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Default Extension="vml" ContentType="application/vnd.openxmlformats-officedocument.vmlDrawing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794" firstSheet="9" activeTab="17"/>
  </bookViews>
  <sheets>
    <sheet name="pag.3" sheetId="1" r:id="rId1"/>
    <sheet name="pag.4" sheetId="2" r:id="rId2"/>
    <sheet name="pag.5" sheetId="3" r:id="rId3"/>
    <sheet name="pag.6" sheetId="4" r:id="rId4"/>
    <sheet name="pag.7" sheetId="5" r:id="rId5"/>
    <sheet name="pag. 8" sheetId="6" r:id="rId6"/>
    <sheet name="pag.9" sheetId="7" r:id="rId7"/>
    <sheet name="pag.10" sheetId="8" r:id="rId8"/>
    <sheet name="pag.11" sheetId="9" r:id="rId9"/>
    <sheet name="pag.12" sheetId="10" r:id="rId10"/>
    <sheet name="pag.13" sheetId="11" r:id="rId11"/>
    <sheet name="pag.14" sheetId="12" r:id="rId12"/>
    <sheet name="pag.15" sheetId="13" r:id="rId13"/>
    <sheet name="pag.16" sheetId="14" r:id="rId14"/>
    <sheet name="pag.17" sheetId="15" r:id="rId15"/>
    <sheet name="pag.18" sheetId="16" r:id="rId16"/>
    <sheet name="pag.19" sheetId="17" r:id="rId17"/>
    <sheet name="pag. 20" sheetId="18" r:id="rId18"/>
    <sheet name="pag.21" sheetId="19" r:id="rId19"/>
    <sheet name="pag.22" sheetId="20" r:id="rId20"/>
    <sheet name="pag.23" sheetId="21" r:id="rId21"/>
    <sheet name="pag.24" sheetId="22" r:id="rId22"/>
    <sheet name="pag.25" sheetId="23" r:id="rId23"/>
    <sheet name="pag.26" sheetId="24" r:id="rId24"/>
    <sheet name="pag.27" sheetId="25" r:id="rId25"/>
    <sheet name="pag.28" sheetId="26" r:id="rId26"/>
    <sheet name="pag.29" sheetId="27" r:id="rId27"/>
    <sheet name="pag.30" sheetId="28" r:id="rId28"/>
    <sheet name="pag.31" sheetId="29" r:id="rId29"/>
  </sheets>
  <definedNames/>
  <calcPr fullCalcOnLoad="1"/>
</workbook>
</file>

<file path=xl/comments22.xml><?xml version="1.0" encoding="utf-8"?>
<comments xmlns="http://schemas.openxmlformats.org/spreadsheetml/2006/main">
  <authors>
    <author>Autor</author>
  </authors>
  <commentList>
    <comment ref="AM21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resultado inventado
</t>
        </r>
      </text>
    </comment>
  </commentList>
</comments>
</file>

<file path=xl/sharedStrings.xml><?xml version="1.0" encoding="utf-8"?>
<sst xmlns="http://schemas.openxmlformats.org/spreadsheetml/2006/main" count="706" uniqueCount="516">
  <si>
    <t xml:space="preserve">ACTIVO </t>
  </si>
  <si>
    <t xml:space="preserve">ACTIVO CORRIENTE </t>
  </si>
  <si>
    <t>Caja</t>
  </si>
  <si>
    <t xml:space="preserve">TOTAL ACTIVO CORRIENTE </t>
  </si>
  <si>
    <t xml:space="preserve">ACTIVO NO CORRIENTE </t>
  </si>
  <si>
    <t>Bienes de Uso</t>
  </si>
  <si>
    <t>Inversiones Permanentes</t>
  </si>
  <si>
    <t>TOTAL DEL ACTIVO NO CORRIENTE</t>
  </si>
  <si>
    <t xml:space="preserve">TOTAL DEL ACTIVO </t>
  </si>
  <si>
    <t>Las notas y los anexos que se acompañan forman parte integrante de los Estados Contables.</t>
  </si>
  <si>
    <t>…………………………..</t>
  </si>
  <si>
    <t>………………………………..</t>
  </si>
  <si>
    <t>…………………………………..</t>
  </si>
  <si>
    <t>(nota 8)</t>
  </si>
  <si>
    <t>(nota 9)</t>
  </si>
  <si>
    <t>(Anexo A)</t>
  </si>
  <si>
    <t>Hans Karl Janz Janzen</t>
  </si>
  <si>
    <t xml:space="preserve">Presidente </t>
  </si>
  <si>
    <t>PASIVO</t>
  </si>
  <si>
    <t>PASIVO CORRIENTE</t>
  </si>
  <si>
    <t xml:space="preserve">Deudas Comerciales </t>
  </si>
  <si>
    <t>Deudas Sociales</t>
  </si>
  <si>
    <t>(nota 10)</t>
  </si>
  <si>
    <t>(nota 11)</t>
  </si>
  <si>
    <t>(nota 12)</t>
  </si>
  <si>
    <t>Deudas Fiscales</t>
  </si>
  <si>
    <t>Otras Deudas</t>
  </si>
  <si>
    <t>(nota 13)</t>
  </si>
  <si>
    <t>(nota 14)</t>
  </si>
  <si>
    <t>TOTAL PASIVO CORRIENTE</t>
  </si>
  <si>
    <t>PASIVO NO CORRIENTE</t>
  </si>
  <si>
    <t xml:space="preserve">TOTAL PASIVO NO CORRIENTE </t>
  </si>
  <si>
    <t>TOTAL PASIVO</t>
  </si>
  <si>
    <t>PATRIMONIO NETO</t>
  </si>
  <si>
    <t>Capital Social</t>
  </si>
  <si>
    <t>Resultados Acumulados</t>
  </si>
  <si>
    <t>Resultados del Ejercicio</t>
  </si>
  <si>
    <t>TOTAL PATRIMONIO NETO</t>
  </si>
  <si>
    <t>TOTAL PASIVO Y PATRIMONIO NETO</t>
  </si>
  <si>
    <t>Sìndico</t>
  </si>
  <si>
    <t>(-)</t>
  </si>
  <si>
    <t xml:space="preserve">Otros Ingresos </t>
  </si>
  <si>
    <t>RESULTADO ANTES DEL IMPUESTO</t>
  </si>
  <si>
    <t>RESULTADO DEL EJERCICIO</t>
  </si>
  <si>
    <t xml:space="preserve">CUENTAS </t>
  </si>
  <si>
    <t>NOTAS A LOS ESTADOS CONTABLES</t>
  </si>
  <si>
    <t xml:space="preserve">CUENTA </t>
  </si>
  <si>
    <t>CAJA</t>
  </si>
  <si>
    <t>Fondo Fijo  - Jejuì</t>
  </si>
  <si>
    <t xml:space="preserve">Total Bancos </t>
  </si>
  <si>
    <t xml:space="preserve">Total Disponibilidades </t>
  </si>
  <si>
    <t xml:space="preserve">Nota 4  - Disponibilidades </t>
  </si>
  <si>
    <t xml:space="preserve">A corto plazo </t>
  </si>
  <si>
    <t xml:space="preserve">Garantìa de Alquiler </t>
  </si>
  <si>
    <t xml:space="preserve">Anticipo Impuesto a la Renta </t>
  </si>
  <si>
    <t>Anticipo a Proveedores</t>
  </si>
  <si>
    <t>I.V.A. Exportaciòn</t>
  </si>
  <si>
    <t xml:space="preserve">BIENES DE CAMBIO </t>
  </si>
  <si>
    <t>Mercaderìas</t>
  </si>
  <si>
    <t>Intereses Bancarios a Devengar</t>
  </si>
  <si>
    <t xml:space="preserve">Intereses Bancarios a Pagar  </t>
  </si>
  <si>
    <t>I.P.S. a Pagar</t>
  </si>
  <si>
    <t xml:space="preserve">Otras Deudas </t>
  </si>
  <si>
    <t>Total Deudas Fiscales</t>
  </si>
  <si>
    <t>Total Otras Deudas</t>
  </si>
  <si>
    <t xml:space="preserve">Venta Local </t>
  </si>
  <si>
    <t xml:space="preserve">Devoluciones </t>
  </si>
  <si>
    <t>Diferencia de Cambio</t>
  </si>
  <si>
    <t>CORTO PLAZO</t>
  </si>
  <si>
    <t xml:space="preserve">Intereses s/ Bonos a Pagar </t>
  </si>
  <si>
    <t xml:space="preserve">Total Titulos de Bonos e Intereses a Pagar   </t>
  </si>
  <si>
    <t>N°</t>
  </si>
  <si>
    <t xml:space="preserve">Valores de Origen </t>
  </si>
  <si>
    <t>Depreciaciones</t>
  </si>
  <si>
    <t>Inicio</t>
  </si>
  <si>
    <t xml:space="preserve">Altas </t>
  </si>
  <si>
    <t>Bajas</t>
  </si>
  <si>
    <t>Revalúo</t>
  </si>
  <si>
    <t>Cierre</t>
  </si>
  <si>
    <t>Al inicio</t>
  </si>
  <si>
    <t>Altas</t>
  </si>
  <si>
    <t>Acumulado</t>
  </si>
  <si>
    <t xml:space="preserve">Valor </t>
  </si>
  <si>
    <t>Neto</t>
  </si>
  <si>
    <t>ANEXO A</t>
  </si>
  <si>
    <t>Edificaciones</t>
  </si>
  <si>
    <t>Inmuebles</t>
  </si>
  <si>
    <t>Maquinarias y Equipos</t>
  </si>
  <si>
    <t>Herramientas</t>
  </si>
  <si>
    <t>Muebles y Equipos de Oficina</t>
  </si>
  <si>
    <t>Rodados</t>
  </si>
  <si>
    <t>Equipamientos de Oficina</t>
  </si>
  <si>
    <t>Equipos de Informática</t>
  </si>
  <si>
    <t xml:space="preserve">Intalaciones </t>
  </si>
  <si>
    <t>ANEXO B</t>
  </si>
  <si>
    <t>ACTIVOS INTANGIBLES</t>
  </si>
  <si>
    <t xml:space="preserve">Cuentas </t>
  </si>
  <si>
    <t>Amortizaciones</t>
  </si>
  <si>
    <t>Aumento</t>
  </si>
  <si>
    <t>Disminución</t>
  </si>
  <si>
    <t>Al cierre</t>
  </si>
  <si>
    <t>Del Período</t>
  </si>
  <si>
    <t>ANEXO C</t>
  </si>
  <si>
    <t>INVERSIONES, ACCIONES, DEBENTURES,Y OTROS TÍTULOS EMITIDOS EN SERIE, PARTICIPACIÓN EN OTRAS SOCIEDADES</t>
  </si>
  <si>
    <t>Patrimonio</t>
  </si>
  <si>
    <t>Resultado</t>
  </si>
  <si>
    <t>Según Último Balance</t>
  </si>
  <si>
    <t xml:space="preserve">Capital </t>
  </si>
  <si>
    <t xml:space="preserve">Actividad </t>
  </si>
  <si>
    <t>Principal</t>
  </si>
  <si>
    <t>%</t>
  </si>
  <si>
    <t>de</t>
  </si>
  <si>
    <t>Participa.</t>
  </si>
  <si>
    <t xml:space="preserve">Valor de </t>
  </si>
  <si>
    <t>Cotización</t>
  </si>
  <si>
    <t>Libros</t>
  </si>
  <si>
    <t>Información sobre el Emisor</t>
  </si>
  <si>
    <t>Proporcional</t>
  </si>
  <si>
    <t>Nominal</t>
  </si>
  <si>
    <t>Total</t>
  </si>
  <si>
    <t>Cantidad</t>
  </si>
  <si>
    <t>Unitario</t>
  </si>
  <si>
    <t>Clase</t>
  </si>
  <si>
    <t>Denominación y caracteristicas de los</t>
  </si>
  <si>
    <t>Valores del Emisor</t>
  </si>
  <si>
    <t>Inversiones Temporarias</t>
  </si>
  <si>
    <t>(detallar)</t>
  </si>
  <si>
    <t>ANEXO D</t>
  </si>
  <si>
    <t>OTRAS INVERSIONES</t>
  </si>
  <si>
    <t>CUENTAS</t>
  </si>
  <si>
    <t>Costo</t>
  </si>
  <si>
    <t>Amortización</t>
  </si>
  <si>
    <t>Valor registrado</t>
  </si>
  <si>
    <t>año actual</t>
  </si>
  <si>
    <t>año anterior</t>
  </si>
  <si>
    <t>Inversiones Corrientes</t>
  </si>
  <si>
    <t>Sub  - total</t>
  </si>
  <si>
    <t>Inversiones no Corrientes</t>
  </si>
  <si>
    <t>Totales ejercicio</t>
  </si>
  <si>
    <t>ANEXO E</t>
  </si>
  <si>
    <t>RUBROS</t>
  </si>
  <si>
    <t>Incluidas en el Pasivo</t>
  </si>
  <si>
    <t>Saldos al inicio</t>
  </si>
  <si>
    <t>del ejercicio</t>
  </si>
  <si>
    <t>Aumentos</t>
  </si>
  <si>
    <t>Saldos</t>
  </si>
  <si>
    <t>Detalle</t>
  </si>
  <si>
    <t>I- Costo de Mercaderías o Prod.Vendidos</t>
  </si>
  <si>
    <t>Existencia al Comienzo del Ejercicio</t>
  </si>
  <si>
    <t>Materias Primas y Materiales</t>
  </si>
  <si>
    <t>Compras y Costos de Producciòn del Ejercicio</t>
  </si>
  <si>
    <t xml:space="preserve">Otros </t>
  </si>
  <si>
    <t>a)Compras</t>
  </si>
  <si>
    <t>Diferencia de Inventario</t>
  </si>
  <si>
    <t>Resultado por Tenencia</t>
  </si>
  <si>
    <t>Existencia al Cierre del Ejercicio</t>
  </si>
  <si>
    <t>II-Costo de los Servicios Prestados</t>
  </si>
  <si>
    <t>COSTO DE MERCADERIAS O PRODUCTOS VENDIDOS</t>
  </si>
  <si>
    <t>Y SERVICIOS PRESTADOS</t>
  </si>
  <si>
    <t xml:space="preserve">ACTIVOS Y PASIVOS EN MONEDA EXTRANJERA </t>
  </si>
  <si>
    <t>ANEXO G</t>
  </si>
  <si>
    <t>Moneda Local</t>
  </si>
  <si>
    <t xml:space="preserve">Cambio </t>
  </si>
  <si>
    <t>Vigente</t>
  </si>
  <si>
    <t>Moneda Extranjera</t>
  </si>
  <si>
    <t>Monto</t>
  </si>
  <si>
    <t xml:space="preserve">DETALLE </t>
  </si>
  <si>
    <t>Activo Corriente</t>
  </si>
  <si>
    <t>Bancos</t>
  </si>
  <si>
    <t>Deudores por Venta en el Exterior</t>
  </si>
  <si>
    <t>Sub Totales</t>
  </si>
  <si>
    <t xml:space="preserve">Pasivo No Corriente </t>
  </si>
  <si>
    <t>ACTIVO</t>
  </si>
  <si>
    <t xml:space="preserve">TOTAL </t>
  </si>
  <si>
    <t>Honorarios y Remuneraciones por Servicios</t>
  </si>
  <si>
    <t>Salarios, Sueldos y Jornales</t>
  </si>
  <si>
    <t xml:space="preserve">Otros Gastos </t>
  </si>
  <si>
    <t>ANEXO I</t>
  </si>
  <si>
    <t xml:space="preserve">DATOS ESTADISTICOS </t>
  </si>
  <si>
    <t xml:space="preserve">INDICADORES OPERATIVOS </t>
  </si>
  <si>
    <t>Cantidad de Empleados y Obreros</t>
  </si>
  <si>
    <t>Cantidad de Sucursales</t>
  </si>
  <si>
    <t>(Otros)</t>
  </si>
  <si>
    <t>ANEXO J</t>
  </si>
  <si>
    <t>INDICES</t>
  </si>
  <si>
    <t>Liquidez</t>
  </si>
  <si>
    <t>Endeudamiento</t>
  </si>
  <si>
    <t>Rentabilidad</t>
  </si>
  <si>
    <t>1-</t>
  </si>
  <si>
    <t xml:space="preserve">Pasivo Corriente </t>
  </si>
  <si>
    <t>2-</t>
  </si>
  <si>
    <t>3-</t>
  </si>
  <si>
    <t>Total del Pasivo</t>
  </si>
  <si>
    <t>Patrimonio Neto</t>
  </si>
  <si>
    <t xml:space="preserve">Resultado antes del </t>
  </si>
  <si>
    <t>Impuesto a la Renta  x 100</t>
  </si>
  <si>
    <t>Intereses a Bancos e Instituciones Financieras</t>
  </si>
  <si>
    <t>Contribuciones Sociales</t>
  </si>
  <si>
    <t>Total Deudas Sociales</t>
  </si>
  <si>
    <t>Total Bienes de Cambio</t>
  </si>
  <si>
    <t>Total Cajas</t>
  </si>
  <si>
    <t xml:space="preserve">BANCO </t>
  </si>
  <si>
    <t>Cheques a Depositar</t>
  </si>
  <si>
    <t xml:space="preserve">Tilulos de deudas emitidas bonos </t>
  </si>
  <si>
    <t xml:space="preserve">Deudas Financieras </t>
  </si>
  <si>
    <t xml:space="preserve">Intereses, Multas y Recargas Impositivas </t>
  </si>
  <si>
    <t>Mercaderias - Composiciones</t>
  </si>
  <si>
    <t>Productos Terminados</t>
  </si>
  <si>
    <t>Materiales</t>
  </si>
  <si>
    <t xml:space="preserve">Materia Prima </t>
  </si>
  <si>
    <t xml:space="preserve">Bonos emitidos a pagar  </t>
  </si>
  <si>
    <t>Reservas Revaluo Ley 125/91</t>
  </si>
  <si>
    <t>Reserva Legal</t>
  </si>
  <si>
    <t xml:space="preserve">Deudores por Venta Locales </t>
  </si>
  <si>
    <t xml:space="preserve">COSTO DE MERCADERIAS, PRODUCTOS VENDIDOS O SERVICIOS PRESTADOS </t>
  </si>
  <si>
    <t>ANEXO F</t>
  </si>
  <si>
    <t>Banco Itaú S.A. - USD</t>
  </si>
  <si>
    <t>Banco Itaú S.A. - GS</t>
  </si>
  <si>
    <t>Banco Regional - USD</t>
  </si>
  <si>
    <t>Venta de Servicios</t>
  </si>
  <si>
    <t>ALEMAN PARAGUAYO CANADIENSE S.A</t>
  </si>
  <si>
    <t>ESTADO DE RESULTADOS</t>
  </si>
  <si>
    <t>Contador</t>
  </si>
  <si>
    <t>PREVISIONES</t>
  </si>
  <si>
    <t>COSTO DE BIENES DE CAMBIO</t>
  </si>
  <si>
    <t>COSTO DE BIENES DE USO</t>
  </si>
  <si>
    <t>COSTO DE OTROS ACTIVOS</t>
  </si>
  <si>
    <t>GASTOS DE ADMINISTRACION</t>
  </si>
  <si>
    <t>Banco Regional Gs.</t>
  </si>
  <si>
    <t>Vision Banco - Gs.</t>
  </si>
  <si>
    <t>NO REGISTRA</t>
  </si>
  <si>
    <t xml:space="preserve">NO REGISTRA </t>
  </si>
  <si>
    <t>C.P. Marcelo Oviedo</t>
  </si>
  <si>
    <t>(En guaraníes)</t>
  </si>
  <si>
    <t>Ejercicio Finalizado el</t>
  </si>
  <si>
    <t>Costo de Ventas (Anexo F)</t>
  </si>
  <si>
    <t>Utilidad Bruta</t>
  </si>
  <si>
    <t>Gastos Comercializaciòn (Anexo H)</t>
  </si>
  <si>
    <t>Gastos Administrativos (Anexo H)</t>
  </si>
  <si>
    <t>Gastos Operativos (Anexo H)</t>
  </si>
  <si>
    <t>Gastos Financieros (Anexo H)</t>
  </si>
  <si>
    <t>Egresos no Operativos (Anexo H)</t>
  </si>
  <si>
    <t>(Guaranies)</t>
  </si>
  <si>
    <t>(En  Guaraníes)</t>
  </si>
  <si>
    <t>Aporte de los Socios</t>
  </si>
  <si>
    <t>Ganancias Reservadas</t>
  </si>
  <si>
    <t>Resultados no Asignados</t>
  </si>
  <si>
    <t>Total del Patrimonio Neto</t>
  </si>
  <si>
    <t>* Capitalizacion de compromisos de aportes</t>
  </si>
  <si>
    <t>* Reserva Legal</t>
  </si>
  <si>
    <t>* Otras Reservas</t>
  </si>
  <si>
    <t>* Dividendos en efectivo</t>
  </si>
  <si>
    <t xml:space="preserve">Nota 5 - Créditos por Ventas  </t>
  </si>
  <si>
    <t>ANEXO 1 RES. CNV CG N° 32/17</t>
  </si>
  <si>
    <t>Situacion</t>
  </si>
  <si>
    <t>Monto (En Gs.)</t>
  </si>
  <si>
    <t>Previsiones</t>
  </si>
  <si>
    <t>en Gs.</t>
  </si>
  <si>
    <t>% Pre. s/ Cartera</t>
  </si>
  <si>
    <t>A. Total Cartera No Vencida</t>
  </si>
  <si>
    <t>Composicion Cartera Vencida</t>
  </si>
  <si>
    <t>Normal</t>
  </si>
  <si>
    <t>En Gestion de Cobro</t>
  </si>
  <si>
    <t>En Gestion de Cobro Judicial</t>
  </si>
  <si>
    <t>B. Total Cartera Vencida</t>
  </si>
  <si>
    <t>Observaciones</t>
  </si>
  <si>
    <t>Criterios de Clasificacion Utilizados</t>
  </si>
  <si>
    <t>de 01 a 90 días de atraso.</t>
  </si>
  <si>
    <t xml:space="preserve">Nota 8  - Deudas Comerciales </t>
  </si>
  <si>
    <t>Proveedores de Bienes y Servicios c/p</t>
  </si>
  <si>
    <t>Proveedores a Facturar</t>
  </si>
  <si>
    <t xml:space="preserve">Total Proveedores a Corto Plazo </t>
  </si>
  <si>
    <t>Proveedores de Bienes y Servicios l/p</t>
  </si>
  <si>
    <t xml:space="preserve">Total Proveedores a Largo Plazo </t>
  </si>
  <si>
    <t>Total Deudas Comerciales</t>
  </si>
  <si>
    <t>Nota 9  - Deudas Financieras</t>
  </si>
  <si>
    <t xml:space="preserve">Nota 10  - Deudas Sociales  </t>
  </si>
  <si>
    <t xml:space="preserve">Nota 11  - Deudas Fiscales  </t>
  </si>
  <si>
    <t>Nota 12  - Otras Deudas</t>
  </si>
  <si>
    <t>Distribucion de Utilidades - Accionistas</t>
  </si>
  <si>
    <t>Nota 13  - Títulos de Deuda Emitidos</t>
  </si>
  <si>
    <t xml:space="preserve">Nota 14  - Ingresos Diferidos </t>
  </si>
  <si>
    <t xml:space="preserve">Total Ingresos Diferidos    </t>
  </si>
  <si>
    <t>Iva Credito fiscal a facturar</t>
  </si>
  <si>
    <t>Certificado de Credito Tributario</t>
  </si>
  <si>
    <t>Seguros a Devengar</t>
  </si>
  <si>
    <t>Intereses por Bonos a Devengar</t>
  </si>
  <si>
    <t>Corresponde a la Codeudoria Solidaria que ALPACASA otorga a la empresa Aromafield SA</t>
  </si>
  <si>
    <t>U$D</t>
  </si>
  <si>
    <t xml:space="preserve">Pasivo  Corriente </t>
  </si>
  <si>
    <t>(En Guaraníes)</t>
  </si>
  <si>
    <t>GASTOS FINANCIEROS</t>
  </si>
  <si>
    <t>GASTOS OPERATIVOS</t>
  </si>
  <si>
    <t>EGRESOS NO OPERATIVOS</t>
  </si>
  <si>
    <t>Gastos de Publicidad y Propaganda</t>
  </si>
  <si>
    <t>Impuestos, Tasas y Contribuciones</t>
  </si>
  <si>
    <t>Amortizacion Bienes de Uso</t>
  </si>
  <si>
    <t>Amortizacion activos intangibles</t>
  </si>
  <si>
    <t>Aromafield SA</t>
  </si>
  <si>
    <t>Seña por compra de Inmueble</t>
  </si>
  <si>
    <t>Retenciones de Renta Recibidas</t>
  </si>
  <si>
    <t>Cheques Emitidos no cobrados</t>
  </si>
  <si>
    <t>Total Deudas Financieras</t>
  </si>
  <si>
    <t>Saldo expresado en guaraníes al:</t>
  </si>
  <si>
    <t>Disponibilidades (Nota 4)</t>
  </si>
  <si>
    <t>Créditos por Ventas (Nota 5)</t>
  </si>
  <si>
    <t xml:space="preserve">Ingresos Diferidos </t>
  </si>
  <si>
    <t>Otros Créditos (Nota 6)</t>
  </si>
  <si>
    <t>Bienes de Cambio (Nota 7)</t>
  </si>
  <si>
    <t>CUENTA DE ORDEN DEUDORA DE:</t>
  </si>
  <si>
    <t>CUENTA DE ORDEN ACREEDORA DE:</t>
  </si>
  <si>
    <t>Total Cuentas de Orden Deudoras</t>
  </si>
  <si>
    <t>Total Cuentas de Orden Acreedoras</t>
  </si>
  <si>
    <t>Deudores Ventas Locales c/p</t>
  </si>
  <si>
    <t>Deudores Ventas al Exterior c/p</t>
  </si>
  <si>
    <t>Deudores Ventas Locales l/p</t>
  </si>
  <si>
    <t>Total Créditos por Ventas a Corto Plazo</t>
  </si>
  <si>
    <t>Total Créditos por Ventas a Largo Plazo</t>
  </si>
  <si>
    <t>Total Créditos por Ventas</t>
  </si>
  <si>
    <t>Retenciones de IVA  Emitidas a Pagar</t>
  </si>
  <si>
    <t>Vencimiento</t>
  </si>
  <si>
    <t xml:space="preserve">Remuneraciones de Directores, Administradores, Sindìcos y Consejo de Vigilancia </t>
  </si>
  <si>
    <t>Acumulado al Fin del Periodo</t>
  </si>
  <si>
    <t>Consumo de Energía ( en guaranìes)</t>
  </si>
  <si>
    <t>Excluido el Resultado del Ej.</t>
  </si>
  <si>
    <t>Garantías Otorgadas (Nota 15)</t>
  </si>
  <si>
    <t>Otorgamiento de Garantías (Nota 15)</t>
  </si>
  <si>
    <t>Ventas Netas (Nota 16)</t>
  </si>
  <si>
    <t>Costo de ventas de mercaderías.</t>
  </si>
  <si>
    <t>Costo de Certificado Credito Tributario</t>
  </si>
  <si>
    <t>Revalúo Tecnico</t>
  </si>
  <si>
    <t>ESTADO DE ORIGEN Y APLICACIÓN DE FONDOS</t>
  </si>
  <si>
    <t>Reserva Revalúo Tecnico</t>
  </si>
  <si>
    <t>Reserva Revalúo</t>
  </si>
  <si>
    <t>* Reserva de Revalúo</t>
  </si>
  <si>
    <t>de 91 a 365 días de atraso</t>
  </si>
  <si>
    <t>de 366 días de atraso en adelante.</t>
  </si>
  <si>
    <t>(Prevision p/ créditos dudoso cobro)</t>
  </si>
  <si>
    <t xml:space="preserve">(*) </t>
  </si>
  <si>
    <t>Corresponde a previsión por cuentas incobrables.</t>
  </si>
  <si>
    <t xml:space="preserve">Nota 6  -  Otros Créditos   </t>
  </si>
  <si>
    <t>Préstamos</t>
  </si>
  <si>
    <t>BIENES DE USO</t>
  </si>
  <si>
    <t>Neto Resultante</t>
  </si>
  <si>
    <t xml:space="preserve">INDICES ECONÓMICOS  - FINANCIEROS </t>
  </si>
  <si>
    <t>Bancop SA - Gs.</t>
  </si>
  <si>
    <t>Bancop SA - USD</t>
  </si>
  <si>
    <t>INVERSIONISTAS INDEPENDIENTES</t>
  </si>
  <si>
    <t xml:space="preserve">ITAU </t>
  </si>
  <si>
    <t>Total Préstamos a Corto Plazo</t>
  </si>
  <si>
    <t>Total Préstamos a Largo Plazo</t>
  </si>
  <si>
    <t>TOTAL PRESTAMOS BANCARIOS</t>
  </si>
  <si>
    <t>Total Intereses a Pagar a Corto Plazo</t>
  </si>
  <si>
    <t>Total Intereses a Pagar a Largo Plazo</t>
  </si>
  <si>
    <t>Entidad Financiera</t>
  </si>
  <si>
    <t>Empresa Vinculada</t>
  </si>
  <si>
    <t>Gs.</t>
  </si>
  <si>
    <t>TOTAL</t>
  </si>
  <si>
    <t>Garantías Otorgadas</t>
  </si>
  <si>
    <t xml:space="preserve">Corresponden a las Ventas realizadas por la sociedad de los productos terminados, </t>
  </si>
  <si>
    <t xml:space="preserve">Total Ingresos Operativos </t>
  </si>
  <si>
    <t>Total Otros Ingresos Operativos</t>
  </si>
  <si>
    <t>Depreciacion</t>
  </si>
  <si>
    <t>En este rubro se registran los créditos a favor de la Sociedad, provenientes de otras operaciones</t>
  </si>
  <si>
    <t>distintas de los créditos por ventas, los que se exponen a continuación:</t>
  </si>
  <si>
    <t>Nota 7 - Bienes de Cambio</t>
  </si>
  <si>
    <t xml:space="preserve">Anticipo deudores por Ventas del Exterior </t>
  </si>
  <si>
    <t>TOTAL Intereses Bancarios a Pagar</t>
  </si>
  <si>
    <t>Banco GNB Paraguay SA</t>
  </si>
  <si>
    <t>Creditos Fiscales en Gestion de Recupero</t>
  </si>
  <si>
    <t>Cheques Diferidos</t>
  </si>
  <si>
    <t>BANCO REGIONAL</t>
  </si>
  <si>
    <t>BANCO GNB PARAGUAY</t>
  </si>
  <si>
    <t>* Capitalizacion de Reservas</t>
  </si>
  <si>
    <t>* Utilidad del ejercicio s/ Estado de Resultados</t>
  </si>
  <si>
    <t>Volumen de Producción Esencias (kilogramos )</t>
  </si>
  <si>
    <t>Volumen de Producción Granos (kilogramos )</t>
  </si>
  <si>
    <t>Volumen de Ventas (en guaraníes)</t>
  </si>
  <si>
    <t xml:space="preserve">INFORMACIÓN REQUERIDA SOBRE COSTOS Y GASTOS </t>
  </si>
  <si>
    <t>Utilidad por venta Ativo Fijo</t>
  </si>
  <si>
    <t xml:space="preserve">A largo plazo </t>
  </si>
  <si>
    <t>TOTAL OTROS CRÉDITOS</t>
  </si>
  <si>
    <t>Total  Otros créditos Largo Plazo</t>
  </si>
  <si>
    <t>Total  Otros crçeditos Corto Plazo</t>
  </si>
  <si>
    <t>(En Guaranies)</t>
  </si>
  <si>
    <t xml:space="preserve">Activo no Corriente </t>
  </si>
  <si>
    <t xml:space="preserve">Proveedores  </t>
  </si>
  <si>
    <t xml:space="preserve">Anticipos de Clientes </t>
  </si>
  <si>
    <t>Nota 15  -  Garantías Otorgadas</t>
  </si>
  <si>
    <t>Nota 16  -  Venta de Mercaderias</t>
  </si>
  <si>
    <t>Nota 17  - Ingresos Varios</t>
  </si>
  <si>
    <t>Ingresos Varios (Nota 17)</t>
  </si>
  <si>
    <t xml:space="preserve">Banco Regional S.A. </t>
  </si>
  <si>
    <t>Banco Itau Paraguay S.A.</t>
  </si>
  <si>
    <t>BANCOP SA</t>
  </si>
  <si>
    <t>TOTAL ACTIVO</t>
  </si>
  <si>
    <t>Inversionistas Independientes</t>
  </si>
  <si>
    <t>Créditos</t>
  </si>
  <si>
    <t>Deudas Financieras</t>
  </si>
  <si>
    <t>Deudas Comerciales</t>
  </si>
  <si>
    <t>Ingresos Diferidos</t>
  </si>
  <si>
    <t>Acumulado al Fin del Período</t>
  </si>
  <si>
    <t>ALEMÁN PARAGUAYO CANADIENSE S.A.</t>
  </si>
  <si>
    <t>ESTADO DE EVALUACION DEL PATRIMONIO NETO</t>
  </si>
  <si>
    <t>GASTOS DE COMERCIALIZACION</t>
  </si>
  <si>
    <t>ANEXO H</t>
  </si>
  <si>
    <t>Banco GNB Paraguay SA - U$D</t>
  </si>
  <si>
    <t>Vision Banco - U$D</t>
  </si>
  <si>
    <t>Clientes a Facturar</t>
  </si>
  <si>
    <t>Retención de I.V.A. Recibidas</t>
  </si>
  <si>
    <t>Gastos a Rendir</t>
  </si>
  <si>
    <t>VISION BANCO SA</t>
  </si>
  <si>
    <t xml:space="preserve">en una operación de préstamo a largo plazo de BANCOP SA, la misma fue destinada a Inversion. </t>
  </si>
  <si>
    <t>Venta Exportación</t>
  </si>
  <si>
    <t>Venta Exportación con Cumplido Pendiente</t>
  </si>
  <si>
    <t>Costo de ventas de mercaderias con cumplido p</t>
  </si>
  <si>
    <t>Vision Banco SA</t>
  </si>
  <si>
    <t>Cheques Diferidos a Pagar</t>
  </si>
  <si>
    <t>Préstamos Accionistas - Hans Janz</t>
  </si>
  <si>
    <t>Intereses a Pagar por Ptmo. Accionistas - Hans Janz</t>
  </si>
  <si>
    <t>Forma de Pago</t>
  </si>
  <si>
    <t>trimestral</t>
  </si>
  <si>
    <t>Reserva de Revaluo Técnico</t>
  </si>
  <si>
    <t>* Resultados acumulados</t>
  </si>
  <si>
    <t>AROMAFIELD SA</t>
  </si>
  <si>
    <t>Impuesto a la Renta a Pagar</t>
  </si>
  <si>
    <t>Saldo al 31/12/2018</t>
  </si>
  <si>
    <t>Este rubro está compuesto por fondos disponibles en poder de la Sociedad, así como</t>
  </si>
  <si>
    <t>en bancos de plaza, en cuentas corrientes en guaraníes y en dólares. Se detalla a</t>
  </si>
  <si>
    <t>continuación su composición.</t>
  </si>
  <si>
    <t>Este rubro representa obligaciones de la Sociedad con los distintos proveedores de</t>
  </si>
  <si>
    <t>Este rubro representa las obligaciones de la sociedad con los diferentes proveedores de</t>
  </si>
  <si>
    <t>se compone de los siguientes saldos.</t>
  </si>
  <si>
    <t xml:space="preserve">En este rubro se registran los préstamos obtenidos del Socio, y el importe de dividendos </t>
  </si>
  <si>
    <t xml:space="preserve">En este rubro se registran los saldos pendientes de pago por la emision de bonos del </t>
  </si>
  <si>
    <t>El saldo de este rubro se compone de pagos o saldos ingresados en forma anticipada de</t>
  </si>
  <si>
    <t>Corresponden a los ingresos relacionados a operaciones distintas a los ingresos operativos,</t>
  </si>
  <si>
    <t>Saldo al 31/12/2019</t>
  </si>
  <si>
    <t>Monto 31/12/2019</t>
  </si>
  <si>
    <t>BBVA Banco - U$D</t>
  </si>
  <si>
    <t>Activo por Impuesto Diferido</t>
  </si>
  <si>
    <t>BBVA BANCO</t>
  </si>
  <si>
    <t>Sueldos y Jornales a Pagar</t>
  </si>
  <si>
    <t>Aguinaldo a Pagar</t>
  </si>
  <si>
    <t>Construcciones en Curso</t>
  </si>
  <si>
    <t>Licencias Software</t>
  </si>
  <si>
    <t>BBVA Paraguay SA</t>
  </si>
  <si>
    <t>Activos Intangibles (Anexo B)</t>
  </si>
  <si>
    <t>FLUJO DE EFECTIVO POR ACTIVIDADES OPERATIVAS</t>
  </si>
  <si>
    <t>VENTAS NETAS (COBRO NETO)</t>
  </si>
  <si>
    <t>PAGO A PROVEEDORES LOCALES (PAGO NETO)</t>
  </si>
  <si>
    <t>PAGO A PROVEEDORES DEL EXTERIOR (PAGO NETO)</t>
  </si>
  <si>
    <t>EFECTIVO PAGADO A EMPLEADOS</t>
  </si>
  <si>
    <t>EFECTIVO GENERADO (USADO) POR OTRAS ACTIVIDADES OPERATIVAS</t>
  </si>
  <si>
    <t>PAGO DE IMPUESTOS</t>
  </si>
  <si>
    <t>EFECTIVO NETO POR ACTIVIDADES OPERATIVAS</t>
  </si>
  <si>
    <t>FLUJO DE EFECTIVO POR ACTIVIDADES DE INVERSIÓN</t>
  </si>
  <si>
    <t>AUMENTO/DISMINUCIÓN NETO/A DE INVERSIONES TEMPORARIAS</t>
  </si>
  <si>
    <t>AUMENTO/DISMINUCIÓN NETO/A DE INVERSIONES A LARGO PLAZO</t>
  </si>
  <si>
    <t>AUMENTO/DISMINUCIÓN NETO/A DE PROPIEDAD, PLANTA Y EQUIPO</t>
  </si>
  <si>
    <t>EFECTIVO NETO POR ACTIVIDADES DE INVERSIÓN</t>
  </si>
  <si>
    <t>FLUJO DE EFECTIVO POR ACTIVIDADES DE FINANCIAMIENTO</t>
  </si>
  <si>
    <t>APORTE DE CAPITAL</t>
  </si>
  <si>
    <t>AUMENTO/DISMINUCIÓN NETO/A DE PRÉSTAMOS</t>
  </si>
  <si>
    <t>DIVIDENDOS PAGADOS</t>
  </si>
  <si>
    <t xml:space="preserve">AUMENTO/DISMINUCIÓN NETO/A DE INTERESES </t>
  </si>
  <si>
    <t>EFECTIVO NETO POR ACTIVIDADES DE FINANCIAMIENTO</t>
  </si>
  <si>
    <t xml:space="preserve">EFECTO DE LAS GANANCIAS O PÉRDIDAS POR DIFERENCIAS DE TIPO DE CAMBIO </t>
  </si>
  <si>
    <t>AUMENTO/DISMINUCIÓN NETO/A DE EFECTIVOS Y SUS EQUIVALENTES</t>
  </si>
  <si>
    <t>EFECTIVO Y SUS EQUIVALENTES AL COMIENZO DEL PERIODO</t>
  </si>
  <si>
    <t>EFECTIVO Y SUS EQUIVALENTES AL CIERRE DEL PERIODO</t>
  </si>
  <si>
    <t>Impuesto a la Renta (Anexo H)</t>
  </si>
  <si>
    <t xml:space="preserve">En este rubro se registran las provisiones de pagos de retenciones de IVA/Renta. Al 31 de </t>
  </si>
  <si>
    <t>BALANCE O ESTADO DE SITUACION PATRIMONIAL AL 31/03/2020 COMPARATIVO CON EL PERIODO ANTERIOR</t>
  </si>
  <si>
    <t>Por el ejercicio finalizado el 31/03/2020 comparativo con el ejercicio anterior</t>
  </si>
  <si>
    <t>Por el Ejercicio finalizado al 31/03/2020 comparativo con el periodo anterior</t>
  </si>
  <si>
    <t>CORRESPONDIENTE AL 31/03/2020 COMPARATIVO CON EL PERIODO ANTERIOR</t>
  </si>
  <si>
    <t>Banco GNB Paraguay SA - Gs</t>
  </si>
  <si>
    <t>Situación de la cartera de créditos al cierre de 31-03-2020</t>
  </si>
  <si>
    <t>Composicion de la Cartera de Créditos al 31-03-2020</t>
  </si>
  <si>
    <t>El saldo de este rubro corresponde a los productos terminados en existencia al 31 de marzo</t>
  </si>
  <si>
    <t>de 2020, cuyos saldos se detallan a continuaciòn:</t>
  </si>
  <si>
    <t>Productos en Proceso 1</t>
  </si>
  <si>
    <t>Productos en Proceso 2</t>
  </si>
  <si>
    <t>Productos a Aplicar</t>
  </si>
  <si>
    <t>bienes y servicios al 31 de marzo de 2020 y está compuesto de la siguiente manera:</t>
  </si>
  <si>
    <t>préstamos. Al 31 de marzo de 2020 misma se compone de la siguiente manera:</t>
  </si>
  <si>
    <t>En este rubro se registra la provision de pagos de aportes sociales. Al 31 de marzo de 2020</t>
  </si>
  <si>
    <t>marzo de 2020 se compone de los siguientes saldos.</t>
  </si>
  <si>
    <t>Retencion de Renta a Pagar</t>
  </si>
  <si>
    <t>pendientes de pago. Al 31 de marzo de 2020 se compone con los siguientes saldos:</t>
  </si>
  <si>
    <t>PEG G3 y PEG U$D3. Al 31 de marzo de 2020 su composicion es:</t>
  </si>
  <si>
    <t>LARGO PLAZO</t>
  </si>
  <si>
    <t>clientes para futuras compras. El saldo al 31 de marzo de 2020 se compone:</t>
  </si>
  <si>
    <t>al 31 de marzo de 2020 y 31 de marzo de 2019, cuyos saldos se detallan:</t>
  </si>
  <si>
    <t>deducidos los descuentos otorgados al 31 de marzo de 2020  y 31 de marzo de 2019</t>
  </si>
  <si>
    <t xml:space="preserve">Venta Servicio Flete Exportacion </t>
  </si>
  <si>
    <t>Venta de Vanas</t>
  </si>
  <si>
    <t>se detalla cuanto sigue:</t>
  </si>
  <si>
    <t>BALANCE GENERAL AL 31/03/2020</t>
  </si>
  <si>
    <t>Saldo al 31/03/2020</t>
  </si>
  <si>
    <t>Costo de ventas flete exportacion</t>
  </si>
  <si>
    <t>Monto 31/03/2020</t>
  </si>
  <si>
    <t>Bonos emitidos PEG U$D3</t>
  </si>
  <si>
    <t>Saldo al 31 de Diciembre2018</t>
  </si>
  <si>
    <t>Saldo al 31 de Marzo de 2019</t>
  </si>
  <si>
    <t>Saldo al 31 de Diciembre2019</t>
  </si>
  <si>
    <t>* Capitalizacion de Resultados acumulados</t>
  </si>
  <si>
    <t>TOTAL DE LA CARTERA DE CREDITOS AL 31-03-2020</t>
  </si>
  <si>
    <t>(-) TOTAL PREVISIONES AL 31-03-2020</t>
  </si>
  <si>
    <t>TOTAL NETO CARTERA CREDITOS AL        31-03-2020</t>
  </si>
  <si>
    <t>Cuentas incobrables recuperadas</t>
  </si>
  <si>
    <t>Saldo al 31 de Marzo de 2020</t>
  </si>
  <si>
    <t>Luis Demetrio Yegros</t>
  </si>
  <si>
    <t>Sìndico Titular</t>
  </si>
  <si>
    <t>Luis Demerio Yegros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</si>
</sst>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₲&quot;\ #,##0;&quot;₲&quot;\ \-#,##0"/>
    <numFmt numFmtId="165" formatCode="&quot;₲&quot;\ #,##0;[Red]&quot;₲&quot;\ \-#,##0"/>
    <numFmt numFmtId="166" formatCode="&quot;₲&quot;\ #,##0.00;&quot;₲&quot;\ \-#,##0.00"/>
    <numFmt numFmtId="167" formatCode="&quot;₲&quot;\ #,##0.00;[Red]&quot;₲&quot;\ \-#,##0.00"/>
    <numFmt numFmtId="168" formatCode="_ &quot;₲&quot;\ * #,##0_ ;_ &quot;₲&quot;\ * \-#,##0_ ;_ &quot;₲&quot;\ * &quot;-&quot;_ ;_ @_ "/>
    <numFmt numFmtId="169" formatCode="_ * #,##0_ ;_ * \-#,##0_ ;_ * &quot;-&quot;_ ;_ @_ "/>
    <numFmt numFmtId="170" formatCode="_ &quot;₲&quot;\ * #,##0.00_ ;_ &quot;₲&quot;\ * \-#,##0.00_ ;_ &quot;₲&quot;\ * &quot;-&quot;??_ ;_ @_ "/>
    <numFmt numFmtId="171" formatCode="_ * #,##0.00_ ;_ * \-#,##0.00_ ;_ * &quot;-&quot;??_ ;_ @_ "/>
    <numFmt numFmtId="172" formatCode="&quot;Gs&quot;\ #,##0_);\(&quot;Gs&quot;\ #,##0\)"/>
    <numFmt numFmtId="173" formatCode="&quot;Gs&quot;\ #,##0_);[Red]\(&quot;Gs&quot;\ #,##0\)"/>
    <numFmt numFmtId="174" formatCode="&quot;Gs&quot;\ #,##0.00_);\(&quot;Gs&quot;\ #,##0.00\)"/>
    <numFmt numFmtId="175" formatCode="&quot;Gs&quot;\ #,##0.00_);[Red]\(&quot;Gs&quot;\ #,##0.00\)"/>
    <numFmt numFmtId="176" formatCode="_(&quot;Gs&quot;\ * #,##0_);_(&quot;Gs&quot;\ * \(#,##0\);_(&quot;Gs&quot;\ * &quot;-&quot;_);_(@_)"/>
    <numFmt numFmtId="177" formatCode="_(* #,##0_);_(* \(#,##0\);_(* &quot;-&quot;_);_(@_)"/>
    <numFmt numFmtId="178" formatCode="_(&quot;Gs&quot;\ * #,##0.00_);_(&quot;Gs&quot;\ * \(#,##0.00\);_(&quot;Gs&quot;\ * &quot;-&quot;??_);_(@_)"/>
    <numFmt numFmtId="179" formatCode="_(* #,##0.00_);_(* \(#,##0.00\);_(* &quot;-&quot;??_);_(@_)"/>
    <numFmt numFmtId="180" formatCode="&quot;₲&quot;\ #,##0_);\(&quot;₲&quot;\ #,##0\)"/>
    <numFmt numFmtId="181" formatCode="&quot;₲&quot;\ #,##0_);[Red]\(&quot;₲&quot;\ #,##0\)"/>
    <numFmt numFmtId="182" formatCode="&quot;₲&quot;\ #,##0.00_);\(&quot;₲&quot;\ #,##0.00\)"/>
    <numFmt numFmtId="183" formatCode="&quot;₲&quot;\ #,##0.00_);[Red]\(&quot;₲&quot;\ #,##0.00\)"/>
    <numFmt numFmtId="184" formatCode="_(&quot;₲&quot;\ * #,##0_);_(&quot;₲&quot;\ * \(#,##0\);_(&quot;₲&quot;\ * &quot;-&quot;_);_(@_)"/>
    <numFmt numFmtId="185" formatCode="_(&quot;₲&quot;\ * #,##0.00_);_(&quot;₲&quot;\ * \(#,##0.00\);_(&quot;₲&quot;\ * &quot;-&quot;??_);_(@_)"/>
    <numFmt numFmtId="186" formatCode="mmm\-yyyy"/>
    <numFmt numFmtId="187" formatCode="[$-3C0A]dddd\,\ dd&quot; de &quot;mmmm&quot; de &quot;yyyy"/>
    <numFmt numFmtId="188" formatCode="[$-3C0A]hh:mm:ss\ AM/PM"/>
    <numFmt numFmtId="189" formatCode="#,##0&quot; &quot;;&quot;(&quot;#,##0&quot;)&quot;"/>
    <numFmt numFmtId="190" formatCode="#,##0;[Red]#,##0"/>
    <numFmt numFmtId="191" formatCode="#,##0.0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  <numFmt numFmtId="196" formatCode="[$-C0A]dddd\,\ dd&quot; de &quot;mmmm&quot; de &quot;yyyy"/>
    <numFmt numFmtId="197" formatCode="d\-m;@"/>
    <numFmt numFmtId="198" formatCode="d\-m\-yy;@"/>
    <numFmt numFmtId="199" formatCode="_(* #,##0.0_);_(* \(#,##0.0\);_(* &quot;-&quot;??_);_(@_)"/>
    <numFmt numFmtId="200" formatCode="_(* #,##0_);_(* \(#,##0\);_(* &quot;-&quot;??_);_(@_)"/>
    <numFmt numFmtId="201" formatCode="#,##0\ ;\(#,##0\)"/>
    <numFmt numFmtId="202" formatCode="_ * #,##0_-\ _G_s_._ ;_ * #,##0\-\ _G_s_._ ;_ * &quot;-&quot;_-\ _G_s_._ ;_ @_ "/>
    <numFmt numFmtId="203" formatCode="_ * #,##0.00_-\ _G_s_._ ;_ * #,##0.00\-\ _G_s_._ ;_ * &quot;-&quot;??_-\ _G_s_._ ;_ @_ "/>
    <numFmt numFmtId="204" formatCode="General_)"/>
    <numFmt numFmtId="205" formatCode="_(* #,##0.000_);_(* \(#,##0.000\);_(* &quot;-&quot;??_);_(@_)"/>
    <numFmt numFmtId="206" formatCode="0.0%"/>
    <numFmt numFmtId="207" formatCode="_-* #,##0\ _€_-;\-* #,##0\ _€_-;_-* &quot;-&quot;??\ _€_-;_-@_-"/>
  </numFmts>
  <fonts count="11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Arial"/>
      <family val="2"/>
    </font>
    <font>
      <sz val="12"/>
      <name val="Courier"/>
      <family val="3"/>
    </font>
    <font>
      <b/>
      <sz val="10"/>
      <name val="Century Gothic"/>
      <family val="2"/>
    </font>
    <font>
      <sz val="8"/>
      <name val="Century Gothic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entury Gothic"/>
      <family val="2"/>
    </font>
    <font>
      <b/>
      <sz val="11"/>
      <color indexed="8"/>
      <name val="Century Gothic"/>
      <family val="2"/>
    </font>
    <font>
      <b/>
      <sz val="10"/>
      <color indexed="8"/>
      <name val="Century Gothic"/>
      <family val="2"/>
    </font>
    <font>
      <sz val="8"/>
      <color indexed="8"/>
      <name val="Century Gothic"/>
      <family val="2"/>
    </font>
    <font>
      <b/>
      <sz val="8"/>
      <color indexed="8"/>
      <name val="Century Gothic"/>
      <family val="2"/>
    </font>
    <font>
      <i/>
      <sz val="8"/>
      <color indexed="8"/>
      <name val="Century Gothic"/>
      <family val="2"/>
    </font>
    <font>
      <sz val="10"/>
      <color indexed="8"/>
      <name val="Century Gothic"/>
      <family val="2"/>
    </font>
    <font>
      <sz val="10"/>
      <color indexed="8"/>
      <name val="Calibri"/>
      <family val="2"/>
    </font>
    <font>
      <sz val="9"/>
      <color indexed="8"/>
      <name val="Century Gothic"/>
      <family val="2"/>
    </font>
    <font>
      <b/>
      <sz val="9"/>
      <color indexed="8"/>
      <name val="Century Gothic"/>
      <family val="2"/>
    </font>
    <font>
      <b/>
      <i/>
      <sz val="9"/>
      <color indexed="8"/>
      <name val="Century Gothic"/>
      <family val="2"/>
    </font>
    <font>
      <i/>
      <sz val="9"/>
      <color indexed="8"/>
      <name val="Century Gothic"/>
      <family val="2"/>
    </font>
    <font>
      <b/>
      <i/>
      <sz val="8"/>
      <color indexed="8"/>
      <name val="Century Gothic"/>
      <family val="2"/>
    </font>
    <font>
      <b/>
      <sz val="7"/>
      <color indexed="8"/>
      <name val="Century Gothic"/>
      <family val="2"/>
    </font>
    <font>
      <u val="single"/>
      <sz val="9"/>
      <color indexed="8"/>
      <name val="Century Gothic"/>
      <family val="2"/>
    </font>
    <font>
      <b/>
      <sz val="12"/>
      <color indexed="8"/>
      <name val="Century Gothic"/>
      <family val="2"/>
    </font>
    <font>
      <i/>
      <sz val="11"/>
      <color indexed="8"/>
      <name val="Century Gothic"/>
      <family val="2"/>
    </font>
    <font>
      <sz val="10"/>
      <color indexed="8"/>
      <name val="Arial"/>
      <family val="2"/>
    </font>
    <font>
      <sz val="12"/>
      <color indexed="8"/>
      <name val="Century Gothic"/>
      <family val="2"/>
    </font>
    <font>
      <i/>
      <sz val="12"/>
      <color indexed="8"/>
      <name val="Century Gothic"/>
      <family val="2"/>
    </font>
    <font>
      <sz val="9"/>
      <color indexed="8"/>
      <name val="Arial"/>
      <family val="2"/>
    </font>
    <font>
      <sz val="7"/>
      <color indexed="8"/>
      <name val="Century Gothic"/>
      <family val="2"/>
    </font>
    <font>
      <b/>
      <i/>
      <sz val="10"/>
      <color indexed="8"/>
      <name val="Century Gothic"/>
      <family val="2"/>
    </font>
    <font>
      <i/>
      <sz val="10"/>
      <color indexed="8"/>
      <name val="Century Gothic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20"/>
      <color indexed="8"/>
      <name val="Century Gothic"/>
      <family val="2"/>
    </font>
    <font>
      <b/>
      <sz val="14"/>
      <color indexed="8"/>
      <name val="Century Gothic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b/>
      <sz val="10"/>
      <color theme="1"/>
      <name val="Century Gothic"/>
      <family val="2"/>
    </font>
    <font>
      <sz val="8"/>
      <color theme="1"/>
      <name val="Century Gothic"/>
      <family val="2"/>
    </font>
    <font>
      <b/>
      <sz val="8"/>
      <color theme="1"/>
      <name val="Century Gothic"/>
      <family val="2"/>
    </font>
    <font>
      <i/>
      <sz val="8"/>
      <color theme="1"/>
      <name val="Century Gothic"/>
      <family val="2"/>
    </font>
    <font>
      <sz val="10"/>
      <color theme="1"/>
      <name val="Century Gothic"/>
      <family val="2"/>
    </font>
    <font>
      <sz val="10"/>
      <color theme="1"/>
      <name val="Calibri"/>
      <family val="2"/>
    </font>
    <font>
      <sz val="9"/>
      <color theme="1"/>
      <name val="Century Gothic"/>
      <family val="2"/>
    </font>
    <font>
      <b/>
      <sz val="9"/>
      <color theme="1"/>
      <name val="Century Gothic"/>
      <family val="2"/>
    </font>
    <font>
      <b/>
      <i/>
      <sz val="9"/>
      <color theme="1"/>
      <name val="Century Gothic"/>
      <family val="2"/>
    </font>
    <font>
      <i/>
      <sz val="9"/>
      <color theme="1"/>
      <name val="Century Gothic"/>
      <family val="2"/>
    </font>
    <font>
      <b/>
      <i/>
      <sz val="8"/>
      <color theme="1"/>
      <name val="Century Gothic"/>
      <family val="2"/>
    </font>
    <font>
      <b/>
      <sz val="7"/>
      <color theme="1"/>
      <name val="Century Gothic"/>
      <family val="2"/>
    </font>
    <font>
      <u val="single"/>
      <sz val="9"/>
      <color theme="1"/>
      <name val="Century Gothic"/>
      <family val="2"/>
    </font>
    <font>
      <b/>
      <sz val="12"/>
      <color theme="1"/>
      <name val="Century Gothic"/>
      <family val="2"/>
    </font>
    <font>
      <i/>
      <sz val="11"/>
      <color theme="1"/>
      <name val="Century Gothic"/>
      <family val="2"/>
    </font>
    <font>
      <sz val="10"/>
      <color theme="1"/>
      <name val="Arial"/>
      <family val="2"/>
    </font>
    <font>
      <sz val="12"/>
      <color theme="1"/>
      <name val="Century Gothic"/>
      <family val="2"/>
    </font>
    <font>
      <i/>
      <sz val="12"/>
      <color theme="1"/>
      <name val="Century Gothic"/>
      <family val="2"/>
    </font>
    <font>
      <sz val="9"/>
      <color theme="1"/>
      <name val="Arial"/>
      <family val="2"/>
    </font>
    <font>
      <sz val="7"/>
      <color theme="1"/>
      <name val="Century Gothic"/>
      <family val="2"/>
    </font>
    <font>
      <b/>
      <i/>
      <sz val="10"/>
      <color theme="1"/>
      <name val="Century Gothic"/>
      <family val="2"/>
    </font>
    <font>
      <i/>
      <sz val="10"/>
      <color theme="1"/>
      <name val="Century Gothic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20"/>
      <color theme="1"/>
      <name val="Century Gothic"/>
      <family val="2"/>
    </font>
    <font>
      <b/>
      <sz val="14"/>
      <color theme="1"/>
      <name val="Century Gothic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medium"/>
      <top style="thin"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/>
      <top style="thin"/>
      <bottom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/>
      <top style="medium"/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/>
      <top style="medium">
        <color indexed="8"/>
      </top>
      <bottom/>
    </border>
    <border>
      <left style="medium">
        <color indexed="8"/>
      </left>
      <right/>
      <top>
        <color indexed="63"/>
      </top>
      <bottom style="medium"/>
    </border>
    <border>
      <left style="medium">
        <color indexed="8"/>
      </left>
      <right style="medium"/>
      <top style="medium">
        <color indexed="8"/>
      </top>
      <bottom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/>
      <bottom style="thin"/>
    </border>
    <border>
      <left style="medium"/>
      <right>
        <color indexed="63"/>
      </right>
      <top style="thin"/>
      <bottom style="double"/>
    </border>
    <border>
      <left/>
      <right/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/>
      <right style="thin"/>
      <top style="medium"/>
      <bottom/>
    </border>
    <border>
      <left style="medium"/>
      <right/>
      <top/>
      <bottom style="thin"/>
    </border>
    <border>
      <left>
        <color indexed="63"/>
      </left>
      <right style="medium"/>
      <top style="thin"/>
      <bottom style="medium"/>
    </border>
    <border>
      <left/>
      <right style="medium"/>
      <top style="medium"/>
      <bottom style="thin"/>
    </border>
    <border>
      <left/>
      <right style="thin"/>
      <top style="thin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>
        <color indexed="63"/>
      </right>
      <top style="thin"/>
      <bottom style="double"/>
    </border>
    <border>
      <left/>
      <right style="thin"/>
      <top style="thin"/>
      <bottom style="double"/>
    </border>
    <border>
      <left style="medium"/>
      <right/>
      <top style="medium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0" applyNumberFormat="0" applyBorder="0" applyAlignment="0" applyProtection="0"/>
    <xf numFmtId="0" fontId="62" fillId="21" borderId="1" applyNumberFormat="0" applyAlignment="0" applyProtection="0"/>
    <xf numFmtId="0" fontId="63" fillId="22" borderId="2" applyNumberFormat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7" fillId="29" borderId="1" applyNumberFormat="0" applyAlignment="0" applyProtection="0"/>
    <xf numFmtId="0" fontId="1" fillId="0" borderId="0">
      <alignment/>
      <protection/>
    </xf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202" fontId="4" fillId="0" borderId="0" applyFont="0" applyFill="0" applyBorder="0" applyAlignment="0" applyProtection="0"/>
    <xf numFmtId="203" fontId="4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1" fillId="31" borderId="0" applyNumberFormat="0" applyBorder="0" applyAlignment="0" applyProtection="0"/>
    <xf numFmtId="204" fontId="5" fillId="0" borderId="0">
      <alignment/>
      <protection/>
    </xf>
    <xf numFmtId="204" fontId="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72" fillId="21" borderId="6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7" applyNumberFormat="0" applyFill="0" applyAlignment="0" applyProtection="0"/>
    <xf numFmtId="0" fontId="66" fillId="0" borderId="8" applyNumberFormat="0" applyFill="0" applyAlignment="0" applyProtection="0"/>
    <xf numFmtId="0" fontId="77" fillId="0" borderId="9" applyNumberFormat="0" applyFill="0" applyAlignment="0" applyProtection="0"/>
  </cellStyleXfs>
  <cellXfs count="974">
    <xf numFmtId="0" fontId="0" fillId="0" borderId="0" xfId="0" applyFont="1" applyAlignment="1">
      <alignment/>
    </xf>
    <xf numFmtId="0" fontId="78" fillId="0" borderId="0" xfId="0" applyFont="1" applyAlignment="1">
      <alignment/>
    </xf>
    <xf numFmtId="0" fontId="79" fillId="0" borderId="0" xfId="0" applyFont="1" applyAlignment="1">
      <alignment/>
    </xf>
    <xf numFmtId="0" fontId="80" fillId="0" borderId="0" xfId="0" applyFont="1" applyAlignment="1">
      <alignment/>
    </xf>
    <xf numFmtId="0" fontId="78" fillId="0" borderId="0" xfId="0" applyFont="1" applyBorder="1" applyAlignment="1">
      <alignment/>
    </xf>
    <xf numFmtId="0" fontId="80" fillId="0" borderId="0" xfId="0" applyFont="1" applyBorder="1" applyAlignment="1">
      <alignment/>
    </xf>
    <xf numFmtId="0" fontId="78" fillId="0" borderId="0" xfId="0" applyFont="1" applyAlignment="1">
      <alignment/>
    </xf>
    <xf numFmtId="0" fontId="79" fillId="0" borderId="0" xfId="0" applyFont="1" applyBorder="1" applyAlignment="1">
      <alignment/>
    </xf>
    <xf numFmtId="0" fontId="80" fillId="0" borderId="0" xfId="0" applyFont="1" applyBorder="1" applyAlignment="1">
      <alignment/>
    </xf>
    <xf numFmtId="3" fontId="80" fillId="0" borderId="0" xfId="0" applyNumberFormat="1" applyFont="1" applyBorder="1" applyAlignment="1">
      <alignment/>
    </xf>
    <xf numFmtId="3" fontId="78" fillId="0" borderId="0" xfId="0" applyNumberFormat="1" applyFont="1" applyAlignment="1">
      <alignment/>
    </xf>
    <xf numFmtId="4" fontId="78" fillId="0" borderId="0" xfId="0" applyNumberFormat="1" applyFont="1" applyAlignment="1">
      <alignment/>
    </xf>
    <xf numFmtId="0" fontId="78" fillId="0" borderId="0" xfId="0" applyFont="1" applyFill="1" applyBorder="1" applyAlignment="1">
      <alignment/>
    </xf>
    <xf numFmtId="4" fontId="80" fillId="0" borderId="0" xfId="0" applyNumberFormat="1" applyFont="1" applyFill="1" applyBorder="1" applyAlignment="1">
      <alignment/>
    </xf>
    <xf numFmtId="0" fontId="78" fillId="0" borderId="0" xfId="0" applyFont="1" applyFill="1" applyAlignment="1">
      <alignment/>
    </xf>
    <xf numFmtId="4" fontId="78" fillId="0" borderId="0" xfId="0" applyNumberFormat="1" applyFont="1" applyFill="1" applyAlignment="1">
      <alignment/>
    </xf>
    <xf numFmtId="3" fontId="78" fillId="0" borderId="0" xfId="0" applyNumberFormat="1" applyFont="1" applyBorder="1" applyAlignment="1">
      <alignment/>
    </xf>
    <xf numFmtId="0" fontId="78" fillId="0" borderId="0" xfId="0" applyFont="1" applyBorder="1" applyAlignment="1">
      <alignment/>
    </xf>
    <xf numFmtId="0" fontId="78" fillId="0" borderId="0" xfId="0" applyFont="1" applyBorder="1" applyAlignment="1">
      <alignment horizontal="center"/>
    </xf>
    <xf numFmtId="0" fontId="0" fillId="0" borderId="0" xfId="0" applyAlignment="1">
      <alignment/>
    </xf>
    <xf numFmtId="0" fontId="81" fillId="0" borderId="0" xfId="0" applyFont="1" applyAlignment="1">
      <alignment/>
    </xf>
    <xf numFmtId="0" fontId="82" fillId="0" borderId="10" xfId="0" applyFont="1" applyBorder="1" applyAlignment="1">
      <alignment/>
    </xf>
    <xf numFmtId="0" fontId="81" fillId="0" borderId="11" xfId="0" applyFont="1" applyBorder="1" applyAlignment="1">
      <alignment/>
    </xf>
    <xf numFmtId="0" fontId="83" fillId="0" borderId="12" xfId="0" applyFont="1" applyBorder="1" applyAlignment="1">
      <alignment/>
    </xf>
    <xf numFmtId="0" fontId="83" fillId="0" borderId="0" xfId="0" applyFont="1" applyBorder="1" applyAlignment="1">
      <alignment/>
    </xf>
    <xf numFmtId="0" fontId="84" fillId="0" borderId="0" xfId="0" applyFont="1" applyBorder="1" applyAlignment="1">
      <alignment/>
    </xf>
    <xf numFmtId="0" fontId="81" fillId="0" borderId="0" xfId="0" applyFont="1" applyBorder="1" applyAlignment="1">
      <alignment/>
    </xf>
    <xf numFmtId="0" fontId="81" fillId="0" borderId="12" xfId="0" applyFont="1" applyBorder="1" applyAlignment="1">
      <alignment/>
    </xf>
    <xf numFmtId="0" fontId="81" fillId="0" borderId="13" xfId="0" applyFont="1" applyBorder="1" applyAlignment="1">
      <alignment/>
    </xf>
    <xf numFmtId="0" fontId="85" fillId="0" borderId="0" xfId="0" applyFont="1" applyBorder="1" applyAlignment="1">
      <alignment/>
    </xf>
    <xf numFmtId="0" fontId="86" fillId="0" borderId="0" xfId="0" applyFont="1" applyBorder="1" applyAlignment="1">
      <alignment/>
    </xf>
    <xf numFmtId="0" fontId="81" fillId="0" borderId="12" xfId="0" applyFont="1" applyFill="1" applyBorder="1" applyAlignment="1">
      <alignment/>
    </xf>
    <xf numFmtId="0" fontId="87" fillId="0" borderId="0" xfId="0" applyFont="1" applyBorder="1" applyAlignment="1">
      <alignment/>
    </xf>
    <xf numFmtId="0" fontId="82" fillId="0" borderId="0" xfId="0" applyFont="1" applyBorder="1" applyAlignment="1">
      <alignment/>
    </xf>
    <xf numFmtId="0" fontId="81" fillId="0" borderId="14" xfId="0" applyFont="1" applyBorder="1" applyAlignment="1">
      <alignment/>
    </xf>
    <xf numFmtId="0" fontId="84" fillId="0" borderId="14" xfId="0" applyFont="1" applyBorder="1" applyAlignment="1">
      <alignment/>
    </xf>
    <xf numFmtId="0" fontId="81" fillId="0" borderId="0" xfId="0" applyFont="1" applyAlignment="1">
      <alignment/>
    </xf>
    <xf numFmtId="0" fontId="81" fillId="0" borderId="15" xfId="0" applyFont="1" applyBorder="1" applyAlignment="1">
      <alignment/>
    </xf>
    <xf numFmtId="0" fontId="81" fillId="0" borderId="16" xfId="0" applyFont="1" applyBorder="1" applyAlignment="1">
      <alignment/>
    </xf>
    <xf numFmtId="0" fontId="81" fillId="0" borderId="17" xfId="0" applyFont="1" applyBorder="1" applyAlignment="1">
      <alignment/>
    </xf>
    <xf numFmtId="0" fontId="81" fillId="0" borderId="18" xfId="0" applyFont="1" applyBorder="1" applyAlignment="1">
      <alignment/>
    </xf>
    <xf numFmtId="0" fontId="81" fillId="0" borderId="19" xfId="0" applyFont="1" applyBorder="1" applyAlignment="1">
      <alignment/>
    </xf>
    <xf numFmtId="0" fontId="81" fillId="0" borderId="20" xfId="0" applyFont="1" applyBorder="1" applyAlignment="1">
      <alignment/>
    </xf>
    <xf numFmtId="0" fontId="81" fillId="0" borderId="21" xfId="0" applyFont="1" applyBorder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/>
    </xf>
    <xf numFmtId="0" fontId="82" fillId="0" borderId="0" xfId="0" applyFont="1" applyAlignment="1">
      <alignment horizontal="center"/>
    </xf>
    <xf numFmtId="0" fontId="87" fillId="0" borderId="0" xfId="0" applyFont="1" applyBorder="1" applyAlignment="1">
      <alignment/>
    </xf>
    <xf numFmtId="0" fontId="87" fillId="0" borderId="20" xfId="0" applyFont="1" applyBorder="1" applyAlignment="1">
      <alignment/>
    </xf>
    <xf numFmtId="0" fontId="83" fillId="0" borderId="0" xfId="0" applyFont="1" applyAlignment="1">
      <alignment/>
    </xf>
    <xf numFmtId="0" fontId="84" fillId="0" borderId="0" xfId="0" applyFont="1" applyAlignment="1">
      <alignment/>
    </xf>
    <xf numFmtId="0" fontId="86" fillId="0" borderId="0" xfId="0" applyFont="1" applyAlignment="1">
      <alignment/>
    </xf>
    <xf numFmtId="0" fontId="82" fillId="0" borderId="0" xfId="0" applyFont="1" applyAlignment="1">
      <alignment/>
    </xf>
    <xf numFmtId="0" fontId="82" fillId="0" borderId="20" xfId="0" applyFont="1" applyBorder="1" applyAlignment="1">
      <alignment/>
    </xf>
    <xf numFmtId="0" fontId="82" fillId="0" borderId="21" xfId="0" applyFont="1" applyBorder="1" applyAlignment="1">
      <alignment/>
    </xf>
    <xf numFmtId="0" fontId="82" fillId="0" borderId="0" xfId="0" applyFont="1" applyBorder="1" applyAlignment="1">
      <alignment horizontal="center"/>
    </xf>
    <xf numFmtId="0" fontId="86" fillId="0" borderId="0" xfId="0" applyFont="1" applyBorder="1" applyAlignment="1">
      <alignment/>
    </xf>
    <xf numFmtId="0" fontId="85" fillId="0" borderId="0" xfId="0" applyFont="1" applyBorder="1" applyAlignment="1">
      <alignment/>
    </xf>
    <xf numFmtId="0" fontId="84" fillId="0" borderId="0" xfId="0" applyFont="1" applyBorder="1" applyAlignment="1">
      <alignment/>
    </xf>
    <xf numFmtId="0" fontId="83" fillId="0" borderId="0" xfId="0" applyFont="1" applyAlignment="1">
      <alignment horizontal="center"/>
    </xf>
    <xf numFmtId="0" fontId="87" fillId="0" borderId="0" xfId="0" applyFont="1" applyAlignment="1">
      <alignment/>
    </xf>
    <xf numFmtId="0" fontId="83" fillId="0" borderId="15" xfId="0" applyFont="1" applyBorder="1" applyAlignment="1">
      <alignment/>
    </xf>
    <xf numFmtId="0" fontId="83" fillId="0" borderId="16" xfId="0" applyFont="1" applyBorder="1" applyAlignment="1">
      <alignment/>
    </xf>
    <xf numFmtId="0" fontId="84" fillId="0" borderId="16" xfId="0" applyFont="1" applyBorder="1" applyAlignment="1">
      <alignment/>
    </xf>
    <xf numFmtId="0" fontId="83" fillId="0" borderId="18" xfId="0" applyFont="1" applyBorder="1" applyAlignment="1">
      <alignment/>
    </xf>
    <xf numFmtId="0" fontId="81" fillId="0" borderId="18" xfId="0" applyFont="1" applyBorder="1" applyAlignment="1">
      <alignment horizontal="right"/>
    </xf>
    <xf numFmtId="0" fontId="85" fillId="0" borderId="18" xfId="0" applyFont="1" applyBorder="1" applyAlignment="1">
      <alignment/>
    </xf>
    <xf numFmtId="0" fontId="83" fillId="0" borderId="19" xfId="0" applyFont="1" applyBorder="1" applyAlignment="1">
      <alignment/>
    </xf>
    <xf numFmtId="0" fontId="84" fillId="0" borderId="20" xfId="0" applyFont="1" applyBorder="1" applyAlignment="1">
      <alignment/>
    </xf>
    <xf numFmtId="3" fontId="84" fillId="0" borderId="19" xfId="0" applyNumberFormat="1" applyFont="1" applyBorder="1" applyAlignment="1">
      <alignment horizontal="right"/>
    </xf>
    <xf numFmtId="3" fontId="84" fillId="0" borderId="20" xfId="0" applyNumberFormat="1" applyFont="1" applyBorder="1" applyAlignment="1">
      <alignment horizontal="right"/>
    </xf>
    <xf numFmtId="3" fontId="84" fillId="0" borderId="21" xfId="0" applyNumberFormat="1" applyFont="1" applyBorder="1" applyAlignment="1">
      <alignment horizontal="right"/>
    </xf>
    <xf numFmtId="0" fontId="83" fillId="0" borderId="22" xfId="0" applyFont="1" applyBorder="1" applyAlignment="1">
      <alignment/>
    </xf>
    <xf numFmtId="0" fontId="83" fillId="0" borderId="23" xfId="0" applyFont="1" applyBorder="1" applyAlignment="1">
      <alignment/>
    </xf>
    <xf numFmtId="0" fontId="81" fillId="0" borderId="23" xfId="0" applyFont="1" applyBorder="1" applyAlignment="1">
      <alignment/>
    </xf>
    <xf numFmtId="0" fontId="84" fillId="0" borderId="23" xfId="0" applyFont="1" applyBorder="1" applyAlignment="1">
      <alignment/>
    </xf>
    <xf numFmtId="0" fontId="81" fillId="0" borderId="24" xfId="0" applyFont="1" applyBorder="1" applyAlignment="1">
      <alignment/>
    </xf>
    <xf numFmtId="3" fontId="84" fillId="0" borderId="15" xfId="0" applyNumberFormat="1" applyFont="1" applyBorder="1" applyAlignment="1">
      <alignment horizontal="right"/>
    </xf>
    <xf numFmtId="3" fontId="84" fillId="0" borderId="16" xfId="0" applyNumberFormat="1" applyFont="1" applyBorder="1" applyAlignment="1">
      <alignment horizontal="right"/>
    </xf>
    <xf numFmtId="3" fontId="84" fillId="0" borderId="17" xfId="0" applyNumberFormat="1" applyFont="1" applyBorder="1" applyAlignment="1">
      <alignment horizontal="right"/>
    </xf>
    <xf numFmtId="3" fontId="84" fillId="0" borderId="18" xfId="0" applyNumberFormat="1" applyFont="1" applyBorder="1" applyAlignment="1">
      <alignment horizontal="right"/>
    </xf>
    <xf numFmtId="3" fontId="84" fillId="0" borderId="0" xfId="0" applyNumberFormat="1" applyFont="1" applyBorder="1" applyAlignment="1">
      <alignment horizontal="right"/>
    </xf>
    <xf numFmtId="3" fontId="84" fillId="0" borderId="25" xfId="0" applyNumberFormat="1" applyFont="1" applyBorder="1" applyAlignment="1">
      <alignment horizontal="right"/>
    </xf>
    <xf numFmtId="0" fontId="84" fillId="0" borderId="0" xfId="0" applyFont="1" applyFill="1" applyBorder="1" applyAlignment="1">
      <alignment/>
    </xf>
    <xf numFmtId="0" fontId="87" fillId="0" borderId="23" xfId="0" applyFont="1" applyBorder="1" applyAlignment="1">
      <alignment/>
    </xf>
    <xf numFmtId="0" fontId="82" fillId="0" borderId="0" xfId="0" applyFont="1" applyBorder="1" applyAlignment="1">
      <alignment/>
    </xf>
    <xf numFmtId="0" fontId="82" fillId="0" borderId="0" xfId="0" applyFont="1" applyAlignment="1">
      <alignment horizontal="left"/>
    </xf>
    <xf numFmtId="0" fontId="81" fillId="0" borderId="0" xfId="0" applyFont="1" applyAlignment="1">
      <alignment horizontal="left"/>
    </xf>
    <xf numFmtId="0" fontId="82" fillId="0" borderId="0" xfId="0" applyFont="1" applyBorder="1" applyAlignment="1">
      <alignment horizontal="left"/>
    </xf>
    <xf numFmtId="0" fontId="81" fillId="0" borderId="0" xfId="0" applyFont="1" applyBorder="1" applyAlignment="1">
      <alignment horizontal="left"/>
    </xf>
    <xf numFmtId="0" fontId="81" fillId="0" borderId="0" xfId="0" applyFont="1" applyBorder="1" applyAlignment="1">
      <alignment/>
    </xf>
    <xf numFmtId="0" fontId="83" fillId="0" borderId="15" xfId="0" applyFont="1" applyBorder="1" applyAlignment="1">
      <alignment horizontal="left"/>
    </xf>
    <xf numFmtId="0" fontId="81" fillId="0" borderId="16" xfId="0" applyFont="1" applyBorder="1" applyAlignment="1">
      <alignment horizontal="left"/>
    </xf>
    <xf numFmtId="0" fontId="86" fillId="0" borderId="16" xfId="0" applyFont="1" applyBorder="1" applyAlignment="1">
      <alignment horizontal="left"/>
    </xf>
    <xf numFmtId="0" fontId="81" fillId="0" borderId="17" xfId="0" applyFont="1" applyBorder="1" applyAlignment="1">
      <alignment horizontal="left"/>
    </xf>
    <xf numFmtId="0" fontId="84" fillId="0" borderId="25" xfId="0" applyFont="1" applyBorder="1" applyAlignment="1">
      <alignment/>
    </xf>
    <xf numFmtId="0" fontId="86" fillId="0" borderId="23" xfId="0" applyFont="1" applyBorder="1" applyAlignment="1">
      <alignment/>
    </xf>
    <xf numFmtId="3" fontId="85" fillId="0" borderId="0" xfId="0" applyNumberFormat="1" applyFont="1" applyBorder="1" applyAlignment="1">
      <alignment/>
    </xf>
    <xf numFmtId="0" fontId="83" fillId="0" borderId="18" xfId="0" applyFont="1" applyBorder="1" applyAlignment="1">
      <alignment horizontal="left"/>
    </xf>
    <xf numFmtId="0" fontId="84" fillId="0" borderId="0" xfId="0" applyFont="1" applyBorder="1" applyAlignment="1">
      <alignment horizontal="left"/>
    </xf>
    <xf numFmtId="0" fontId="86" fillId="0" borderId="0" xfId="0" applyFont="1" applyBorder="1" applyAlignment="1">
      <alignment horizontal="left"/>
    </xf>
    <xf numFmtId="190" fontId="82" fillId="0" borderId="0" xfId="0" applyNumberFormat="1" applyFont="1" applyBorder="1" applyAlignment="1">
      <alignment/>
    </xf>
    <xf numFmtId="3" fontId="81" fillId="0" borderId="0" xfId="0" applyNumberFormat="1" applyFont="1" applyBorder="1" applyAlignment="1">
      <alignment/>
    </xf>
    <xf numFmtId="3" fontId="82" fillId="0" borderId="0" xfId="0" applyNumberFormat="1" applyFont="1" applyBorder="1" applyAlignment="1">
      <alignment/>
    </xf>
    <xf numFmtId="190" fontId="81" fillId="0" borderId="0" xfId="0" applyNumberFormat="1" applyFont="1" applyAlignment="1">
      <alignment/>
    </xf>
    <xf numFmtId="190" fontId="87" fillId="0" borderId="0" xfId="0" applyNumberFormat="1" applyFont="1" applyAlignment="1">
      <alignment/>
    </xf>
    <xf numFmtId="0" fontId="87" fillId="0" borderId="25" xfId="0" applyFont="1" applyBorder="1" applyAlignment="1">
      <alignment/>
    </xf>
    <xf numFmtId="190" fontId="85" fillId="0" borderId="0" xfId="0" applyNumberFormat="1" applyFont="1" applyBorder="1" applyAlignment="1">
      <alignment/>
    </xf>
    <xf numFmtId="190" fontId="81" fillId="0" borderId="0" xfId="0" applyNumberFormat="1" applyFont="1" applyAlignment="1">
      <alignment/>
    </xf>
    <xf numFmtId="0" fontId="81" fillId="0" borderId="25" xfId="0" applyFont="1" applyBorder="1" applyAlignment="1">
      <alignment horizontal="left"/>
    </xf>
    <xf numFmtId="3" fontId="84" fillId="0" borderId="0" xfId="0" applyNumberFormat="1" applyFont="1" applyBorder="1" applyAlignment="1">
      <alignment/>
    </xf>
    <xf numFmtId="0" fontId="84" fillId="0" borderId="16" xfId="0" applyFont="1" applyBorder="1" applyAlignment="1">
      <alignment/>
    </xf>
    <xf numFmtId="0" fontId="84" fillId="0" borderId="15" xfId="0" applyFont="1" applyBorder="1" applyAlignment="1">
      <alignment/>
    </xf>
    <xf numFmtId="0" fontId="84" fillId="0" borderId="17" xfId="0" applyFont="1" applyBorder="1" applyAlignment="1">
      <alignment/>
    </xf>
    <xf numFmtId="0" fontId="89" fillId="0" borderId="0" xfId="0" applyFont="1" applyBorder="1" applyAlignment="1">
      <alignment/>
    </xf>
    <xf numFmtId="0" fontId="89" fillId="0" borderId="18" xfId="0" applyFont="1" applyBorder="1" applyAlignment="1">
      <alignment/>
    </xf>
    <xf numFmtId="0" fontId="89" fillId="0" borderId="0" xfId="0" applyFont="1" applyBorder="1" applyAlignment="1">
      <alignment/>
    </xf>
    <xf numFmtId="0" fontId="89" fillId="0" borderId="25" xfId="0" applyFont="1" applyBorder="1" applyAlignment="1">
      <alignment/>
    </xf>
    <xf numFmtId="0" fontId="90" fillId="0" borderId="0" xfId="0" applyFont="1" applyBorder="1" applyAlignment="1">
      <alignment/>
    </xf>
    <xf numFmtId="0" fontId="85" fillId="0" borderId="15" xfId="0" applyFont="1" applyBorder="1" applyAlignment="1">
      <alignment/>
    </xf>
    <xf numFmtId="0" fontId="85" fillId="0" borderId="16" xfId="0" applyFont="1" applyBorder="1" applyAlignment="1">
      <alignment/>
    </xf>
    <xf numFmtId="0" fontId="85" fillId="0" borderId="17" xfId="0" applyFont="1" applyBorder="1" applyAlignment="1">
      <alignment/>
    </xf>
    <xf numFmtId="0" fontId="84" fillId="0" borderId="18" xfId="0" applyFont="1" applyBorder="1" applyAlignment="1">
      <alignment/>
    </xf>
    <xf numFmtId="0" fontId="90" fillId="0" borderId="18" xfId="0" applyFont="1" applyBorder="1" applyAlignment="1">
      <alignment/>
    </xf>
    <xf numFmtId="0" fontId="89" fillId="0" borderId="25" xfId="0" applyFont="1" applyBorder="1" applyAlignment="1">
      <alignment/>
    </xf>
    <xf numFmtId="0" fontId="84" fillId="0" borderId="23" xfId="0" applyFont="1" applyBorder="1" applyAlignment="1">
      <alignment/>
    </xf>
    <xf numFmtId="0" fontId="84" fillId="0" borderId="24" xfId="0" applyFont="1" applyBorder="1" applyAlignment="1">
      <alignment/>
    </xf>
    <xf numFmtId="0" fontId="84" fillId="0" borderId="22" xfId="0" applyFont="1" applyBorder="1" applyAlignment="1">
      <alignment/>
    </xf>
    <xf numFmtId="0" fontId="85" fillId="0" borderId="0" xfId="0" applyFont="1" applyAlignment="1">
      <alignment/>
    </xf>
    <xf numFmtId="0" fontId="85" fillId="0" borderId="25" xfId="0" applyFont="1" applyBorder="1" applyAlignment="1">
      <alignment/>
    </xf>
    <xf numFmtId="0" fontId="85" fillId="0" borderId="19" xfId="0" applyFont="1" applyBorder="1" applyAlignment="1">
      <alignment vertical="center"/>
    </xf>
    <xf numFmtId="0" fontId="85" fillId="0" borderId="20" xfId="0" applyFont="1" applyBorder="1" applyAlignment="1">
      <alignment vertical="center"/>
    </xf>
    <xf numFmtId="0" fontId="85" fillId="0" borderId="20" xfId="0" applyFont="1" applyBorder="1" applyAlignment="1">
      <alignment/>
    </xf>
    <xf numFmtId="0" fontId="85" fillId="0" borderId="21" xfId="0" applyFont="1" applyBorder="1" applyAlignment="1">
      <alignment/>
    </xf>
    <xf numFmtId="0" fontId="85" fillId="0" borderId="19" xfId="0" applyFont="1" applyBorder="1" applyAlignment="1">
      <alignment/>
    </xf>
    <xf numFmtId="0" fontId="85" fillId="0" borderId="15" xfId="0" applyFont="1" applyBorder="1" applyAlignment="1">
      <alignment vertical="center"/>
    </xf>
    <xf numFmtId="0" fontId="85" fillId="0" borderId="0" xfId="0" applyFont="1" applyBorder="1" applyAlignment="1">
      <alignment vertical="center"/>
    </xf>
    <xf numFmtId="0" fontId="85" fillId="0" borderId="16" xfId="0" applyFont="1" applyBorder="1" applyAlignment="1">
      <alignment vertical="center"/>
    </xf>
    <xf numFmtId="0" fontId="85" fillId="0" borderId="18" xfId="0" applyFont="1" applyBorder="1" applyAlignment="1">
      <alignment vertical="center"/>
    </xf>
    <xf numFmtId="0" fontId="85" fillId="0" borderId="22" xfId="0" applyFont="1" applyBorder="1" applyAlignment="1">
      <alignment/>
    </xf>
    <xf numFmtId="0" fontId="85" fillId="0" borderId="23" xfId="0" applyFont="1" applyBorder="1" applyAlignment="1">
      <alignment/>
    </xf>
    <xf numFmtId="0" fontId="85" fillId="0" borderId="24" xfId="0" applyFont="1" applyBorder="1" applyAlignment="1">
      <alignment/>
    </xf>
    <xf numFmtId="0" fontId="84" fillId="0" borderId="25" xfId="0" applyFont="1" applyBorder="1" applyAlignment="1">
      <alignment/>
    </xf>
    <xf numFmtId="0" fontId="81" fillId="0" borderId="20" xfId="0" applyFont="1" applyBorder="1" applyAlignment="1">
      <alignment/>
    </xf>
    <xf numFmtId="0" fontId="90" fillId="0" borderId="15" xfId="0" applyFont="1" applyBorder="1" applyAlignment="1">
      <alignment horizontal="left"/>
    </xf>
    <xf numFmtId="0" fontId="89" fillId="0" borderId="16" xfId="0" applyFont="1" applyBorder="1" applyAlignment="1">
      <alignment/>
    </xf>
    <xf numFmtId="0" fontId="91" fillId="0" borderId="18" xfId="0" applyFont="1" applyBorder="1" applyAlignment="1">
      <alignment/>
    </xf>
    <xf numFmtId="0" fontId="92" fillId="0" borderId="0" xfId="0" applyFont="1" applyBorder="1" applyAlignment="1">
      <alignment/>
    </xf>
    <xf numFmtId="0" fontId="84" fillId="0" borderId="18" xfId="0" applyFont="1" applyBorder="1" applyAlignment="1">
      <alignment/>
    </xf>
    <xf numFmtId="0" fontId="84" fillId="0" borderId="18" xfId="0" applyFont="1" applyBorder="1" applyAlignment="1">
      <alignment horizontal="left"/>
    </xf>
    <xf numFmtId="0" fontId="93" fillId="0" borderId="18" xfId="0" applyFont="1" applyBorder="1" applyAlignment="1">
      <alignment horizontal="left"/>
    </xf>
    <xf numFmtId="0" fontId="93" fillId="0" borderId="0" xfId="0" applyFont="1" applyBorder="1" applyAlignment="1">
      <alignment horizontal="left"/>
    </xf>
    <xf numFmtId="0" fontId="93" fillId="0" borderId="0" xfId="0" applyFont="1" applyBorder="1" applyAlignment="1">
      <alignment/>
    </xf>
    <xf numFmtId="0" fontId="94" fillId="0" borderId="18" xfId="0" applyFont="1" applyBorder="1" applyAlignment="1">
      <alignment/>
    </xf>
    <xf numFmtId="0" fontId="94" fillId="0" borderId="0" xfId="0" applyFont="1" applyBorder="1" applyAlignment="1">
      <alignment/>
    </xf>
    <xf numFmtId="0" fontId="94" fillId="0" borderId="19" xfId="0" applyFont="1" applyBorder="1" applyAlignment="1">
      <alignment/>
    </xf>
    <xf numFmtId="0" fontId="94" fillId="0" borderId="20" xfId="0" applyFont="1" applyBorder="1" applyAlignment="1">
      <alignment/>
    </xf>
    <xf numFmtId="0" fontId="92" fillId="0" borderId="16" xfId="0" applyFont="1" applyBorder="1" applyAlignment="1">
      <alignment/>
    </xf>
    <xf numFmtId="0" fontId="92" fillId="0" borderId="17" xfId="0" applyFont="1" applyBorder="1" applyAlignment="1">
      <alignment/>
    </xf>
    <xf numFmtId="0" fontId="90" fillId="0" borderId="18" xfId="0" applyFont="1" applyBorder="1" applyAlignment="1">
      <alignment/>
    </xf>
    <xf numFmtId="14" fontId="89" fillId="0" borderId="0" xfId="0" applyNumberFormat="1" applyFont="1" applyBorder="1" applyAlignment="1">
      <alignment/>
    </xf>
    <xf numFmtId="14" fontId="89" fillId="0" borderId="25" xfId="0" applyNumberFormat="1" applyFont="1" applyBorder="1" applyAlignment="1">
      <alignment/>
    </xf>
    <xf numFmtId="3" fontId="89" fillId="0" borderId="0" xfId="0" applyNumberFormat="1" applyFont="1" applyBorder="1" applyAlignment="1">
      <alignment/>
    </xf>
    <xf numFmtId="3" fontId="89" fillId="0" borderId="25" xfId="0" applyNumberFormat="1" applyFont="1" applyBorder="1" applyAlignment="1">
      <alignment/>
    </xf>
    <xf numFmtId="3" fontId="89" fillId="0" borderId="0" xfId="0" applyNumberFormat="1" applyFont="1" applyFill="1" applyBorder="1" applyAlignment="1">
      <alignment/>
    </xf>
    <xf numFmtId="3" fontId="89" fillId="0" borderId="25" xfId="0" applyNumberFormat="1" applyFont="1" applyFill="1" applyBorder="1" applyAlignment="1">
      <alignment/>
    </xf>
    <xf numFmtId="0" fontId="90" fillId="0" borderId="18" xfId="0" applyFont="1" applyFill="1" applyBorder="1" applyAlignment="1">
      <alignment/>
    </xf>
    <xf numFmtId="0" fontId="89" fillId="0" borderId="0" xfId="0" applyFont="1" applyFill="1" applyBorder="1" applyAlignment="1">
      <alignment/>
    </xf>
    <xf numFmtId="3" fontId="95" fillId="0" borderId="25" xfId="0" applyNumberFormat="1" applyFont="1" applyFill="1" applyBorder="1" applyAlignment="1">
      <alignment/>
    </xf>
    <xf numFmtId="0" fontId="89" fillId="0" borderId="18" xfId="0" applyFont="1" applyBorder="1" applyAlignment="1">
      <alignment/>
    </xf>
    <xf numFmtId="0" fontId="81" fillId="0" borderId="25" xfId="0" applyFont="1" applyBorder="1" applyAlignment="1">
      <alignment/>
    </xf>
    <xf numFmtId="0" fontId="81" fillId="0" borderId="18" xfId="0" applyFont="1" applyBorder="1" applyAlignment="1">
      <alignment horizontal="left"/>
    </xf>
    <xf numFmtId="0" fontId="84" fillId="0" borderId="20" xfId="0" applyFont="1" applyBorder="1" applyAlignment="1">
      <alignment/>
    </xf>
    <xf numFmtId="0" fontId="84" fillId="0" borderId="21" xfId="0" applyFont="1" applyBorder="1" applyAlignment="1">
      <alignment/>
    </xf>
    <xf numFmtId="0" fontId="96" fillId="0" borderId="18" xfId="0" applyFont="1" applyBorder="1" applyAlignment="1">
      <alignment horizontal="center" vertical="center"/>
    </xf>
    <xf numFmtId="0" fontId="96" fillId="0" borderId="0" xfId="0" applyFont="1" applyBorder="1" applyAlignment="1">
      <alignment horizontal="center" vertical="center"/>
    </xf>
    <xf numFmtId="0" fontId="96" fillId="0" borderId="25" xfId="0" applyFont="1" applyBorder="1" applyAlignment="1">
      <alignment horizontal="center" vertical="center"/>
    </xf>
    <xf numFmtId="14" fontId="82" fillId="0" borderId="18" xfId="0" applyNumberFormat="1" applyFont="1" applyBorder="1" applyAlignment="1">
      <alignment horizontal="center"/>
    </xf>
    <xf numFmtId="0" fontId="82" fillId="0" borderId="25" xfId="0" applyFont="1" applyBorder="1" applyAlignment="1">
      <alignment horizontal="center"/>
    </xf>
    <xf numFmtId="14" fontId="82" fillId="0" borderId="0" xfId="0" applyNumberFormat="1" applyFont="1" applyBorder="1" applyAlignment="1">
      <alignment horizontal="center"/>
    </xf>
    <xf numFmtId="0" fontId="82" fillId="0" borderId="0" xfId="0" applyFont="1" applyBorder="1" applyAlignment="1">
      <alignment horizontal="right"/>
    </xf>
    <xf numFmtId="0" fontId="81" fillId="0" borderId="19" xfId="0" applyFont="1" applyBorder="1" applyAlignment="1">
      <alignment horizontal="left"/>
    </xf>
    <xf numFmtId="0" fontId="81" fillId="0" borderId="16" xfId="0" applyFont="1" applyBorder="1" applyAlignment="1">
      <alignment/>
    </xf>
    <xf numFmtId="0" fontId="81" fillId="0" borderId="17" xfId="0" applyFont="1" applyBorder="1" applyAlignment="1">
      <alignment/>
    </xf>
    <xf numFmtId="0" fontId="82" fillId="0" borderId="18" xfId="0" applyFont="1" applyBorder="1" applyAlignment="1">
      <alignment horizontal="right"/>
    </xf>
    <xf numFmtId="0" fontId="97" fillId="0" borderId="0" xfId="0" applyFont="1" applyBorder="1" applyAlignment="1">
      <alignment/>
    </xf>
    <xf numFmtId="3" fontId="85" fillId="0" borderId="25" xfId="0" applyNumberFormat="1" applyFont="1" applyBorder="1" applyAlignment="1">
      <alignment/>
    </xf>
    <xf numFmtId="0" fontId="97" fillId="0" borderId="20" xfId="0" applyFont="1" applyBorder="1" applyAlignment="1">
      <alignment/>
    </xf>
    <xf numFmtId="3" fontId="81" fillId="0" borderId="20" xfId="0" applyNumberFormat="1" applyFont="1" applyBorder="1" applyAlignment="1">
      <alignment/>
    </xf>
    <xf numFmtId="3" fontId="85" fillId="0" borderId="20" xfId="0" applyNumberFormat="1" applyFont="1" applyBorder="1" applyAlignment="1">
      <alignment/>
    </xf>
    <xf numFmtId="0" fontId="81" fillId="0" borderId="0" xfId="0" applyFont="1" applyAlignment="1">
      <alignment/>
    </xf>
    <xf numFmtId="0" fontId="81" fillId="0" borderId="0" xfId="0" applyFont="1" applyFill="1" applyBorder="1" applyAlignment="1">
      <alignment/>
    </xf>
    <xf numFmtId="0" fontId="78" fillId="0" borderId="0" xfId="0" applyFont="1" applyAlignment="1">
      <alignment horizontal="left"/>
    </xf>
    <xf numFmtId="0" fontId="84" fillId="0" borderId="0" xfId="0" applyFont="1" applyBorder="1" applyAlignment="1">
      <alignment vertical="center" wrapText="1"/>
    </xf>
    <xf numFmtId="0" fontId="78" fillId="0" borderId="0" xfId="0" applyFont="1" applyBorder="1" applyAlignment="1">
      <alignment horizontal="left"/>
    </xf>
    <xf numFmtId="0" fontId="83" fillId="0" borderId="0" xfId="0" applyFont="1" applyBorder="1" applyAlignment="1">
      <alignment horizontal="left"/>
    </xf>
    <xf numFmtId="0" fontId="82" fillId="0" borderId="0" xfId="0" applyFont="1" applyAlignment="1">
      <alignment horizontal="center"/>
    </xf>
    <xf numFmtId="3" fontId="98" fillId="0" borderId="0" xfId="0" applyNumberFormat="1" applyFont="1" applyAlignment="1">
      <alignment horizontal="right"/>
    </xf>
    <xf numFmtId="3" fontId="83" fillId="0" borderId="0" xfId="0" applyNumberFormat="1" applyFont="1" applyFill="1" applyBorder="1" applyAlignment="1">
      <alignment horizontal="right"/>
    </xf>
    <xf numFmtId="3" fontId="83" fillId="0" borderId="0" xfId="0" applyNumberFormat="1" applyFont="1" applyBorder="1" applyAlignment="1">
      <alignment horizontal="right"/>
    </xf>
    <xf numFmtId="3" fontId="84" fillId="0" borderId="0" xfId="0" applyNumberFormat="1" applyFont="1" applyBorder="1" applyAlignment="1">
      <alignment horizontal="right"/>
    </xf>
    <xf numFmtId="0" fontId="87" fillId="0" borderId="0" xfId="0" applyFont="1" applyAlignment="1">
      <alignment horizontal="left"/>
    </xf>
    <xf numFmtId="0" fontId="83" fillId="0" borderId="0" xfId="0" applyFont="1" applyAlignment="1">
      <alignment horizontal="center"/>
    </xf>
    <xf numFmtId="0" fontId="81" fillId="0" borderId="0" xfId="0" applyFont="1" applyAlignment="1">
      <alignment/>
    </xf>
    <xf numFmtId="0" fontId="81" fillId="0" borderId="25" xfId="0" applyFont="1" applyBorder="1" applyAlignment="1">
      <alignment/>
    </xf>
    <xf numFmtId="3" fontId="85" fillId="0" borderId="0" xfId="0" applyNumberFormat="1" applyFont="1" applyBorder="1" applyAlignment="1">
      <alignment horizontal="right"/>
    </xf>
    <xf numFmtId="0" fontId="84" fillId="0" borderId="0" xfId="0" applyFont="1" applyBorder="1" applyAlignment="1">
      <alignment horizontal="right"/>
    </xf>
    <xf numFmtId="0" fontId="78" fillId="0" borderId="0" xfId="0" applyFont="1" applyAlignment="1">
      <alignment horizontal="center"/>
    </xf>
    <xf numFmtId="3" fontId="84" fillId="0" borderId="0" xfId="0" applyNumberFormat="1" applyFont="1" applyBorder="1" applyAlignment="1">
      <alignment/>
    </xf>
    <xf numFmtId="0" fontId="85" fillId="0" borderId="18" xfId="0" applyFont="1" applyBorder="1" applyAlignment="1">
      <alignment horizontal="center"/>
    </xf>
    <xf numFmtId="0" fontId="85" fillId="0" borderId="25" xfId="0" applyFont="1" applyBorder="1" applyAlignment="1">
      <alignment horizontal="center"/>
    </xf>
    <xf numFmtId="0" fontId="85" fillId="0" borderId="15" xfId="0" applyFont="1" applyBorder="1" applyAlignment="1">
      <alignment horizontal="left"/>
    </xf>
    <xf numFmtId="0" fontId="85" fillId="0" borderId="15" xfId="0" applyFont="1" applyBorder="1" applyAlignment="1">
      <alignment horizontal="center"/>
    </xf>
    <xf numFmtId="0" fontId="85" fillId="0" borderId="16" xfId="0" applyFont="1" applyBorder="1" applyAlignment="1">
      <alignment horizontal="center"/>
    </xf>
    <xf numFmtId="0" fontId="85" fillId="0" borderId="17" xfId="0" applyFont="1" applyBorder="1" applyAlignment="1">
      <alignment horizontal="center"/>
    </xf>
    <xf numFmtId="0" fontId="85" fillId="0" borderId="22" xfId="0" applyFont="1" applyBorder="1" applyAlignment="1">
      <alignment horizontal="left"/>
    </xf>
    <xf numFmtId="0" fontId="85" fillId="0" borderId="23" xfId="0" applyFont="1" applyBorder="1" applyAlignment="1">
      <alignment horizontal="left"/>
    </xf>
    <xf numFmtId="0" fontId="85" fillId="0" borderId="24" xfId="0" applyFont="1" applyBorder="1" applyAlignment="1">
      <alignment horizontal="left"/>
    </xf>
    <xf numFmtId="0" fontId="90" fillId="0" borderId="18" xfId="0" applyFont="1" applyBorder="1" applyAlignment="1">
      <alignment horizontal="left"/>
    </xf>
    <xf numFmtId="0" fontId="89" fillId="0" borderId="18" xfId="0" applyFont="1" applyBorder="1" applyAlignment="1">
      <alignment horizontal="left"/>
    </xf>
    <xf numFmtId="0" fontId="81" fillId="0" borderId="0" xfId="0" applyFont="1" applyBorder="1" applyAlignment="1">
      <alignment/>
    </xf>
    <xf numFmtId="0" fontId="81" fillId="0" borderId="0" xfId="0" applyFont="1" applyBorder="1" applyAlignment="1">
      <alignment/>
    </xf>
    <xf numFmtId="0" fontId="81" fillId="0" borderId="10" xfId="0" applyFont="1" applyBorder="1" applyAlignment="1">
      <alignment/>
    </xf>
    <xf numFmtId="0" fontId="82" fillId="0" borderId="12" xfId="0" applyFont="1" applyBorder="1" applyAlignment="1">
      <alignment/>
    </xf>
    <xf numFmtId="0" fontId="81" fillId="0" borderId="26" xfId="0" applyFont="1" applyBorder="1" applyAlignment="1">
      <alignment/>
    </xf>
    <xf numFmtId="0" fontId="99" fillId="0" borderId="0" xfId="0" applyFont="1" applyBorder="1" applyAlignment="1">
      <alignment/>
    </xf>
    <xf numFmtId="0" fontId="96" fillId="0" borderId="0" xfId="0" applyFont="1" applyBorder="1" applyAlignment="1">
      <alignment/>
    </xf>
    <xf numFmtId="0" fontId="99" fillId="0" borderId="12" xfId="0" applyFont="1" applyBorder="1" applyAlignment="1">
      <alignment horizontal="right"/>
    </xf>
    <xf numFmtId="0" fontId="100" fillId="0" borderId="0" xfId="0" applyFont="1" applyBorder="1" applyAlignment="1">
      <alignment/>
    </xf>
    <xf numFmtId="0" fontId="85" fillId="0" borderId="12" xfId="0" applyFont="1" applyBorder="1" applyAlignment="1">
      <alignment/>
    </xf>
    <xf numFmtId="0" fontId="100" fillId="0" borderId="0" xfId="0" applyFont="1" applyBorder="1" applyAlignment="1">
      <alignment/>
    </xf>
    <xf numFmtId="0" fontId="78" fillId="0" borderId="18" xfId="0" applyFont="1" applyBorder="1" applyAlignment="1">
      <alignment/>
    </xf>
    <xf numFmtId="0" fontId="84" fillId="0" borderId="13" xfId="0" applyFont="1" applyBorder="1" applyAlignment="1">
      <alignment/>
    </xf>
    <xf numFmtId="0" fontId="87" fillId="0" borderId="27" xfId="0" applyFont="1" applyBorder="1" applyAlignment="1">
      <alignment/>
    </xf>
    <xf numFmtId="0" fontId="83" fillId="0" borderId="14" xfId="0" applyFont="1" applyBorder="1" applyAlignment="1">
      <alignment/>
    </xf>
    <xf numFmtId="0" fontId="87" fillId="0" borderId="14" xfId="0" applyFont="1" applyBorder="1" applyAlignment="1">
      <alignment/>
    </xf>
    <xf numFmtId="0" fontId="86" fillId="0" borderId="14" xfId="0" applyFont="1" applyBorder="1" applyAlignment="1">
      <alignment/>
    </xf>
    <xf numFmtId="0" fontId="84" fillId="0" borderId="28" xfId="0" applyFont="1" applyBorder="1" applyAlignment="1">
      <alignment/>
    </xf>
    <xf numFmtId="0" fontId="82" fillId="0" borderId="15" xfId="0" applyFont="1" applyBorder="1" applyAlignment="1">
      <alignment/>
    </xf>
    <xf numFmtId="0" fontId="82" fillId="0" borderId="16" xfId="0" applyFont="1" applyBorder="1" applyAlignment="1">
      <alignment/>
    </xf>
    <xf numFmtId="0" fontId="82" fillId="0" borderId="17" xfId="0" applyFont="1" applyBorder="1" applyAlignment="1">
      <alignment/>
    </xf>
    <xf numFmtId="0" fontId="82" fillId="0" borderId="18" xfId="0" applyFont="1" applyBorder="1" applyAlignment="1">
      <alignment/>
    </xf>
    <xf numFmtId="0" fontId="82" fillId="0" borderId="25" xfId="0" applyFont="1" applyBorder="1" applyAlignment="1">
      <alignment/>
    </xf>
    <xf numFmtId="200" fontId="87" fillId="0" borderId="29" xfId="50" applyNumberFormat="1" applyFont="1" applyBorder="1" applyAlignment="1">
      <alignment/>
    </xf>
    <xf numFmtId="200" fontId="87" fillId="0" borderId="30" xfId="50" applyNumberFormat="1" applyFont="1" applyBorder="1" applyAlignment="1">
      <alignment/>
    </xf>
    <xf numFmtId="0" fontId="90" fillId="0" borderId="31" xfId="0" applyFont="1" applyBorder="1" applyAlignment="1">
      <alignment/>
    </xf>
    <xf numFmtId="200" fontId="89" fillId="33" borderId="31" xfId="50" applyNumberFormat="1" applyFont="1" applyFill="1" applyBorder="1" applyAlignment="1">
      <alignment/>
    </xf>
    <xf numFmtId="200" fontId="89" fillId="0" borderId="31" xfId="50" applyNumberFormat="1" applyFont="1" applyBorder="1" applyAlignment="1">
      <alignment/>
    </xf>
    <xf numFmtId="200" fontId="89" fillId="0" borderId="0" xfId="50" applyNumberFormat="1" applyFont="1" applyBorder="1" applyAlignment="1">
      <alignment/>
    </xf>
    <xf numFmtId="3" fontId="78" fillId="0" borderId="0" xfId="0" applyNumberFormat="1" applyFont="1" applyAlignment="1">
      <alignment/>
    </xf>
    <xf numFmtId="3" fontId="78" fillId="0" borderId="0" xfId="0" applyNumberFormat="1" applyFont="1" applyFill="1" applyAlignment="1">
      <alignment/>
    </xf>
    <xf numFmtId="0" fontId="87" fillId="34" borderId="0" xfId="0" applyFont="1" applyFill="1" applyAlignment="1">
      <alignment/>
    </xf>
    <xf numFmtId="190" fontId="78" fillId="0" borderId="0" xfId="0" applyNumberFormat="1" applyFont="1" applyAlignment="1">
      <alignment/>
    </xf>
    <xf numFmtId="0" fontId="89" fillId="0" borderId="0" xfId="0" applyFont="1" applyAlignment="1">
      <alignment/>
    </xf>
    <xf numFmtId="0" fontId="101" fillId="0" borderId="0" xfId="0" applyFont="1" applyAlignment="1">
      <alignment/>
    </xf>
    <xf numFmtId="0" fontId="85" fillId="0" borderId="18" xfId="0" applyFont="1" applyBorder="1" applyAlignment="1">
      <alignment/>
    </xf>
    <xf numFmtId="0" fontId="84" fillId="0" borderId="23" xfId="0" applyFont="1" applyBorder="1" applyAlignment="1">
      <alignment horizontal="left"/>
    </xf>
    <xf numFmtId="0" fontId="84" fillId="0" borderId="24" xfId="0" applyFont="1" applyBorder="1" applyAlignment="1">
      <alignment horizontal="left"/>
    </xf>
    <xf numFmtId="0" fontId="85" fillId="0" borderId="22" xfId="0" applyFont="1" applyBorder="1" applyAlignment="1">
      <alignment/>
    </xf>
    <xf numFmtId="0" fontId="89" fillId="0" borderId="18" xfId="0" applyFont="1" applyFill="1" applyBorder="1" applyAlignment="1">
      <alignment/>
    </xf>
    <xf numFmtId="0" fontId="89" fillId="0" borderId="0" xfId="0" applyFont="1" applyFill="1" applyBorder="1" applyAlignment="1">
      <alignment/>
    </xf>
    <xf numFmtId="0" fontId="89" fillId="0" borderId="25" xfId="0" applyFont="1" applyFill="1" applyBorder="1" applyAlignment="1">
      <alignment/>
    </xf>
    <xf numFmtId="200" fontId="78" fillId="0" borderId="0" xfId="50" applyNumberFormat="1" applyFont="1" applyAlignment="1">
      <alignment/>
    </xf>
    <xf numFmtId="3" fontId="84" fillId="0" borderId="0" xfId="0" applyNumberFormat="1" applyFont="1" applyBorder="1" applyAlignment="1">
      <alignment horizontal="right"/>
    </xf>
    <xf numFmtId="0" fontId="83" fillId="0" borderId="0" xfId="0" applyFont="1" applyAlignment="1">
      <alignment horizontal="center"/>
    </xf>
    <xf numFmtId="0" fontId="81" fillId="0" borderId="0" xfId="0" applyFont="1" applyAlignment="1">
      <alignment/>
    </xf>
    <xf numFmtId="0" fontId="81" fillId="0" borderId="0" xfId="0" applyFont="1" applyBorder="1" applyAlignment="1">
      <alignment/>
    </xf>
    <xf numFmtId="3" fontId="84" fillId="0" borderId="20" xfId="0" applyNumberFormat="1" applyFont="1" applyBorder="1" applyAlignment="1">
      <alignment horizontal="right"/>
    </xf>
    <xf numFmtId="3" fontId="84" fillId="0" borderId="16" xfId="0" applyNumberFormat="1" applyFont="1" applyBorder="1" applyAlignment="1">
      <alignment horizontal="right"/>
    </xf>
    <xf numFmtId="3" fontId="84" fillId="0" borderId="0" xfId="0" applyNumberFormat="1" applyFont="1" applyBorder="1" applyAlignment="1">
      <alignment horizontal="right"/>
    </xf>
    <xf numFmtId="0" fontId="81" fillId="0" borderId="0" xfId="0" applyFont="1" applyAlignment="1">
      <alignment/>
    </xf>
    <xf numFmtId="0" fontId="81" fillId="0" borderId="0" xfId="0" applyFont="1" applyBorder="1" applyAlignment="1">
      <alignment/>
    </xf>
    <xf numFmtId="3" fontId="85" fillId="0" borderId="18" xfId="0" applyNumberFormat="1" applyFont="1" applyBorder="1" applyAlignment="1">
      <alignment horizontal="right"/>
    </xf>
    <xf numFmtId="3" fontId="85" fillId="0" borderId="25" xfId="0" applyNumberFormat="1" applyFont="1" applyBorder="1" applyAlignment="1">
      <alignment horizontal="right"/>
    </xf>
    <xf numFmtId="3" fontId="102" fillId="0" borderId="31" xfId="0" applyNumberFormat="1" applyFont="1" applyFill="1" applyBorder="1" applyAlignment="1">
      <alignment horizontal="right"/>
    </xf>
    <xf numFmtId="3" fontId="85" fillId="0" borderId="0" xfId="0" applyNumberFormat="1" applyFont="1" applyFill="1" applyBorder="1" applyAlignment="1">
      <alignment horizontal="right"/>
    </xf>
    <xf numFmtId="0" fontId="78" fillId="0" borderId="13" xfId="0" applyFont="1" applyBorder="1" applyAlignment="1">
      <alignment/>
    </xf>
    <xf numFmtId="0" fontId="78" fillId="0" borderId="12" xfId="0" applyFont="1" applyFill="1" applyBorder="1" applyAlignment="1">
      <alignment/>
    </xf>
    <xf numFmtId="0" fontId="83" fillId="0" borderId="12" xfId="0" applyFont="1" applyFill="1" applyBorder="1" applyAlignment="1">
      <alignment/>
    </xf>
    <xf numFmtId="0" fontId="85" fillId="0" borderId="0" xfId="0" applyFont="1" applyFill="1" applyBorder="1" applyAlignment="1">
      <alignment/>
    </xf>
    <xf numFmtId="0" fontId="86" fillId="0" borderId="0" xfId="0" applyFont="1" applyFill="1" applyBorder="1" applyAlignment="1">
      <alignment/>
    </xf>
    <xf numFmtId="0" fontId="78" fillId="0" borderId="13" xfId="0" applyFont="1" applyFill="1" applyBorder="1" applyAlignment="1">
      <alignment/>
    </xf>
    <xf numFmtId="0" fontId="83" fillId="0" borderId="0" xfId="0" applyFont="1" applyFill="1" applyBorder="1" applyAlignment="1">
      <alignment/>
    </xf>
    <xf numFmtId="0" fontId="87" fillId="0" borderId="0" xfId="0" applyFont="1" applyFill="1" applyBorder="1" applyAlignment="1">
      <alignment/>
    </xf>
    <xf numFmtId="0" fontId="82" fillId="0" borderId="0" xfId="0" applyFont="1" applyFill="1" applyBorder="1" applyAlignment="1">
      <alignment/>
    </xf>
    <xf numFmtId="3" fontId="85" fillId="0" borderId="31" xfId="0" applyNumberFormat="1" applyFont="1" applyFill="1" applyBorder="1" applyAlignment="1">
      <alignment horizontal="right" vertical="center"/>
    </xf>
    <xf numFmtId="0" fontId="96" fillId="0" borderId="0" xfId="0" applyFont="1" applyFill="1" applyBorder="1" applyAlignment="1">
      <alignment/>
    </xf>
    <xf numFmtId="0" fontId="99" fillId="0" borderId="0" xfId="0" applyFont="1" applyFill="1" applyBorder="1" applyAlignment="1">
      <alignment/>
    </xf>
    <xf numFmtId="0" fontId="100" fillId="0" borderId="0" xfId="0" applyFont="1" applyFill="1" applyBorder="1" applyAlignment="1">
      <alignment/>
    </xf>
    <xf numFmtId="0" fontId="92" fillId="0" borderId="0" xfId="0" applyFont="1" applyBorder="1" applyAlignment="1">
      <alignment horizontal="center"/>
    </xf>
    <xf numFmtId="0" fontId="83" fillId="0" borderId="32" xfId="0" applyFont="1" applyBorder="1" applyAlignment="1">
      <alignment/>
    </xf>
    <xf numFmtId="200" fontId="90" fillId="0" borderId="31" xfId="50" applyNumberFormat="1" applyFont="1" applyFill="1" applyBorder="1" applyAlignment="1">
      <alignment/>
    </xf>
    <xf numFmtId="0" fontId="83" fillId="0" borderId="0" xfId="0" applyFont="1" applyBorder="1" applyAlignment="1">
      <alignment horizontal="right"/>
    </xf>
    <xf numFmtId="0" fontId="90" fillId="0" borderId="0" xfId="0" applyFont="1" applyBorder="1" applyAlignment="1">
      <alignment/>
    </xf>
    <xf numFmtId="0" fontId="78" fillId="0" borderId="18" xfId="0" applyFont="1" applyFill="1" applyBorder="1" applyAlignment="1">
      <alignment/>
    </xf>
    <xf numFmtId="0" fontId="82" fillId="0" borderId="0" xfId="0" applyFont="1" applyAlignment="1">
      <alignment horizontal="center"/>
    </xf>
    <xf numFmtId="0" fontId="86" fillId="0" borderId="0" xfId="0" applyFont="1" applyBorder="1" applyAlignment="1">
      <alignment horizontal="center"/>
    </xf>
    <xf numFmtId="0" fontId="83" fillId="0" borderId="0" xfId="0" applyFont="1" applyBorder="1" applyAlignment="1">
      <alignment horizontal="left"/>
    </xf>
    <xf numFmtId="3" fontId="84" fillId="0" borderId="0" xfId="0" applyNumberFormat="1" applyFont="1" applyBorder="1" applyAlignment="1">
      <alignment horizontal="right"/>
    </xf>
    <xf numFmtId="0" fontId="81" fillId="0" borderId="0" xfId="0" applyFont="1" applyAlignment="1">
      <alignment/>
    </xf>
    <xf numFmtId="3" fontId="85" fillId="0" borderId="0" xfId="0" applyNumberFormat="1" applyFont="1" applyBorder="1" applyAlignment="1">
      <alignment horizontal="right"/>
    </xf>
    <xf numFmtId="0" fontId="85" fillId="0" borderId="0" xfId="0" applyFont="1" applyBorder="1" applyAlignment="1">
      <alignment horizontal="right"/>
    </xf>
    <xf numFmtId="0" fontId="81" fillId="0" borderId="0" xfId="0" applyFont="1" applyBorder="1" applyAlignment="1">
      <alignment/>
    </xf>
    <xf numFmtId="0" fontId="81" fillId="0" borderId="12" xfId="0" applyFont="1" applyBorder="1" applyAlignment="1">
      <alignment wrapText="1"/>
    </xf>
    <xf numFmtId="0" fontId="82" fillId="0" borderId="33" xfId="0" applyFont="1" applyBorder="1" applyAlignment="1">
      <alignment horizontal="center" vertical="center"/>
    </xf>
    <xf numFmtId="0" fontId="82" fillId="0" borderId="33" xfId="0" applyFont="1" applyBorder="1" applyAlignment="1">
      <alignment horizontal="center" vertical="center" wrapText="1"/>
    </xf>
    <xf numFmtId="0" fontId="82" fillId="0" borderId="0" xfId="0" applyFont="1" applyAlignment="1">
      <alignment/>
    </xf>
    <xf numFmtId="0" fontId="85" fillId="0" borderId="31" xfId="0" applyFont="1" applyBorder="1" applyAlignment="1">
      <alignment vertical="center"/>
    </xf>
    <xf numFmtId="0" fontId="85" fillId="0" borderId="34" xfId="0" applyFont="1" applyBorder="1" applyAlignment="1">
      <alignment/>
    </xf>
    <xf numFmtId="0" fontId="85" fillId="0" borderId="35" xfId="0" applyFont="1" applyBorder="1" applyAlignment="1">
      <alignment horizontal="center" vertical="center" wrapText="1"/>
    </xf>
    <xf numFmtId="0" fontId="86" fillId="0" borderId="0" xfId="0" applyFont="1" applyBorder="1" applyAlignment="1">
      <alignment horizontal="center"/>
    </xf>
    <xf numFmtId="0" fontId="83" fillId="0" borderId="0" xfId="0" applyFont="1" applyAlignment="1">
      <alignment horizontal="center"/>
    </xf>
    <xf numFmtId="0" fontId="81" fillId="0" borderId="0" xfId="0" applyFont="1" applyAlignment="1">
      <alignment/>
    </xf>
    <xf numFmtId="0" fontId="81" fillId="0" borderId="25" xfId="0" applyFont="1" applyBorder="1" applyAlignment="1">
      <alignment/>
    </xf>
    <xf numFmtId="0" fontId="84" fillId="0" borderId="16" xfId="0" applyFont="1" applyBorder="1" applyAlignment="1">
      <alignment horizontal="left"/>
    </xf>
    <xf numFmtId="0" fontId="81" fillId="0" borderId="0" xfId="0" applyFont="1" applyBorder="1" applyAlignment="1">
      <alignment horizontal="left"/>
    </xf>
    <xf numFmtId="0" fontId="81" fillId="0" borderId="0" xfId="0" applyFont="1" applyBorder="1" applyAlignment="1">
      <alignment/>
    </xf>
    <xf numFmtId="3" fontId="94" fillId="0" borderId="31" xfId="0" applyNumberFormat="1" applyFont="1" applyFill="1" applyBorder="1" applyAlignment="1">
      <alignment horizontal="right"/>
    </xf>
    <xf numFmtId="0" fontId="85" fillId="0" borderId="0" xfId="0" applyFont="1" applyBorder="1" applyAlignment="1">
      <alignment horizontal="right"/>
    </xf>
    <xf numFmtId="3" fontId="87" fillId="0" borderId="12" xfId="0" applyNumberFormat="1" applyFont="1" applyBorder="1" applyAlignment="1">
      <alignment horizontal="right"/>
    </xf>
    <xf numFmtId="3" fontId="87" fillId="0" borderId="0" xfId="0" applyNumberFormat="1" applyFont="1" applyBorder="1" applyAlignment="1">
      <alignment horizontal="right"/>
    </xf>
    <xf numFmtId="3" fontId="87" fillId="0" borderId="13" xfId="0" applyNumberFormat="1" applyFont="1" applyBorder="1" applyAlignment="1">
      <alignment horizontal="right"/>
    </xf>
    <xf numFmtId="0" fontId="81" fillId="0" borderId="0" xfId="0" applyFont="1" applyAlignment="1">
      <alignment/>
    </xf>
    <xf numFmtId="0" fontId="82" fillId="0" borderId="0" xfId="0" applyFont="1" applyBorder="1" applyAlignment="1">
      <alignment horizontal="right"/>
    </xf>
    <xf numFmtId="0" fontId="83" fillId="0" borderId="27" xfId="0" applyFont="1" applyBorder="1" applyAlignment="1">
      <alignment/>
    </xf>
    <xf numFmtId="3" fontId="82" fillId="0" borderId="0" xfId="0" applyNumberFormat="1" applyFont="1" applyBorder="1" applyAlignment="1">
      <alignment horizontal="right"/>
    </xf>
    <xf numFmtId="0" fontId="81" fillId="0" borderId="0" xfId="0" applyFont="1" applyAlignment="1">
      <alignment/>
    </xf>
    <xf numFmtId="0" fontId="86" fillId="0" borderId="0" xfId="0" applyFont="1" applyBorder="1" applyAlignment="1">
      <alignment horizontal="center"/>
    </xf>
    <xf numFmtId="0" fontId="81" fillId="0" borderId="25" xfId="0" applyFont="1" applyBorder="1" applyAlignment="1">
      <alignment/>
    </xf>
    <xf numFmtId="0" fontId="82" fillId="0" borderId="0" xfId="0" applyFont="1" applyAlignment="1">
      <alignment horizontal="left"/>
    </xf>
    <xf numFmtId="3" fontId="85" fillId="0" borderId="0" xfId="0" applyNumberFormat="1" applyFont="1" applyBorder="1" applyAlignment="1">
      <alignment horizontal="right"/>
    </xf>
    <xf numFmtId="0" fontId="83" fillId="0" borderId="36" xfId="0" applyFont="1" applyBorder="1" applyAlignment="1">
      <alignment/>
    </xf>
    <xf numFmtId="0" fontId="81" fillId="0" borderId="12" xfId="0" applyFont="1" applyBorder="1" applyAlignment="1">
      <alignment horizontal="right"/>
    </xf>
    <xf numFmtId="0" fontId="83" fillId="0" borderId="37" xfId="0" applyFont="1" applyBorder="1" applyAlignment="1">
      <alignment/>
    </xf>
    <xf numFmtId="0" fontId="86" fillId="0" borderId="14" xfId="0" applyFont="1" applyBorder="1" applyAlignment="1">
      <alignment horizontal="center"/>
    </xf>
    <xf numFmtId="0" fontId="89" fillId="0" borderId="0" xfId="0" applyFont="1" applyBorder="1" applyAlignment="1">
      <alignment horizontal="left"/>
    </xf>
    <xf numFmtId="0" fontId="81" fillId="0" borderId="0" xfId="0" applyFont="1" applyBorder="1" applyAlignment="1">
      <alignment/>
    </xf>
    <xf numFmtId="3" fontId="85" fillId="0" borderId="0" xfId="0" applyNumberFormat="1" applyFont="1" applyBorder="1" applyAlignment="1">
      <alignment horizontal="right"/>
    </xf>
    <xf numFmtId="4" fontId="85" fillId="0" borderId="0" xfId="0" applyNumberFormat="1" applyFont="1" applyBorder="1" applyAlignment="1">
      <alignment horizontal="right"/>
    </xf>
    <xf numFmtId="0" fontId="89" fillId="0" borderId="18" xfId="0" applyFont="1" applyFill="1" applyBorder="1" applyAlignment="1">
      <alignment horizontal="left"/>
    </xf>
    <xf numFmtId="0" fontId="89" fillId="0" borderId="0" xfId="0" applyFont="1" applyFill="1" applyBorder="1" applyAlignment="1">
      <alignment horizontal="left"/>
    </xf>
    <xf numFmtId="0" fontId="81" fillId="0" borderId="0" xfId="0" applyFont="1" applyBorder="1" applyAlignment="1">
      <alignment/>
    </xf>
    <xf numFmtId="0" fontId="81" fillId="0" borderId="25" xfId="0" applyFont="1" applyBorder="1" applyAlignment="1">
      <alignment/>
    </xf>
    <xf numFmtId="0" fontId="89" fillId="0" borderId="0" xfId="0" applyFont="1" applyBorder="1" applyAlignment="1">
      <alignment horizontal="left"/>
    </xf>
    <xf numFmtId="3" fontId="83" fillId="0" borderId="0" xfId="0" applyNumberFormat="1" applyFont="1" applyBorder="1" applyAlignment="1">
      <alignment horizontal="right"/>
    </xf>
    <xf numFmtId="0" fontId="83" fillId="0" borderId="18" xfId="0" applyFont="1" applyBorder="1" applyAlignment="1">
      <alignment horizontal="left"/>
    </xf>
    <xf numFmtId="3" fontId="84" fillId="0" borderId="18" xfId="0" applyNumberFormat="1" applyFont="1" applyBorder="1" applyAlignment="1">
      <alignment horizontal="right"/>
    </xf>
    <xf numFmtId="3" fontId="84" fillId="0" borderId="0" xfId="0" applyNumberFormat="1" applyFont="1" applyBorder="1" applyAlignment="1">
      <alignment horizontal="right"/>
    </xf>
    <xf numFmtId="3" fontId="84" fillId="0" borderId="25" xfId="0" applyNumberFormat="1" applyFont="1" applyBorder="1" applyAlignment="1">
      <alignment horizontal="right"/>
    </xf>
    <xf numFmtId="0" fontId="81" fillId="0" borderId="0" xfId="0" applyFont="1" applyBorder="1" applyAlignment="1">
      <alignment/>
    </xf>
    <xf numFmtId="0" fontId="85" fillId="0" borderId="18" xfId="0" applyFont="1" applyFill="1" applyBorder="1" applyAlignment="1">
      <alignment horizontal="right"/>
    </xf>
    <xf numFmtId="0" fontId="85" fillId="0" borderId="25" xfId="0" applyFont="1" applyFill="1" applyBorder="1" applyAlignment="1">
      <alignment horizontal="right"/>
    </xf>
    <xf numFmtId="4" fontId="84" fillId="0" borderId="18" xfId="0" applyNumberFormat="1" applyFont="1" applyFill="1" applyBorder="1" applyAlignment="1">
      <alignment horizontal="right"/>
    </xf>
    <xf numFmtId="4" fontId="84" fillId="0" borderId="0" xfId="0" applyNumberFormat="1" applyFont="1" applyFill="1" applyBorder="1" applyAlignment="1">
      <alignment horizontal="right"/>
    </xf>
    <xf numFmtId="4" fontId="85" fillId="0" borderId="18" xfId="0" applyNumberFormat="1" applyFont="1" applyBorder="1" applyAlignment="1">
      <alignment horizontal="right"/>
    </xf>
    <xf numFmtId="4" fontId="85" fillId="0" borderId="0" xfId="0" applyNumberFormat="1" applyFont="1" applyBorder="1" applyAlignment="1">
      <alignment horizontal="right"/>
    </xf>
    <xf numFmtId="4" fontId="85" fillId="0" borderId="25" xfId="0" applyNumberFormat="1" applyFont="1" applyBorder="1" applyAlignment="1">
      <alignment horizontal="right"/>
    </xf>
    <xf numFmtId="0" fontId="85" fillId="0" borderId="18" xfId="0" applyFont="1" applyBorder="1" applyAlignment="1">
      <alignment horizontal="right"/>
    </xf>
    <xf numFmtId="0" fontId="85" fillId="0" borderId="25" xfId="0" applyFont="1" applyBorder="1" applyAlignment="1">
      <alignment horizontal="right"/>
    </xf>
    <xf numFmtId="4" fontId="84" fillId="0" borderId="18" xfId="0" applyNumberFormat="1" applyFont="1" applyBorder="1" applyAlignment="1">
      <alignment horizontal="right"/>
    </xf>
    <xf numFmtId="4" fontId="84" fillId="0" borderId="0" xfId="0" applyNumberFormat="1" applyFont="1" applyBorder="1" applyAlignment="1">
      <alignment horizontal="right"/>
    </xf>
    <xf numFmtId="4" fontId="84" fillId="0" borderId="25" xfId="0" applyNumberFormat="1" applyFont="1" applyBorder="1" applyAlignment="1">
      <alignment horizontal="right"/>
    </xf>
    <xf numFmtId="0" fontId="85" fillId="0" borderId="0" xfId="0" applyFont="1" applyBorder="1" applyAlignment="1">
      <alignment horizontal="right"/>
    </xf>
    <xf numFmtId="0" fontId="85" fillId="0" borderId="0" xfId="0" applyFont="1" applyFill="1" applyBorder="1" applyAlignment="1">
      <alignment horizontal="right"/>
    </xf>
    <xf numFmtId="4" fontId="78" fillId="0" borderId="0" xfId="0" applyNumberFormat="1" applyFont="1" applyBorder="1" applyAlignment="1">
      <alignment/>
    </xf>
    <xf numFmtId="3" fontId="83" fillId="0" borderId="12" xfId="0" applyNumberFormat="1" applyFont="1" applyBorder="1" applyAlignment="1">
      <alignment horizontal="right"/>
    </xf>
    <xf numFmtId="3" fontId="83" fillId="0" borderId="13" xfId="0" applyNumberFormat="1" applyFont="1" applyBorder="1" applyAlignment="1">
      <alignment horizontal="right"/>
    </xf>
    <xf numFmtId="0" fontId="103" fillId="0" borderId="15" xfId="0" applyFont="1" applyBorder="1" applyAlignment="1">
      <alignment/>
    </xf>
    <xf numFmtId="0" fontId="104" fillId="0" borderId="16" xfId="0" applyFont="1" applyBorder="1" applyAlignment="1">
      <alignment/>
    </xf>
    <xf numFmtId="0" fontId="83" fillId="0" borderId="18" xfId="0" applyFont="1" applyBorder="1" applyAlignment="1">
      <alignment/>
    </xf>
    <xf numFmtId="0" fontId="103" fillId="0" borderId="18" xfId="0" applyFont="1" applyBorder="1" applyAlignment="1">
      <alignment/>
    </xf>
    <xf numFmtId="0" fontId="87" fillId="0" borderId="21" xfId="0" applyFont="1" applyBorder="1" applyAlignment="1">
      <alignment/>
    </xf>
    <xf numFmtId="0" fontId="81" fillId="0" borderId="0" xfId="0" applyFont="1" applyAlignment="1">
      <alignment/>
    </xf>
    <xf numFmtId="0" fontId="81" fillId="0" borderId="0" xfId="0" applyFont="1" applyBorder="1" applyAlignment="1">
      <alignment/>
    </xf>
    <xf numFmtId="0" fontId="85" fillId="0" borderId="22" xfId="0" applyFont="1" applyBorder="1" applyAlignment="1">
      <alignment/>
    </xf>
    <xf numFmtId="0" fontId="85" fillId="0" borderId="24" xfId="0" applyFont="1" applyBorder="1" applyAlignment="1">
      <alignment/>
    </xf>
    <xf numFmtId="3" fontId="85" fillId="0" borderId="0" xfId="0" applyNumberFormat="1" applyFont="1" applyBorder="1" applyAlignment="1">
      <alignment horizontal="right"/>
    </xf>
    <xf numFmtId="0" fontId="84" fillId="0" borderId="31" xfId="0" applyFont="1" applyBorder="1" applyAlignment="1">
      <alignment horizontal="left" vertical="center" wrapText="1"/>
    </xf>
    <xf numFmtId="3" fontId="84" fillId="0" borderId="31" xfId="0" applyNumberFormat="1" applyFont="1" applyFill="1" applyBorder="1" applyAlignment="1">
      <alignment horizontal="right" vertical="center"/>
    </xf>
    <xf numFmtId="0" fontId="84" fillId="0" borderId="31" xfId="0" applyFont="1" applyBorder="1" applyAlignment="1">
      <alignment horizontal="left" vertical="center"/>
    </xf>
    <xf numFmtId="0" fontId="84" fillId="0" borderId="31" xfId="0" applyFont="1" applyBorder="1" applyAlignment="1">
      <alignment horizontal="left" wrapText="1"/>
    </xf>
    <xf numFmtId="0" fontId="6" fillId="0" borderId="31" xfId="0" applyFont="1" applyBorder="1" applyAlignment="1">
      <alignment horizontal="left"/>
    </xf>
    <xf numFmtId="0" fontId="89" fillId="0" borderId="0" xfId="0" applyFont="1" applyAlignment="1">
      <alignment/>
    </xf>
    <xf numFmtId="0" fontId="86" fillId="0" borderId="0" xfId="0" applyFont="1" applyBorder="1" applyAlignment="1">
      <alignment horizontal="center"/>
    </xf>
    <xf numFmtId="0" fontId="81" fillId="0" borderId="0" xfId="0" applyFont="1" applyAlignment="1">
      <alignment/>
    </xf>
    <xf numFmtId="0" fontId="81" fillId="0" borderId="25" xfId="0" applyFont="1" applyBorder="1" applyAlignment="1">
      <alignment/>
    </xf>
    <xf numFmtId="0" fontId="81" fillId="0" borderId="0" xfId="0" applyFont="1" applyBorder="1" applyAlignment="1">
      <alignment/>
    </xf>
    <xf numFmtId="0" fontId="85" fillId="0" borderId="31" xfId="0" applyFont="1" applyBorder="1" applyAlignment="1">
      <alignment horizontal="center" vertical="center" wrapText="1"/>
    </xf>
    <xf numFmtId="0" fontId="85" fillId="0" borderId="31" xfId="0" applyFont="1" applyBorder="1" applyAlignment="1">
      <alignment horizontal="center" vertical="center"/>
    </xf>
    <xf numFmtId="0" fontId="83" fillId="0" borderId="0" xfId="0" applyFont="1" applyAlignment="1">
      <alignment/>
    </xf>
    <xf numFmtId="0" fontId="81" fillId="0" borderId="0" xfId="0" applyFont="1" applyAlignment="1">
      <alignment/>
    </xf>
    <xf numFmtId="0" fontId="81" fillId="0" borderId="25" xfId="0" applyFont="1" applyBorder="1" applyAlignment="1">
      <alignment/>
    </xf>
    <xf numFmtId="0" fontId="81" fillId="0" borderId="0" xfId="0" applyFont="1" applyBorder="1" applyAlignment="1">
      <alignment/>
    </xf>
    <xf numFmtId="0" fontId="85" fillId="0" borderId="31" xfId="0" applyFont="1" applyFill="1" applyBorder="1" applyAlignment="1">
      <alignment horizontal="left" vertical="center" wrapText="1"/>
    </xf>
    <xf numFmtId="0" fontId="85" fillId="0" borderId="31" xfId="0" applyFont="1" applyFill="1" applyBorder="1" applyAlignment="1">
      <alignment horizontal="center" vertical="center"/>
    </xf>
    <xf numFmtId="3" fontId="94" fillId="0" borderId="38" xfId="0" applyNumberFormat="1" applyFont="1" applyFill="1" applyBorder="1" applyAlignment="1">
      <alignment horizontal="right"/>
    </xf>
    <xf numFmtId="3" fontId="85" fillId="0" borderId="38" xfId="0" applyNumberFormat="1" applyFont="1" applyFill="1" applyBorder="1" applyAlignment="1">
      <alignment horizontal="right" vertical="center"/>
    </xf>
    <xf numFmtId="3" fontId="85" fillId="0" borderId="39" xfId="0" applyNumberFormat="1" applyFont="1" applyFill="1" applyBorder="1" applyAlignment="1">
      <alignment horizontal="right" vertical="center"/>
    </xf>
    <xf numFmtId="3" fontId="85" fillId="0" borderId="40" xfId="0" applyNumberFormat="1" applyFont="1" applyFill="1" applyBorder="1" applyAlignment="1">
      <alignment horizontal="right" vertical="center"/>
    </xf>
    <xf numFmtId="0" fontId="89" fillId="0" borderId="31" xfId="0" applyFont="1" applyBorder="1" applyAlignment="1">
      <alignment/>
    </xf>
    <xf numFmtId="0" fontId="86" fillId="0" borderId="0" xfId="0" applyFont="1" applyBorder="1" applyAlignment="1">
      <alignment horizontal="center"/>
    </xf>
    <xf numFmtId="0" fontId="81" fillId="0" borderId="0" xfId="0" applyFont="1" applyAlignment="1">
      <alignment/>
    </xf>
    <xf numFmtId="0" fontId="81" fillId="0" borderId="25" xfId="0" applyFont="1" applyBorder="1" applyAlignment="1">
      <alignment/>
    </xf>
    <xf numFmtId="0" fontId="81" fillId="0" borderId="0" xfId="0" applyFont="1" applyBorder="1" applyAlignment="1">
      <alignment/>
    </xf>
    <xf numFmtId="3" fontId="85" fillId="0" borderId="18" xfId="0" applyNumberFormat="1" applyFont="1" applyBorder="1" applyAlignment="1">
      <alignment horizontal="right"/>
    </xf>
    <xf numFmtId="3" fontId="85" fillId="0" borderId="25" xfId="0" applyNumberFormat="1" applyFont="1" applyBorder="1" applyAlignment="1">
      <alignment horizontal="right"/>
    </xf>
    <xf numFmtId="3" fontId="85" fillId="0" borderId="0" xfId="0" applyNumberFormat="1" applyFont="1" applyBorder="1" applyAlignment="1">
      <alignment horizontal="right"/>
    </xf>
    <xf numFmtId="0" fontId="85" fillId="0" borderId="32" xfId="0" applyFont="1" applyFill="1" applyBorder="1" applyAlignment="1">
      <alignment horizontal="center" vertical="center"/>
    </xf>
    <xf numFmtId="200" fontId="87" fillId="0" borderId="41" xfId="50" applyNumberFormat="1" applyFont="1" applyBorder="1" applyAlignment="1">
      <alignment vertical="center"/>
    </xf>
    <xf numFmtId="200" fontId="87" fillId="0" borderId="30" xfId="50" applyNumberFormat="1" applyFont="1" applyBorder="1" applyAlignment="1">
      <alignment vertical="center"/>
    </xf>
    <xf numFmtId="0" fontId="82" fillId="0" borderId="0" xfId="0" applyFont="1" applyAlignment="1">
      <alignment horizontal="center"/>
    </xf>
    <xf numFmtId="0" fontId="81" fillId="0" borderId="0" xfId="0" applyFont="1" applyAlignment="1">
      <alignment horizontal="center"/>
    </xf>
    <xf numFmtId="0" fontId="83" fillId="0" borderId="0" xfId="0" applyFont="1" applyAlignment="1">
      <alignment horizontal="center"/>
    </xf>
    <xf numFmtId="10" fontId="90" fillId="0" borderId="31" xfId="60" applyNumberFormat="1" applyFont="1" applyFill="1" applyBorder="1" applyAlignment="1">
      <alignment/>
    </xf>
    <xf numFmtId="0" fontId="105" fillId="0" borderId="32" xfId="0" applyFont="1" applyBorder="1" applyAlignment="1">
      <alignment horizontal="center" vertical="center" wrapText="1"/>
    </xf>
    <xf numFmtId="0" fontId="105" fillId="0" borderId="31" xfId="0" applyFont="1" applyBorder="1" applyAlignment="1">
      <alignment horizontal="center" vertical="center" wrapText="1"/>
    </xf>
    <xf numFmtId="0" fontId="105" fillId="0" borderId="38" xfId="0" applyFont="1" applyBorder="1" applyAlignment="1">
      <alignment horizontal="center" vertical="center" wrapText="1"/>
    </xf>
    <xf numFmtId="0" fontId="106" fillId="0" borderId="32" xfId="0" applyFont="1" applyBorder="1" applyAlignment="1">
      <alignment/>
    </xf>
    <xf numFmtId="0" fontId="106" fillId="0" borderId="31" xfId="0" applyFont="1" applyBorder="1" applyAlignment="1">
      <alignment/>
    </xf>
    <xf numFmtId="14" fontId="106" fillId="0" borderId="31" xfId="0" applyNumberFormat="1" applyFont="1" applyBorder="1" applyAlignment="1">
      <alignment/>
    </xf>
    <xf numFmtId="179" fontId="106" fillId="0" borderId="31" xfId="50" applyFont="1" applyBorder="1" applyAlignment="1">
      <alignment/>
    </xf>
    <xf numFmtId="200" fontId="106" fillId="0" borderId="31" xfId="50" applyNumberFormat="1" applyFont="1" applyBorder="1" applyAlignment="1">
      <alignment/>
    </xf>
    <xf numFmtId="200" fontId="106" fillId="0" borderId="38" xfId="50" applyNumberFormat="1" applyFont="1" applyBorder="1" applyAlignment="1">
      <alignment/>
    </xf>
    <xf numFmtId="179" fontId="105" fillId="0" borderId="39" xfId="50" applyFont="1" applyBorder="1" applyAlignment="1">
      <alignment/>
    </xf>
    <xf numFmtId="200" fontId="105" fillId="0" borderId="39" xfId="50" applyNumberFormat="1" applyFont="1" applyBorder="1" applyAlignment="1">
      <alignment/>
    </xf>
    <xf numFmtId="200" fontId="105" fillId="0" borderId="40" xfId="50" applyNumberFormat="1" applyFont="1" applyBorder="1" applyAlignment="1">
      <alignment/>
    </xf>
    <xf numFmtId="0" fontId="105" fillId="0" borderId="42" xfId="0" applyFont="1" applyBorder="1" applyAlignment="1">
      <alignment horizontal="center"/>
    </xf>
    <xf numFmtId="200" fontId="106" fillId="0" borderId="31" xfId="50" applyNumberFormat="1" applyFont="1" applyBorder="1" applyAlignment="1">
      <alignment horizontal="center"/>
    </xf>
    <xf numFmtId="0" fontId="86" fillId="0" borderId="0" xfId="0" applyFont="1" applyBorder="1" applyAlignment="1">
      <alignment horizontal="center"/>
    </xf>
    <xf numFmtId="0" fontId="81" fillId="0" borderId="0" xfId="0" applyFont="1" applyAlignment="1">
      <alignment/>
    </xf>
    <xf numFmtId="0" fontId="81" fillId="0" borderId="0" xfId="0" applyFont="1" applyBorder="1" applyAlignment="1">
      <alignment/>
    </xf>
    <xf numFmtId="3" fontId="85" fillId="0" borderId="0" xfId="0" applyNumberFormat="1" applyFont="1" applyBorder="1" applyAlignment="1">
      <alignment horizontal="right"/>
    </xf>
    <xf numFmtId="0" fontId="85" fillId="0" borderId="0" xfId="0" applyFont="1" applyBorder="1" applyAlignment="1">
      <alignment horizontal="right"/>
    </xf>
    <xf numFmtId="0" fontId="82" fillId="0" borderId="0" xfId="0" applyFont="1" applyBorder="1" applyAlignment="1">
      <alignment horizontal="center" vertical="center"/>
    </xf>
    <xf numFmtId="0" fontId="82" fillId="0" borderId="0" xfId="0" applyFont="1" applyBorder="1" applyAlignment="1">
      <alignment horizontal="center" vertical="center" wrapText="1"/>
    </xf>
    <xf numFmtId="200" fontId="87" fillId="0" borderId="0" xfId="50" applyNumberFormat="1" applyFont="1" applyBorder="1" applyAlignment="1">
      <alignment/>
    </xf>
    <xf numFmtId="200" fontId="87" fillId="0" borderId="0" xfId="50" applyNumberFormat="1" applyFont="1" applyBorder="1" applyAlignment="1">
      <alignment vertical="center"/>
    </xf>
    <xf numFmtId="200" fontId="83" fillId="0" borderId="0" xfId="50" applyNumberFormat="1" applyFont="1" applyBorder="1" applyAlignment="1">
      <alignment/>
    </xf>
    <xf numFmtId="0" fontId="81" fillId="0" borderId="0" xfId="0" applyFont="1" applyAlignment="1">
      <alignment/>
    </xf>
    <xf numFmtId="0" fontId="81" fillId="0" borderId="0" xfId="0" applyFont="1" applyAlignment="1">
      <alignment/>
    </xf>
    <xf numFmtId="0" fontId="89" fillId="0" borderId="0" xfId="0" applyFont="1" applyBorder="1" applyAlignment="1">
      <alignment horizontal="left"/>
    </xf>
    <xf numFmtId="0" fontId="81" fillId="0" borderId="0" xfId="0" applyFont="1" applyBorder="1" applyAlignment="1">
      <alignment/>
    </xf>
    <xf numFmtId="0" fontId="81" fillId="0" borderId="0" xfId="0" applyFont="1" applyAlignment="1">
      <alignment/>
    </xf>
    <xf numFmtId="0" fontId="85" fillId="0" borderId="32" xfId="0" applyFont="1" applyBorder="1" applyAlignment="1">
      <alignment vertical="center"/>
    </xf>
    <xf numFmtId="200" fontId="84" fillId="0" borderId="31" xfId="50" applyNumberFormat="1" applyFont="1" applyBorder="1" applyAlignment="1">
      <alignment vertical="center"/>
    </xf>
    <xf numFmtId="200" fontId="84" fillId="0" borderId="38" xfId="50" applyNumberFormat="1" applyFont="1" applyBorder="1" applyAlignment="1">
      <alignment vertical="center"/>
    </xf>
    <xf numFmtId="200" fontId="83" fillId="0" borderId="41" xfId="50" applyNumberFormat="1" applyFont="1" applyBorder="1" applyAlignment="1">
      <alignment vertical="center"/>
    </xf>
    <xf numFmtId="200" fontId="83" fillId="0" borderId="33" xfId="50" applyNumberFormat="1" applyFont="1" applyBorder="1" applyAlignment="1">
      <alignment vertical="center"/>
    </xf>
    <xf numFmtId="200" fontId="88" fillId="0" borderId="0" xfId="50" applyNumberFormat="1" applyFont="1" applyAlignment="1">
      <alignment/>
    </xf>
    <xf numFmtId="200" fontId="88" fillId="0" borderId="0" xfId="0" applyNumberFormat="1" applyFont="1" applyAlignment="1">
      <alignment/>
    </xf>
    <xf numFmtId="200" fontId="83" fillId="0" borderId="41" xfId="50" applyNumberFormat="1" applyFont="1" applyBorder="1" applyAlignment="1">
      <alignment vertical="center" wrapText="1"/>
    </xf>
    <xf numFmtId="0" fontId="89" fillId="0" borderId="0" xfId="0" applyFont="1" applyBorder="1" applyAlignment="1">
      <alignment horizontal="left"/>
    </xf>
    <xf numFmtId="3" fontId="84" fillId="0" borderId="18" xfId="0" applyNumberFormat="1" applyFont="1" applyBorder="1" applyAlignment="1">
      <alignment horizontal="right"/>
    </xf>
    <xf numFmtId="3" fontId="84" fillId="0" borderId="0" xfId="0" applyNumberFormat="1" applyFont="1" applyBorder="1" applyAlignment="1">
      <alignment horizontal="right"/>
    </xf>
    <xf numFmtId="3" fontId="84" fillId="0" borderId="25" xfId="0" applyNumberFormat="1" applyFont="1" applyBorder="1" applyAlignment="1">
      <alignment horizontal="right"/>
    </xf>
    <xf numFmtId="0" fontId="85" fillId="0" borderId="18" xfId="0" applyFont="1" applyFill="1" applyBorder="1" applyAlignment="1">
      <alignment horizontal="right"/>
    </xf>
    <xf numFmtId="0" fontId="85" fillId="0" borderId="0" xfId="0" applyFont="1" applyFill="1" applyBorder="1" applyAlignment="1">
      <alignment horizontal="right"/>
    </xf>
    <xf numFmtId="0" fontId="85" fillId="0" borderId="25" xfId="0" applyFont="1" applyFill="1" applyBorder="1" applyAlignment="1">
      <alignment horizontal="right"/>
    </xf>
    <xf numFmtId="4" fontId="85" fillId="0" borderId="18" xfId="0" applyNumberFormat="1" applyFont="1" applyBorder="1" applyAlignment="1">
      <alignment horizontal="right"/>
    </xf>
    <xf numFmtId="4" fontId="85" fillId="0" borderId="0" xfId="0" applyNumberFormat="1" applyFont="1" applyBorder="1" applyAlignment="1">
      <alignment horizontal="right"/>
    </xf>
    <xf numFmtId="4" fontId="85" fillId="0" borderId="25" xfId="0" applyNumberFormat="1" applyFont="1" applyBorder="1" applyAlignment="1">
      <alignment horizontal="right"/>
    </xf>
    <xf numFmtId="177" fontId="78" fillId="0" borderId="0" xfId="51" applyFont="1" applyAlignment="1">
      <alignment/>
    </xf>
    <xf numFmtId="177" fontId="78" fillId="0" borderId="0" xfId="51" applyFont="1" applyFill="1" applyAlignment="1">
      <alignment/>
    </xf>
    <xf numFmtId="3" fontId="88" fillId="0" borderId="0" xfId="0" applyNumberFormat="1" applyFont="1" applyAlignment="1">
      <alignment/>
    </xf>
    <xf numFmtId="0" fontId="89" fillId="0" borderId="0" xfId="0" applyFont="1" applyBorder="1" applyAlignment="1">
      <alignment horizontal="left"/>
    </xf>
    <xf numFmtId="200" fontId="87" fillId="0" borderId="30" xfId="50" applyNumberFormat="1" applyFont="1" applyFill="1" applyBorder="1" applyAlignment="1">
      <alignment/>
    </xf>
    <xf numFmtId="0" fontId="10" fillId="35" borderId="33" xfId="46" applyFont="1" applyFill="1" applyBorder="1" applyAlignment="1">
      <alignment horizontal="center" vertical="center" wrapText="1"/>
      <protection/>
    </xf>
    <xf numFmtId="0" fontId="10" fillId="35" borderId="43" xfId="46" applyFont="1" applyFill="1" applyBorder="1" applyAlignment="1">
      <alignment horizontal="center" vertical="center" wrapText="1"/>
      <protection/>
    </xf>
    <xf numFmtId="207" fontId="8" fillId="0" borderId="44" xfId="50" applyNumberFormat="1" applyFont="1" applyBorder="1" applyAlignment="1">
      <alignment horizontal="center" vertical="center"/>
    </xf>
    <xf numFmtId="207" fontId="8" fillId="0" borderId="29" xfId="50" applyNumberFormat="1" applyFont="1" applyBorder="1" applyAlignment="1">
      <alignment horizontal="center" vertical="center"/>
    </xf>
    <xf numFmtId="207" fontId="8" fillId="0" borderId="45" xfId="50" applyNumberFormat="1" applyFont="1" applyBorder="1" applyAlignment="1">
      <alignment horizontal="center" vertical="center"/>
    </xf>
    <xf numFmtId="207" fontId="8" fillId="0" borderId="30" xfId="50" applyNumberFormat="1" applyFont="1" applyBorder="1" applyAlignment="1">
      <alignment horizontal="center" vertical="center"/>
    </xf>
    <xf numFmtId="207" fontId="9" fillId="36" borderId="46" xfId="50" applyNumberFormat="1" applyFont="1" applyFill="1" applyBorder="1" applyAlignment="1">
      <alignment horizontal="center" vertical="center"/>
    </xf>
    <xf numFmtId="207" fontId="8" fillId="35" borderId="47" xfId="50" applyNumberFormat="1" applyFont="1" applyFill="1" applyBorder="1" applyAlignment="1">
      <alignment vertical="center"/>
    </xf>
    <xf numFmtId="207" fontId="8" fillId="35" borderId="33" xfId="50" applyNumberFormat="1" applyFont="1" applyFill="1" applyBorder="1" applyAlignment="1">
      <alignment/>
    </xf>
    <xf numFmtId="207" fontId="8" fillId="0" borderId="45" xfId="50" applyNumberFormat="1" applyFont="1" applyBorder="1" applyAlignment="1">
      <alignment vertical="center"/>
    </xf>
    <xf numFmtId="207" fontId="8" fillId="0" borderId="30" xfId="50" applyNumberFormat="1" applyFont="1" applyBorder="1" applyAlignment="1">
      <alignment/>
    </xf>
    <xf numFmtId="0" fontId="9" fillId="35" borderId="48" xfId="46" applyFont="1" applyFill="1" applyBorder="1" applyAlignment="1">
      <alignment vertical="center" wrapText="1"/>
      <protection/>
    </xf>
    <xf numFmtId="0" fontId="8" fillId="0" borderId="12" xfId="46" applyFont="1" applyBorder="1" applyAlignment="1">
      <alignment vertical="center"/>
      <protection/>
    </xf>
    <xf numFmtId="0" fontId="11" fillId="0" borderId="12" xfId="46" applyFont="1" applyBorder="1" applyAlignment="1">
      <alignment vertical="center"/>
      <protection/>
    </xf>
    <xf numFmtId="0" fontId="11" fillId="0" borderId="12" xfId="46" applyFont="1" applyBorder="1" applyAlignment="1">
      <alignment vertical="center" wrapText="1"/>
      <protection/>
    </xf>
    <xf numFmtId="0" fontId="9" fillId="36" borderId="49" xfId="46" applyFont="1" applyFill="1" applyBorder="1" applyAlignment="1">
      <alignment vertical="center" wrapText="1"/>
      <protection/>
    </xf>
    <xf numFmtId="0" fontId="11" fillId="0" borderId="12" xfId="46" applyFont="1" applyBorder="1" applyAlignment="1">
      <alignment vertical="center"/>
      <protection/>
    </xf>
    <xf numFmtId="0" fontId="8" fillId="0" borderId="12" xfId="46" applyFont="1" applyFill="1" applyBorder="1" applyAlignment="1">
      <alignment vertical="center"/>
      <protection/>
    </xf>
    <xf numFmtId="0" fontId="10" fillId="35" borderId="48" xfId="46" applyFont="1" applyFill="1" applyBorder="1" applyAlignment="1">
      <alignment vertical="center" wrapText="1"/>
      <protection/>
    </xf>
    <xf numFmtId="0" fontId="8" fillId="0" borderId="12" xfId="46" applyFont="1" applyBorder="1" applyAlignment="1">
      <alignment vertical="center" wrapText="1"/>
      <protection/>
    </xf>
    <xf numFmtId="0" fontId="9" fillId="36" borderId="27" xfId="46" applyFont="1" applyFill="1" applyBorder="1" applyAlignment="1">
      <alignment vertical="center" wrapText="1"/>
      <protection/>
    </xf>
    <xf numFmtId="207" fontId="9" fillId="36" borderId="50" xfId="50" applyNumberFormat="1" applyFont="1" applyFill="1" applyBorder="1" applyAlignment="1">
      <alignment horizontal="center" vertical="center"/>
    </xf>
    <xf numFmtId="207" fontId="9" fillId="36" borderId="51" xfId="50" applyNumberFormat="1" applyFont="1" applyFill="1" applyBorder="1" applyAlignment="1">
      <alignment horizontal="center" vertical="center"/>
    </xf>
    <xf numFmtId="0" fontId="8" fillId="0" borderId="27" xfId="46" applyFont="1" applyBorder="1" applyAlignment="1">
      <alignment vertical="center" wrapText="1"/>
      <protection/>
    </xf>
    <xf numFmtId="207" fontId="8" fillId="0" borderId="41" xfId="50" applyNumberFormat="1" applyFont="1" applyBorder="1" applyAlignment="1">
      <alignment vertical="center"/>
    </xf>
    <xf numFmtId="207" fontId="9" fillId="36" borderId="33" xfId="50" applyNumberFormat="1" applyFont="1" applyFill="1" applyBorder="1" applyAlignment="1">
      <alignment horizontal="center" vertical="center"/>
    </xf>
    <xf numFmtId="0" fontId="86" fillId="0" borderId="0" xfId="0" applyFont="1" applyFill="1" applyBorder="1" applyAlignment="1">
      <alignment horizontal="center"/>
    </xf>
    <xf numFmtId="0" fontId="87" fillId="0" borderId="12" xfId="0" applyFont="1" applyFill="1" applyBorder="1" applyAlignment="1">
      <alignment horizontal="left"/>
    </xf>
    <xf numFmtId="0" fontId="87" fillId="0" borderId="0" xfId="0" applyFont="1" applyFill="1" applyBorder="1" applyAlignment="1">
      <alignment horizontal="left"/>
    </xf>
    <xf numFmtId="0" fontId="87" fillId="0" borderId="13" xfId="0" applyFont="1" applyFill="1" applyBorder="1" applyAlignment="1">
      <alignment horizontal="left"/>
    </xf>
    <xf numFmtId="0" fontId="86" fillId="0" borderId="25" xfId="0" applyFont="1" applyFill="1" applyBorder="1" applyAlignment="1">
      <alignment horizontal="center"/>
    </xf>
    <xf numFmtId="0" fontId="81" fillId="0" borderId="25" xfId="0" applyFont="1" applyFill="1" applyBorder="1" applyAlignment="1">
      <alignment/>
    </xf>
    <xf numFmtId="0" fontId="90" fillId="0" borderId="37" xfId="0" applyFont="1" applyBorder="1" applyAlignment="1">
      <alignment/>
    </xf>
    <xf numFmtId="200" fontId="90" fillId="0" borderId="22" xfId="50" applyNumberFormat="1" applyFont="1" applyBorder="1" applyAlignment="1">
      <alignment/>
    </xf>
    <xf numFmtId="200" fontId="90" fillId="0" borderId="38" xfId="50" applyNumberFormat="1" applyFont="1" applyBorder="1" applyAlignment="1">
      <alignment/>
    </xf>
    <xf numFmtId="0" fontId="90" fillId="0" borderId="52" xfId="0" applyFont="1" applyBorder="1" applyAlignment="1">
      <alignment/>
    </xf>
    <xf numFmtId="200" fontId="90" fillId="0" borderId="53" xfId="50" applyNumberFormat="1" applyFont="1" applyBorder="1" applyAlignment="1">
      <alignment/>
    </xf>
    <xf numFmtId="200" fontId="90" fillId="0" borderId="54" xfId="50" applyNumberFormat="1" applyFont="1" applyBorder="1" applyAlignment="1">
      <alignment/>
    </xf>
    <xf numFmtId="200" fontId="90" fillId="0" borderId="40" xfId="50" applyNumberFormat="1" applyFont="1" applyBorder="1" applyAlignment="1">
      <alignment/>
    </xf>
    <xf numFmtId="0" fontId="81" fillId="0" borderId="0" xfId="0" applyFont="1" applyAlignment="1">
      <alignment/>
    </xf>
    <xf numFmtId="0" fontId="81" fillId="0" borderId="25" xfId="0" applyFont="1" applyBorder="1" applyAlignment="1">
      <alignment/>
    </xf>
    <xf numFmtId="0" fontId="83" fillId="0" borderId="18" xfId="0" applyFont="1" applyBorder="1" applyAlignment="1">
      <alignment horizontal="left"/>
    </xf>
    <xf numFmtId="0" fontId="86" fillId="0" borderId="0" xfId="0" applyFont="1" applyBorder="1" applyAlignment="1">
      <alignment horizontal="center"/>
    </xf>
    <xf numFmtId="0" fontId="89" fillId="0" borderId="0" xfId="0" applyFont="1" applyBorder="1" applyAlignment="1">
      <alignment horizontal="left"/>
    </xf>
    <xf numFmtId="0" fontId="81" fillId="0" borderId="25" xfId="0" applyFont="1" applyBorder="1" applyAlignment="1">
      <alignment/>
    </xf>
    <xf numFmtId="43" fontId="0" fillId="0" borderId="0" xfId="0" applyNumberFormat="1" applyAlignment="1">
      <alignment/>
    </xf>
    <xf numFmtId="0" fontId="81" fillId="0" borderId="0" xfId="0" applyFont="1" applyAlignment="1">
      <alignment/>
    </xf>
    <xf numFmtId="0" fontId="86" fillId="0" borderId="0" xfId="0" applyFont="1" applyBorder="1" applyAlignment="1">
      <alignment horizontal="center"/>
    </xf>
    <xf numFmtId="0" fontId="84" fillId="0" borderId="0" xfId="0" applyFont="1" applyBorder="1" applyAlignment="1">
      <alignment horizontal="left"/>
    </xf>
    <xf numFmtId="0" fontId="81" fillId="0" borderId="25" xfId="0" applyFont="1" applyBorder="1" applyAlignment="1">
      <alignment/>
    </xf>
    <xf numFmtId="0" fontId="84" fillId="0" borderId="16" xfId="0" applyFont="1" applyBorder="1" applyAlignment="1">
      <alignment horizontal="left"/>
    </xf>
    <xf numFmtId="0" fontId="83" fillId="0" borderId="16" xfId="0" applyFont="1" applyBorder="1" applyAlignment="1">
      <alignment horizontal="left"/>
    </xf>
    <xf numFmtId="0" fontId="82" fillId="0" borderId="27" xfId="0" applyFont="1" applyBorder="1" applyAlignment="1">
      <alignment vertical="center" wrapText="1"/>
    </xf>
    <xf numFmtId="14" fontId="88" fillId="0" borderId="0" xfId="0" applyNumberFormat="1" applyFont="1" applyAlignment="1">
      <alignment/>
    </xf>
    <xf numFmtId="0" fontId="82" fillId="0" borderId="48" xfId="0" applyFont="1" applyBorder="1" applyAlignment="1">
      <alignment vertical="center" wrapText="1"/>
    </xf>
    <xf numFmtId="0" fontId="81" fillId="0" borderId="12" xfId="0" applyFont="1" applyBorder="1" applyAlignment="1">
      <alignment vertical="center" wrapText="1"/>
    </xf>
    <xf numFmtId="0" fontId="86" fillId="0" borderId="0" xfId="0" applyFont="1" applyFill="1" applyBorder="1" applyAlignment="1">
      <alignment horizontal="center"/>
    </xf>
    <xf numFmtId="3" fontId="87" fillId="0" borderId="12" xfId="0" applyNumberFormat="1" applyFont="1" applyFill="1" applyBorder="1" applyAlignment="1">
      <alignment horizontal="right"/>
    </xf>
    <xf numFmtId="3" fontId="87" fillId="0" borderId="0" xfId="0" applyNumberFormat="1" applyFont="1" applyFill="1" applyBorder="1" applyAlignment="1">
      <alignment horizontal="right"/>
    </xf>
    <xf numFmtId="3" fontId="87" fillId="0" borderId="13" xfId="0" applyNumberFormat="1" applyFont="1" applyFill="1" applyBorder="1" applyAlignment="1">
      <alignment horizontal="right"/>
    </xf>
    <xf numFmtId="0" fontId="82" fillId="0" borderId="0" xfId="0" applyFont="1" applyAlignment="1">
      <alignment horizontal="center"/>
    </xf>
    <xf numFmtId="0" fontId="81" fillId="0" borderId="0" xfId="0" applyFont="1" applyAlignment="1">
      <alignment horizontal="center"/>
    </xf>
    <xf numFmtId="14" fontId="82" fillId="0" borderId="48" xfId="0" applyNumberFormat="1" applyFont="1" applyBorder="1" applyAlignment="1">
      <alignment horizontal="center"/>
    </xf>
    <xf numFmtId="14" fontId="82" fillId="0" borderId="55" xfId="0" applyNumberFormat="1" applyFont="1" applyBorder="1" applyAlignment="1">
      <alignment horizontal="center"/>
    </xf>
    <xf numFmtId="14" fontId="82" fillId="0" borderId="43" xfId="0" applyNumberFormat="1" applyFont="1" applyBorder="1" applyAlignment="1">
      <alignment horizontal="center"/>
    </xf>
    <xf numFmtId="0" fontId="87" fillId="0" borderId="12" xfId="0" applyFont="1" applyFill="1" applyBorder="1" applyAlignment="1">
      <alignment horizontal="left"/>
    </xf>
    <xf numFmtId="0" fontId="87" fillId="0" borderId="0" xfId="0" applyFont="1" applyFill="1" applyBorder="1" applyAlignment="1">
      <alignment horizontal="left"/>
    </xf>
    <xf numFmtId="0" fontId="87" fillId="0" borderId="13" xfId="0" applyFont="1" applyFill="1" applyBorder="1" applyAlignment="1">
      <alignment horizontal="left"/>
    </xf>
    <xf numFmtId="3" fontId="83" fillId="0" borderId="23" xfId="0" applyNumberFormat="1" applyFont="1" applyFill="1" applyBorder="1" applyAlignment="1">
      <alignment horizontal="right"/>
    </xf>
    <xf numFmtId="3" fontId="83" fillId="0" borderId="56" xfId="0" applyNumberFormat="1" applyFont="1" applyFill="1" applyBorder="1" applyAlignment="1">
      <alignment horizontal="right"/>
    </xf>
    <xf numFmtId="3" fontId="83" fillId="0" borderId="37" xfId="0" applyNumberFormat="1" applyFont="1" applyFill="1" applyBorder="1" applyAlignment="1">
      <alignment horizontal="right"/>
    </xf>
    <xf numFmtId="3" fontId="87" fillId="0" borderId="20" xfId="0" applyNumberFormat="1" applyFont="1" applyFill="1" applyBorder="1" applyAlignment="1">
      <alignment horizontal="right"/>
    </xf>
    <xf numFmtId="3" fontId="87" fillId="0" borderId="57" xfId="0" applyNumberFormat="1" applyFont="1" applyFill="1" applyBorder="1" applyAlignment="1">
      <alignment horizontal="right"/>
    </xf>
    <xf numFmtId="3" fontId="83" fillId="0" borderId="58" xfId="0" applyNumberFormat="1" applyFont="1" applyFill="1" applyBorder="1" applyAlignment="1">
      <alignment horizontal="right"/>
    </xf>
    <xf numFmtId="3" fontId="83" fillId="0" borderId="59" xfId="0" applyNumberFormat="1" applyFont="1" applyFill="1" applyBorder="1" applyAlignment="1">
      <alignment horizontal="right"/>
    </xf>
    <xf numFmtId="3" fontId="83" fillId="0" borderId="60" xfId="0" applyNumberFormat="1" applyFont="1" applyFill="1" applyBorder="1" applyAlignment="1">
      <alignment horizontal="right"/>
    </xf>
    <xf numFmtId="3" fontId="87" fillId="0" borderId="61" xfId="0" applyNumberFormat="1" applyFont="1" applyFill="1" applyBorder="1" applyAlignment="1">
      <alignment horizontal="right"/>
    </xf>
    <xf numFmtId="3" fontId="87" fillId="0" borderId="62" xfId="0" applyNumberFormat="1" applyFont="1" applyFill="1" applyBorder="1" applyAlignment="1">
      <alignment horizontal="right"/>
    </xf>
    <xf numFmtId="3" fontId="87" fillId="0" borderId="12" xfId="0" applyNumberFormat="1" applyFont="1" applyBorder="1" applyAlignment="1">
      <alignment horizontal="right"/>
    </xf>
    <xf numFmtId="3" fontId="87" fillId="0" borderId="0" xfId="0" applyNumberFormat="1" applyFont="1" applyBorder="1" applyAlignment="1">
      <alignment horizontal="right"/>
    </xf>
    <xf numFmtId="3" fontId="87" fillId="0" borderId="13" xfId="0" applyNumberFormat="1" applyFont="1" applyBorder="1" applyAlignment="1">
      <alignment horizontal="right"/>
    </xf>
    <xf numFmtId="3" fontId="83" fillId="0" borderId="58" xfId="0" applyNumberFormat="1" applyFont="1" applyBorder="1" applyAlignment="1">
      <alignment horizontal="right"/>
    </xf>
    <xf numFmtId="3" fontId="83" fillId="0" borderId="59" xfId="0" applyNumberFormat="1" applyFont="1" applyBorder="1" applyAlignment="1">
      <alignment horizontal="right"/>
    </xf>
    <xf numFmtId="3" fontId="83" fillId="0" borderId="60" xfId="0" applyNumberFormat="1" applyFont="1" applyBorder="1" applyAlignment="1">
      <alignment horizontal="right"/>
    </xf>
    <xf numFmtId="200" fontId="89" fillId="0" borderId="31" xfId="50" applyNumberFormat="1" applyFont="1" applyBorder="1" applyAlignment="1">
      <alignment horizontal="center"/>
    </xf>
    <xf numFmtId="14" fontId="83" fillId="0" borderId="31" xfId="0" applyNumberFormat="1" applyFont="1" applyBorder="1" applyAlignment="1">
      <alignment horizontal="center"/>
    </xf>
    <xf numFmtId="0" fontId="83" fillId="0" borderId="31" xfId="0" applyFont="1" applyBorder="1" applyAlignment="1">
      <alignment horizontal="center"/>
    </xf>
    <xf numFmtId="3" fontId="87" fillId="0" borderId="61" xfId="0" applyNumberFormat="1" applyFont="1" applyBorder="1" applyAlignment="1">
      <alignment horizontal="right"/>
    </xf>
    <xf numFmtId="3" fontId="87" fillId="0" borderId="62" xfId="0" applyNumberFormat="1" applyFont="1" applyBorder="1" applyAlignment="1">
      <alignment horizontal="right"/>
    </xf>
    <xf numFmtId="3" fontId="83" fillId="0" borderId="48" xfId="0" applyNumberFormat="1" applyFont="1" applyFill="1" applyBorder="1" applyAlignment="1">
      <alignment horizontal="right"/>
    </xf>
    <xf numFmtId="3" fontId="83" fillId="0" borderId="55" xfId="0" applyNumberFormat="1" applyFont="1" applyFill="1" applyBorder="1" applyAlignment="1">
      <alignment horizontal="right"/>
    </xf>
    <xf numFmtId="3" fontId="83" fillId="0" borderId="43" xfId="0" applyNumberFormat="1" applyFont="1" applyFill="1" applyBorder="1" applyAlignment="1">
      <alignment horizontal="right"/>
    </xf>
    <xf numFmtId="3" fontId="83" fillId="0" borderId="48" xfId="0" applyNumberFormat="1" applyFont="1" applyBorder="1" applyAlignment="1">
      <alignment horizontal="right"/>
    </xf>
    <xf numFmtId="3" fontId="83" fillId="0" borderId="55" xfId="0" applyNumberFormat="1" applyFont="1" applyBorder="1" applyAlignment="1">
      <alignment horizontal="right"/>
    </xf>
    <xf numFmtId="3" fontId="83" fillId="0" borderId="43" xfId="0" applyNumberFormat="1" applyFont="1" applyBorder="1" applyAlignment="1">
      <alignment horizontal="right"/>
    </xf>
    <xf numFmtId="0" fontId="83" fillId="0" borderId="31" xfId="0" applyFont="1" applyBorder="1" applyAlignment="1">
      <alignment horizontal="left"/>
    </xf>
    <xf numFmtId="3" fontId="83" fillId="0" borderId="31" xfId="0" applyNumberFormat="1" applyFont="1" applyBorder="1" applyAlignment="1">
      <alignment horizontal="right"/>
    </xf>
    <xf numFmtId="200" fontId="83" fillId="0" borderId="31" xfId="50" applyNumberFormat="1" applyFont="1" applyBorder="1" applyAlignment="1">
      <alignment horizontal="center"/>
    </xf>
    <xf numFmtId="0" fontId="89" fillId="0" borderId="31" xfId="0" applyFont="1" applyBorder="1" applyAlignment="1">
      <alignment horizontal="left"/>
    </xf>
    <xf numFmtId="3" fontId="78" fillId="0" borderId="0" xfId="0" applyNumberFormat="1" applyFont="1" applyAlignment="1">
      <alignment horizontal="center"/>
    </xf>
    <xf numFmtId="0" fontId="78" fillId="0" borderId="0" xfId="0" applyFont="1" applyAlignment="1">
      <alignment horizontal="center"/>
    </xf>
    <xf numFmtId="177" fontId="78" fillId="0" borderId="0" xfId="51" applyFont="1" applyAlignment="1">
      <alignment horizontal="center"/>
    </xf>
    <xf numFmtId="3" fontId="89" fillId="0" borderId="31" xfId="0" applyNumberFormat="1" applyFont="1" applyFill="1" applyBorder="1" applyAlignment="1">
      <alignment horizontal="right"/>
    </xf>
    <xf numFmtId="0" fontId="82" fillId="0" borderId="18" xfId="0" applyFont="1" applyBorder="1" applyAlignment="1">
      <alignment horizontal="center"/>
    </xf>
    <xf numFmtId="0" fontId="82" fillId="0" borderId="0" xfId="0" applyFont="1" applyBorder="1" applyAlignment="1">
      <alignment horizontal="center"/>
    </xf>
    <xf numFmtId="0" fontId="82" fillId="0" borderId="19" xfId="0" applyFont="1" applyBorder="1" applyAlignment="1">
      <alignment horizontal="center"/>
    </xf>
    <xf numFmtId="0" fontId="82" fillId="0" borderId="20" xfId="0" applyFont="1" applyBorder="1" applyAlignment="1">
      <alignment horizontal="center"/>
    </xf>
    <xf numFmtId="14" fontId="82" fillId="0" borderId="63" xfId="0" applyNumberFormat="1" applyFont="1" applyBorder="1" applyAlignment="1">
      <alignment horizontal="center"/>
    </xf>
    <xf numFmtId="14" fontId="82" fillId="0" borderId="64" xfId="0" applyNumberFormat="1" applyFont="1" applyBorder="1" applyAlignment="1">
      <alignment horizontal="center"/>
    </xf>
    <xf numFmtId="14" fontId="82" fillId="0" borderId="11" xfId="0" applyNumberFormat="1" applyFont="1" applyBorder="1" applyAlignment="1">
      <alignment horizontal="center"/>
    </xf>
    <xf numFmtId="14" fontId="82" fillId="0" borderId="65" xfId="0" applyNumberFormat="1" applyFont="1" applyBorder="1" applyAlignment="1">
      <alignment horizontal="center"/>
    </xf>
    <xf numFmtId="0" fontId="86" fillId="0" borderId="0" xfId="0" applyFont="1" applyBorder="1" applyAlignment="1">
      <alignment horizontal="center"/>
    </xf>
    <xf numFmtId="0" fontId="100" fillId="0" borderId="0" xfId="0" applyFont="1" applyFill="1" applyBorder="1" applyAlignment="1">
      <alignment horizontal="center"/>
    </xf>
    <xf numFmtId="3" fontId="87" fillId="0" borderId="18" xfId="0" applyNumberFormat="1" applyFont="1" applyFill="1" applyBorder="1" applyAlignment="1">
      <alignment horizontal="right"/>
    </xf>
    <xf numFmtId="3" fontId="83" fillId="0" borderId="22" xfId="0" applyNumberFormat="1" applyFont="1" applyFill="1" applyBorder="1" applyAlignment="1">
      <alignment horizontal="right"/>
    </xf>
    <xf numFmtId="0" fontId="81" fillId="0" borderId="18" xfId="0" applyFont="1" applyFill="1" applyBorder="1" applyAlignment="1">
      <alignment horizontal="center"/>
    </xf>
    <xf numFmtId="0" fontId="81" fillId="0" borderId="0" xfId="0" applyFont="1" applyFill="1" applyBorder="1" applyAlignment="1">
      <alignment horizontal="center"/>
    </xf>
    <xf numFmtId="3" fontId="98" fillId="0" borderId="0" xfId="0" applyNumberFormat="1" applyFont="1" applyAlignment="1">
      <alignment horizontal="right"/>
    </xf>
    <xf numFmtId="3" fontId="83" fillId="0" borderId="23" xfId="0" applyNumberFormat="1" applyFont="1" applyBorder="1" applyAlignment="1">
      <alignment horizontal="right"/>
    </xf>
    <xf numFmtId="3" fontId="83" fillId="0" borderId="56" xfId="0" applyNumberFormat="1" applyFont="1" applyBorder="1" applyAlignment="1">
      <alignment horizontal="right"/>
    </xf>
    <xf numFmtId="3" fontId="87" fillId="0" borderId="18" xfId="0" applyNumberFormat="1" applyFont="1" applyBorder="1" applyAlignment="1">
      <alignment horizontal="right"/>
    </xf>
    <xf numFmtId="0" fontId="83" fillId="0" borderId="18" xfId="0" applyFont="1" applyBorder="1" applyAlignment="1">
      <alignment horizontal="center"/>
    </xf>
    <xf numFmtId="0" fontId="83" fillId="0" borderId="0" xfId="0" applyFont="1" applyBorder="1" applyAlignment="1">
      <alignment horizontal="center"/>
    </xf>
    <xf numFmtId="0" fontId="82" fillId="0" borderId="33" xfId="0" applyFont="1" applyBorder="1" applyAlignment="1">
      <alignment horizontal="center" vertical="center" wrapText="1"/>
    </xf>
    <xf numFmtId="0" fontId="82" fillId="0" borderId="48" xfId="0" applyFont="1" applyBorder="1" applyAlignment="1">
      <alignment horizontal="center" vertical="center"/>
    </xf>
    <xf numFmtId="0" fontId="82" fillId="0" borderId="55" xfId="0" applyFont="1" applyBorder="1" applyAlignment="1">
      <alignment horizontal="center" vertical="center"/>
    </xf>
    <xf numFmtId="0" fontId="82" fillId="0" borderId="43" xfId="0" applyFont="1" applyBorder="1" applyAlignment="1">
      <alignment horizontal="center" vertical="center"/>
    </xf>
    <xf numFmtId="0" fontId="83" fillId="0" borderId="0" xfId="0" applyFont="1" applyAlignment="1">
      <alignment horizontal="center"/>
    </xf>
    <xf numFmtId="0" fontId="82" fillId="0" borderId="33" xfId="0" applyFont="1" applyBorder="1" applyAlignment="1">
      <alignment horizontal="center" vertical="center"/>
    </xf>
    <xf numFmtId="0" fontId="82" fillId="0" borderId="48" xfId="0" applyFont="1" applyBorder="1" applyAlignment="1">
      <alignment horizontal="right" vertical="center"/>
    </xf>
    <xf numFmtId="0" fontId="82" fillId="0" borderId="55" xfId="0" applyFont="1" applyBorder="1" applyAlignment="1">
      <alignment horizontal="right" vertical="center"/>
    </xf>
    <xf numFmtId="0" fontId="82" fillId="0" borderId="15" xfId="0" applyFont="1" applyBorder="1" applyAlignment="1">
      <alignment horizontal="center" vertical="center"/>
    </xf>
    <xf numFmtId="0" fontId="82" fillId="0" borderId="16" xfId="0" applyFont="1" applyBorder="1" applyAlignment="1">
      <alignment horizontal="center" vertical="center"/>
    </xf>
    <xf numFmtId="0" fontId="82" fillId="0" borderId="19" xfId="0" applyFont="1" applyBorder="1" applyAlignment="1">
      <alignment horizontal="center" vertical="center"/>
    </xf>
    <xf numFmtId="0" fontId="82" fillId="0" borderId="20" xfId="0" applyFont="1" applyBorder="1" applyAlignment="1">
      <alignment horizontal="center" vertical="center"/>
    </xf>
    <xf numFmtId="0" fontId="82" fillId="0" borderId="0" xfId="0" applyFont="1" applyAlignment="1">
      <alignment horizontal="left"/>
    </xf>
    <xf numFmtId="3" fontId="89" fillId="0" borderId="18" xfId="0" applyNumberFormat="1" applyFont="1" applyBorder="1" applyAlignment="1">
      <alignment horizontal="right"/>
    </xf>
    <xf numFmtId="3" fontId="89" fillId="0" borderId="0" xfId="0" applyNumberFormat="1" applyFont="1" applyBorder="1" applyAlignment="1">
      <alignment horizontal="right"/>
    </xf>
    <xf numFmtId="3" fontId="89" fillId="0" borderId="25" xfId="0" applyNumberFormat="1" applyFont="1" applyBorder="1" applyAlignment="1">
      <alignment horizontal="right"/>
    </xf>
    <xf numFmtId="0" fontId="82" fillId="0" borderId="22" xfId="0" applyFont="1" applyBorder="1" applyAlignment="1">
      <alignment horizontal="center"/>
    </xf>
    <xf numFmtId="0" fontId="82" fillId="0" borderId="23" xfId="0" applyFont="1" applyBorder="1" applyAlignment="1">
      <alignment horizontal="center"/>
    </xf>
    <xf numFmtId="0" fontId="82" fillId="0" borderId="24" xfId="0" applyFont="1" applyBorder="1" applyAlignment="1">
      <alignment horizontal="center"/>
    </xf>
    <xf numFmtId="14" fontId="82" fillId="0" borderId="22" xfId="0" applyNumberFormat="1" applyFont="1" applyBorder="1" applyAlignment="1">
      <alignment horizontal="center"/>
    </xf>
    <xf numFmtId="14" fontId="82" fillId="0" borderId="23" xfId="0" applyNumberFormat="1" applyFont="1" applyBorder="1" applyAlignment="1">
      <alignment horizontal="center"/>
    </xf>
    <xf numFmtId="14" fontId="82" fillId="0" borderId="24" xfId="0" applyNumberFormat="1" applyFont="1" applyBorder="1" applyAlignment="1">
      <alignment horizontal="center"/>
    </xf>
    <xf numFmtId="3" fontId="89" fillId="0" borderId="18" xfId="0" applyNumberFormat="1" applyFont="1" applyFill="1" applyBorder="1" applyAlignment="1">
      <alignment horizontal="right"/>
    </xf>
    <xf numFmtId="3" fontId="89" fillId="0" borderId="0" xfId="0" applyNumberFormat="1" applyFont="1" applyFill="1" applyBorder="1" applyAlignment="1">
      <alignment horizontal="right"/>
    </xf>
    <xf numFmtId="3" fontId="89" fillId="0" borderId="25" xfId="0" applyNumberFormat="1" applyFont="1" applyFill="1" applyBorder="1" applyAlignment="1">
      <alignment horizontal="right"/>
    </xf>
    <xf numFmtId="3" fontId="85" fillId="0" borderId="22" xfId="0" applyNumberFormat="1" applyFont="1" applyBorder="1" applyAlignment="1">
      <alignment horizontal="right"/>
    </xf>
    <xf numFmtId="3" fontId="85" fillId="0" borderId="23" xfId="0" applyNumberFormat="1" applyFont="1" applyBorder="1" applyAlignment="1">
      <alignment horizontal="right"/>
    </xf>
    <xf numFmtId="3" fontId="85" fillId="0" borderId="24" xfId="0" applyNumberFormat="1" applyFont="1" applyBorder="1" applyAlignment="1">
      <alignment horizontal="right"/>
    </xf>
    <xf numFmtId="3" fontId="90" fillId="0" borderId="22" xfId="0" applyNumberFormat="1" applyFont="1" applyBorder="1" applyAlignment="1">
      <alignment horizontal="right"/>
    </xf>
    <xf numFmtId="3" fontId="90" fillId="0" borderId="23" xfId="0" applyNumberFormat="1" applyFont="1" applyBorder="1" applyAlignment="1">
      <alignment horizontal="right"/>
    </xf>
    <xf numFmtId="3" fontId="90" fillId="0" borderId="24" xfId="0" applyNumberFormat="1" applyFont="1" applyBorder="1" applyAlignment="1">
      <alignment horizontal="right"/>
    </xf>
    <xf numFmtId="0" fontId="89" fillId="0" borderId="0" xfId="0" applyFont="1" applyAlignment="1">
      <alignment horizontal="left"/>
    </xf>
    <xf numFmtId="0" fontId="90" fillId="0" borderId="31" xfId="0" applyFont="1" applyBorder="1" applyAlignment="1">
      <alignment horizontal="left"/>
    </xf>
    <xf numFmtId="200" fontId="90" fillId="0" borderId="31" xfId="50" applyNumberFormat="1" applyFont="1" applyBorder="1" applyAlignment="1">
      <alignment horizontal="center"/>
    </xf>
    <xf numFmtId="200" fontId="89" fillId="33" borderId="31" xfId="50" applyNumberFormat="1" applyFont="1" applyFill="1" applyBorder="1" applyAlignment="1">
      <alignment horizontal="center"/>
    </xf>
    <xf numFmtId="0" fontId="90" fillId="0" borderId="31" xfId="0" applyFont="1" applyBorder="1" applyAlignment="1">
      <alignment horizontal="center" vertical="center"/>
    </xf>
    <xf numFmtId="0" fontId="90" fillId="0" borderId="31" xfId="0" applyFont="1" applyBorder="1" applyAlignment="1">
      <alignment horizontal="center"/>
    </xf>
    <xf numFmtId="0" fontId="90" fillId="33" borderId="31" xfId="0" applyFont="1" applyFill="1" applyBorder="1" applyAlignment="1">
      <alignment horizontal="left"/>
    </xf>
    <xf numFmtId="200" fontId="90" fillId="0" borderId="31" xfId="50" applyNumberFormat="1" applyFont="1" applyFill="1" applyBorder="1" applyAlignment="1">
      <alignment horizontal="center"/>
    </xf>
    <xf numFmtId="0" fontId="89" fillId="0" borderId="0" xfId="0" applyFont="1" applyBorder="1" applyAlignment="1">
      <alignment horizontal="left"/>
    </xf>
    <xf numFmtId="200" fontId="89" fillId="0" borderId="0" xfId="50" applyNumberFormat="1" applyFont="1" applyBorder="1" applyAlignment="1">
      <alignment horizontal="center"/>
    </xf>
    <xf numFmtId="0" fontId="90" fillId="0" borderId="31" xfId="0" applyFont="1" applyBorder="1" applyAlignment="1">
      <alignment horizontal="left" wrapText="1"/>
    </xf>
    <xf numFmtId="200" fontId="90" fillId="0" borderId="15" xfId="50" applyNumberFormat="1" applyFont="1" applyBorder="1" applyAlignment="1">
      <alignment horizontal="center"/>
    </xf>
    <xf numFmtId="200" fontId="90" fillId="0" borderId="16" xfId="50" applyNumberFormat="1" applyFont="1" applyBorder="1" applyAlignment="1">
      <alignment horizontal="center"/>
    </xf>
    <xf numFmtId="200" fontId="90" fillId="0" borderId="17" xfId="50" applyNumberFormat="1" applyFont="1" applyBorder="1" applyAlignment="1">
      <alignment horizontal="center"/>
    </xf>
    <xf numFmtId="200" fontId="90" fillId="0" borderId="22" xfId="50" applyNumberFormat="1" applyFont="1" applyBorder="1" applyAlignment="1">
      <alignment horizontal="left" vertical="center"/>
    </xf>
    <xf numFmtId="200" fontId="90" fillId="0" borderId="23" xfId="50" applyNumberFormat="1" applyFont="1" applyBorder="1" applyAlignment="1">
      <alignment horizontal="left" vertical="center"/>
    </xf>
    <xf numFmtId="200" fontId="90" fillId="0" borderId="24" xfId="50" applyNumberFormat="1" applyFont="1" applyBorder="1" applyAlignment="1">
      <alignment horizontal="left" vertical="center"/>
    </xf>
    <xf numFmtId="0" fontId="90" fillId="15" borderId="31" xfId="0" applyFont="1" applyFill="1" applyBorder="1" applyAlignment="1">
      <alignment horizontal="left" wrapText="1"/>
    </xf>
    <xf numFmtId="0" fontId="90" fillId="15" borderId="22" xfId="0" applyFont="1" applyFill="1" applyBorder="1" applyAlignment="1">
      <alignment horizontal="left" wrapText="1"/>
    </xf>
    <xf numFmtId="0" fontId="90" fillId="0" borderId="0" xfId="0" applyFont="1" applyBorder="1" applyAlignment="1">
      <alignment horizontal="center"/>
    </xf>
    <xf numFmtId="200" fontId="89" fillId="15" borderId="31" xfId="50" applyNumberFormat="1" applyFont="1" applyFill="1" applyBorder="1" applyAlignment="1">
      <alignment horizontal="center"/>
    </xf>
    <xf numFmtId="0" fontId="90" fillId="15" borderId="31" xfId="0" applyFont="1" applyFill="1" applyBorder="1" applyAlignment="1">
      <alignment horizontal="left"/>
    </xf>
    <xf numFmtId="200" fontId="82" fillId="15" borderId="22" xfId="50" applyNumberFormat="1" applyFont="1" applyFill="1" applyBorder="1" applyAlignment="1">
      <alignment horizontal="center" vertical="center"/>
    </xf>
    <xf numFmtId="200" fontId="82" fillId="15" borderId="23" xfId="50" applyNumberFormat="1" applyFont="1" applyFill="1" applyBorder="1" applyAlignment="1">
      <alignment horizontal="center" vertical="center"/>
    </xf>
    <xf numFmtId="200" fontId="82" fillId="15" borderId="24" xfId="50" applyNumberFormat="1" applyFont="1" applyFill="1" applyBorder="1" applyAlignment="1">
      <alignment horizontal="center" vertical="center"/>
    </xf>
    <xf numFmtId="200" fontId="90" fillId="0" borderId="31" xfId="50" applyNumberFormat="1" applyFont="1" applyBorder="1" applyAlignment="1">
      <alignment horizontal="left"/>
    </xf>
    <xf numFmtId="3" fontId="84" fillId="0" borderId="18" xfId="0" applyNumberFormat="1" applyFont="1" applyFill="1" applyBorder="1" applyAlignment="1">
      <alignment horizontal="right"/>
    </xf>
    <xf numFmtId="3" fontId="84" fillId="0" borderId="0" xfId="0" applyNumberFormat="1" applyFont="1" applyFill="1" applyBorder="1" applyAlignment="1">
      <alignment horizontal="right"/>
    </xf>
    <xf numFmtId="3" fontId="84" fillId="0" borderId="13" xfId="0" applyNumberFormat="1" applyFont="1" applyFill="1" applyBorder="1" applyAlignment="1">
      <alignment horizontal="right"/>
    </xf>
    <xf numFmtId="3" fontId="84" fillId="0" borderId="19" xfId="0" applyNumberFormat="1" applyFont="1" applyFill="1" applyBorder="1" applyAlignment="1">
      <alignment horizontal="right"/>
    </xf>
    <xf numFmtId="3" fontId="84" fillId="0" borderId="20" xfId="0" applyNumberFormat="1" applyFont="1" applyFill="1" applyBorder="1" applyAlignment="1">
      <alignment horizontal="right"/>
    </xf>
    <xf numFmtId="3" fontId="84" fillId="0" borderId="57" xfId="0" applyNumberFormat="1" applyFont="1" applyFill="1" applyBorder="1" applyAlignment="1">
      <alignment horizontal="right"/>
    </xf>
    <xf numFmtId="3" fontId="84" fillId="0" borderId="25" xfId="0" applyNumberFormat="1" applyFont="1" applyFill="1" applyBorder="1" applyAlignment="1">
      <alignment horizontal="right"/>
    </xf>
    <xf numFmtId="3" fontId="83" fillId="0" borderId="18" xfId="0" applyNumberFormat="1" applyFont="1" applyBorder="1" applyAlignment="1">
      <alignment horizontal="right"/>
    </xf>
    <xf numFmtId="3" fontId="83" fillId="0" borderId="0" xfId="0" applyNumberFormat="1" applyFont="1" applyBorder="1" applyAlignment="1">
      <alignment horizontal="right"/>
    </xf>
    <xf numFmtId="3" fontId="83" fillId="0" borderId="25" xfId="0" applyNumberFormat="1" applyFont="1" applyBorder="1" applyAlignment="1">
      <alignment horizontal="right"/>
    </xf>
    <xf numFmtId="0" fontId="83" fillId="0" borderId="12" xfId="0" applyFont="1" applyBorder="1" applyAlignment="1">
      <alignment horizontal="left"/>
    </xf>
    <xf numFmtId="0" fontId="83" fillId="0" borderId="0" xfId="0" applyFont="1" applyBorder="1" applyAlignment="1">
      <alignment horizontal="left"/>
    </xf>
    <xf numFmtId="0" fontId="83" fillId="0" borderId="25" xfId="0" applyFont="1" applyBorder="1" applyAlignment="1">
      <alignment horizontal="left"/>
    </xf>
    <xf numFmtId="0" fontId="82" fillId="0" borderId="10" xfId="0" applyFont="1" applyBorder="1" applyAlignment="1">
      <alignment horizontal="center" vertical="center"/>
    </xf>
    <xf numFmtId="0" fontId="82" fillId="0" borderId="11" xfId="0" applyFont="1" applyBorder="1" applyAlignment="1">
      <alignment horizontal="center" vertical="center"/>
    </xf>
    <xf numFmtId="0" fontId="82" fillId="0" borderId="66" xfId="0" applyFont="1" applyBorder="1" applyAlignment="1">
      <alignment horizontal="center" vertical="center"/>
    </xf>
    <xf numFmtId="0" fontId="82" fillId="0" borderId="67" xfId="0" applyFont="1" applyBorder="1" applyAlignment="1">
      <alignment horizontal="center" vertical="center"/>
    </xf>
    <xf numFmtId="0" fontId="82" fillId="0" borderId="21" xfId="0" applyFont="1" applyBorder="1" applyAlignment="1">
      <alignment horizontal="center" vertical="center"/>
    </xf>
    <xf numFmtId="3" fontId="82" fillId="0" borderId="48" xfId="0" applyNumberFormat="1" applyFont="1" applyBorder="1" applyAlignment="1">
      <alignment horizontal="right"/>
    </xf>
    <xf numFmtId="0" fontId="82" fillId="0" borderId="55" xfId="0" applyFont="1" applyBorder="1" applyAlignment="1">
      <alignment horizontal="right"/>
    </xf>
    <xf numFmtId="0" fontId="82" fillId="0" borderId="43" xfId="0" applyFont="1" applyBorder="1" applyAlignment="1">
      <alignment horizontal="right"/>
    </xf>
    <xf numFmtId="3" fontId="82" fillId="0" borderId="55" xfId="0" applyNumberFormat="1" applyFont="1" applyBorder="1" applyAlignment="1">
      <alignment horizontal="right"/>
    </xf>
    <xf numFmtId="0" fontId="82" fillId="0" borderId="52" xfId="0" applyFont="1" applyBorder="1" applyAlignment="1">
      <alignment horizontal="left"/>
    </xf>
    <xf numFmtId="0" fontId="82" fillId="0" borderId="54" xfId="0" applyFont="1" applyBorder="1" applyAlignment="1">
      <alignment horizontal="left"/>
    </xf>
    <xf numFmtId="0" fontId="82" fillId="0" borderId="68" xfId="0" applyFont="1" applyBorder="1" applyAlignment="1">
      <alignment horizontal="left"/>
    </xf>
    <xf numFmtId="3" fontId="83" fillId="0" borderId="13" xfId="0" applyNumberFormat="1" applyFont="1" applyBorder="1" applyAlignment="1">
      <alignment horizontal="right"/>
    </xf>
    <xf numFmtId="0" fontId="82" fillId="0" borderId="63" xfId="0" applyFont="1" applyBorder="1" applyAlignment="1">
      <alignment horizontal="center"/>
    </xf>
    <xf numFmtId="0" fontId="82" fillId="0" borderId="64" xfId="0" applyFont="1" applyBorder="1" applyAlignment="1">
      <alignment horizontal="center"/>
    </xf>
    <xf numFmtId="0" fontId="82" fillId="0" borderId="69" xfId="0" applyFont="1" applyBorder="1" applyAlignment="1">
      <alignment horizontal="center"/>
    </xf>
    <xf numFmtId="14" fontId="82" fillId="0" borderId="56" xfId="0" applyNumberFormat="1" applyFont="1" applyBorder="1" applyAlignment="1">
      <alignment horizontal="center"/>
    </xf>
    <xf numFmtId="3" fontId="84" fillId="0" borderId="21" xfId="0" applyNumberFormat="1" applyFont="1" applyFill="1" applyBorder="1" applyAlignment="1">
      <alignment horizontal="right"/>
    </xf>
    <xf numFmtId="3" fontId="84" fillId="0" borderId="18" xfId="0" applyNumberFormat="1" applyFont="1" applyBorder="1" applyAlignment="1">
      <alignment horizontal="right"/>
    </xf>
    <xf numFmtId="3" fontId="84" fillId="0" borderId="0" xfId="0" applyNumberFormat="1" applyFont="1" applyBorder="1" applyAlignment="1">
      <alignment horizontal="right"/>
    </xf>
    <xf numFmtId="3" fontId="84" fillId="0" borderId="25" xfId="0" applyNumberFormat="1" applyFont="1" applyBorder="1" applyAlignment="1">
      <alignment horizontal="right"/>
    </xf>
    <xf numFmtId="3" fontId="84" fillId="0" borderId="13" xfId="0" applyNumberFormat="1" applyFont="1" applyBorder="1" applyAlignment="1">
      <alignment horizontal="right"/>
    </xf>
    <xf numFmtId="0" fontId="84" fillId="0" borderId="0" xfId="0" applyFont="1" applyBorder="1" applyAlignment="1">
      <alignment horizontal="left"/>
    </xf>
    <xf numFmtId="0" fontId="84" fillId="0" borderId="25" xfId="0" applyFont="1" applyBorder="1" applyAlignment="1">
      <alignment horizontal="left"/>
    </xf>
    <xf numFmtId="3" fontId="90" fillId="0" borderId="53" xfId="0" applyNumberFormat="1" applyFont="1" applyBorder="1" applyAlignment="1">
      <alignment horizontal="right"/>
    </xf>
    <xf numFmtId="3" fontId="90" fillId="0" borderId="54" xfId="0" applyNumberFormat="1" applyFont="1" applyBorder="1" applyAlignment="1">
      <alignment horizontal="right"/>
    </xf>
    <xf numFmtId="3" fontId="90" fillId="0" borderId="70" xfId="0" applyNumberFormat="1" applyFont="1" applyBorder="1" applyAlignment="1">
      <alignment horizontal="right"/>
    </xf>
    <xf numFmtId="3" fontId="90" fillId="0" borderId="68" xfId="0" applyNumberFormat="1" applyFont="1" applyBorder="1" applyAlignment="1">
      <alignment horizontal="right"/>
    </xf>
    <xf numFmtId="0" fontId="86" fillId="0" borderId="16" xfId="0" applyFont="1" applyBorder="1" applyAlignment="1">
      <alignment horizontal="center"/>
    </xf>
    <xf numFmtId="0" fontId="86" fillId="0" borderId="25" xfId="0" applyFont="1" applyFill="1" applyBorder="1" applyAlignment="1">
      <alignment horizontal="center"/>
    </xf>
    <xf numFmtId="0" fontId="81" fillId="0" borderId="0" xfId="0" applyFont="1" applyFill="1" applyBorder="1" applyAlignment="1">
      <alignment/>
    </xf>
    <xf numFmtId="0" fontId="81" fillId="0" borderId="25" xfId="0" applyFont="1" applyFill="1" applyBorder="1" applyAlignment="1">
      <alignment/>
    </xf>
    <xf numFmtId="0" fontId="81" fillId="0" borderId="13" xfId="0" applyFont="1" applyFill="1" applyBorder="1" applyAlignment="1">
      <alignment/>
    </xf>
    <xf numFmtId="0" fontId="86" fillId="0" borderId="23" xfId="0" applyFont="1" applyBorder="1" applyAlignment="1">
      <alignment horizontal="center"/>
    </xf>
    <xf numFmtId="3" fontId="85" fillId="0" borderId="56" xfId="0" applyNumberFormat="1" applyFont="1" applyBorder="1" applyAlignment="1">
      <alignment horizontal="right"/>
    </xf>
    <xf numFmtId="0" fontId="82" fillId="0" borderId="17" xfId="0" applyFont="1" applyBorder="1" applyAlignment="1">
      <alignment horizontal="center" vertical="center"/>
    </xf>
    <xf numFmtId="0" fontId="85" fillId="0" borderId="23" xfId="0" applyFont="1" applyBorder="1" applyAlignment="1">
      <alignment horizontal="right"/>
    </xf>
    <xf numFmtId="0" fontId="85" fillId="0" borderId="24" xfId="0" applyFont="1" applyBorder="1" applyAlignment="1">
      <alignment horizontal="right"/>
    </xf>
    <xf numFmtId="0" fontId="81" fillId="0" borderId="0" xfId="0" applyFont="1" applyAlignment="1">
      <alignment/>
    </xf>
    <xf numFmtId="0" fontId="81" fillId="0" borderId="25" xfId="0" applyFont="1" applyBorder="1" applyAlignment="1">
      <alignment/>
    </xf>
    <xf numFmtId="0" fontId="83" fillId="0" borderId="23" xfId="0" applyFont="1" applyBorder="1" applyAlignment="1">
      <alignment horizontal="left"/>
    </xf>
    <xf numFmtId="0" fontId="83" fillId="0" borderId="24" xfId="0" applyFont="1" applyBorder="1" applyAlignment="1">
      <alignment horizontal="left"/>
    </xf>
    <xf numFmtId="3" fontId="84" fillId="0" borderId="22" xfId="0" applyNumberFormat="1" applyFont="1" applyBorder="1" applyAlignment="1">
      <alignment horizontal="right"/>
    </xf>
    <xf numFmtId="3" fontId="84" fillId="0" borderId="23" xfId="0" applyNumberFormat="1" applyFont="1" applyBorder="1" applyAlignment="1">
      <alignment horizontal="right"/>
    </xf>
    <xf numFmtId="3" fontId="84" fillId="0" borderId="24" xfId="0" applyNumberFormat="1" applyFont="1" applyBorder="1" applyAlignment="1">
      <alignment horizontal="right"/>
    </xf>
    <xf numFmtId="3" fontId="84" fillId="0" borderId="22" xfId="0" applyNumberFormat="1" applyFont="1" applyFill="1" applyBorder="1" applyAlignment="1">
      <alignment horizontal="right"/>
    </xf>
    <xf numFmtId="3" fontId="84" fillId="0" borderId="23" xfId="0" applyNumberFormat="1" applyFont="1" applyFill="1" applyBorder="1" applyAlignment="1">
      <alignment horizontal="right"/>
    </xf>
    <xf numFmtId="3" fontId="83" fillId="0" borderId="24" xfId="0" applyNumberFormat="1" applyFont="1" applyFill="1" applyBorder="1" applyAlignment="1">
      <alignment horizontal="right"/>
    </xf>
    <xf numFmtId="0" fontId="84" fillId="0" borderId="16" xfId="0" applyFont="1" applyBorder="1" applyAlignment="1">
      <alignment horizontal="left"/>
    </xf>
    <xf numFmtId="0" fontId="83" fillId="0" borderId="16" xfId="0" applyFont="1" applyBorder="1" applyAlignment="1">
      <alignment horizontal="left"/>
    </xf>
    <xf numFmtId="0" fontId="83" fillId="0" borderId="17" xfId="0" applyFont="1" applyBorder="1" applyAlignment="1">
      <alignment horizontal="left"/>
    </xf>
    <xf numFmtId="3" fontId="83" fillId="0" borderId="15" xfId="0" applyNumberFormat="1" applyFont="1" applyBorder="1" applyAlignment="1">
      <alignment horizontal="right"/>
    </xf>
    <xf numFmtId="3" fontId="83" fillId="0" borderId="16" xfId="0" applyNumberFormat="1" applyFont="1" applyBorder="1" applyAlignment="1">
      <alignment horizontal="right"/>
    </xf>
    <xf numFmtId="3" fontId="83" fillId="0" borderId="17" xfId="0" applyNumberFormat="1" applyFont="1" applyBorder="1" applyAlignment="1">
      <alignment horizontal="right"/>
    </xf>
    <xf numFmtId="3" fontId="84" fillId="0" borderId="19" xfId="0" applyNumberFormat="1" applyFont="1" applyBorder="1" applyAlignment="1">
      <alignment horizontal="right"/>
    </xf>
    <xf numFmtId="3" fontId="84" fillId="0" borderId="20" xfId="0" applyNumberFormat="1" applyFont="1" applyBorder="1" applyAlignment="1">
      <alignment horizontal="right"/>
    </xf>
    <xf numFmtId="3" fontId="84" fillId="0" borderId="21" xfId="0" applyNumberFormat="1" applyFont="1" applyBorder="1" applyAlignment="1">
      <alignment horizontal="right"/>
    </xf>
    <xf numFmtId="0" fontId="83" fillId="0" borderId="48" xfId="0" applyFont="1" applyBorder="1" applyAlignment="1">
      <alignment horizontal="left"/>
    </xf>
    <xf numFmtId="0" fontId="83" fillId="0" borderId="55" xfId="0" applyFont="1" applyBorder="1" applyAlignment="1">
      <alignment horizontal="left"/>
    </xf>
    <xf numFmtId="0" fontId="83" fillId="0" borderId="71" xfId="0" applyFont="1" applyBorder="1" applyAlignment="1">
      <alignment horizontal="left"/>
    </xf>
    <xf numFmtId="3" fontId="84" fillId="0" borderId="15" xfId="0" applyNumberFormat="1" applyFont="1" applyFill="1" applyBorder="1" applyAlignment="1">
      <alignment horizontal="right"/>
    </xf>
    <xf numFmtId="3" fontId="84" fillId="0" borderId="16" xfId="0" applyNumberFormat="1" applyFont="1" applyFill="1" applyBorder="1" applyAlignment="1">
      <alignment horizontal="right"/>
    </xf>
    <xf numFmtId="3" fontId="84" fillId="0" borderId="17" xfId="0" applyNumberFormat="1" applyFont="1" applyFill="1" applyBorder="1" applyAlignment="1">
      <alignment horizontal="right"/>
    </xf>
    <xf numFmtId="3" fontId="83" fillId="0" borderId="15" xfId="0" applyNumberFormat="1" applyFont="1" applyFill="1" applyBorder="1" applyAlignment="1">
      <alignment horizontal="right"/>
    </xf>
    <xf numFmtId="3" fontId="83" fillId="0" borderId="16" xfId="0" applyNumberFormat="1" applyFont="1" applyFill="1" applyBorder="1" applyAlignment="1">
      <alignment horizontal="right"/>
    </xf>
    <xf numFmtId="3" fontId="83" fillId="0" borderId="72" xfId="0" applyNumberFormat="1" applyFont="1" applyBorder="1" applyAlignment="1">
      <alignment horizontal="right"/>
    </xf>
    <xf numFmtId="3" fontId="83" fillId="0" borderId="71" xfId="0" applyNumberFormat="1" applyFont="1" applyBorder="1" applyAlignment="1">
      <alignment horizontal="right"/>
    </xf>
    <xf numFmtId="0" fontId="82" fillId="0" borderId="48" xfId="0" applyFont="1" applyBorder="1" applyAlignment="1">
      <alignment horizontal="left"/>
    </xf>
    <xf numFmtId="0" fontId="82" fillId="0" borderId="55" xfId="0" applyFont="1" applyBorder="1" applyAlignment="1">
      <alignment horizontal="left"/>
    </xf>
    <xf numFmtId="3" fontId="82" fillId="0" borderId="43" xfId="0" applyNumberFormat="1" applyFont="1" applyBorder="1" applyAlignment="1">
      <alignment horizontal="right"/>
    </xf>
    <xf numFmtId="0" fontId="104" fillId="0" borderId="0" xfId="0" applyFont="1" applyBorder="1" applyAlignment="1">
      <alignment horizontal="center"/>
    </xf>
    <xf numFmtId="3" fontId="83" fillId="0" borderId="22" xfId="0" applyNumberFormat="1" applyFont="1" applyBorder="1" applyAlignment="1">
      <alignment horizontal="right"/>
    </xf>
    <xf numFmtId="0" fontId="87" fillId="0" borderId="0" xfId="0" applyFont="1" applyAlignment="1">
      <alignment horizontal="left"/>
    </xf>
    <xf numFmtId="3" fontId="83" fillId="0" borderId="24" xfId="0" applyNumberFormat="1" applyFont="1" applyBorder="1" applyAlignment="1">
      <alignment horizontal="right"/>
    </xf>
    <xf numFmtId="3" fontId="84" fillId="0" borderId="15" xfId="0" applyNumberFormat="1" applyFont="1" applyBorder="1" applyAlignment="1">
      <alignment horizontal="right"/>
    </xf>
    <xf numFmtId="3" fontId="84" fillId="0" borderId="16" xfId="0" applyNumberFormat="1" applyFont="1" applyBorder="1" applyAlignment="1">
      <alignment horizontal="right"/>
    </xf>
    <xf numFmtId="3" fontId="84" fillId="0" borderId="17" xfId="0" applyNumberFormat="1" applyFont="1" applyBorder="1" applyAlignment="1">
      <alignment horizontal="right"/>
    </xf>
    <xf numFmtId="0" fontId="84" fillId="0" borderId="20" xfId="0" applyFont="1" applyBorder="1" applyAlignment="1">
      <alignment horizontal="left"/>
    </xf>
    <xf numFmtId="0" fontId="105" fillId="0" borderId="73" xfId="0" applyFont="1" applyBorder="1" applyAlignment="1">
      <alignment horizontal="left"/>
    </xf>
    <xf numFmtId="0" fontId="105" fillId="0" borderId="39" xfId="0" applyFont="1" applyBorder="1" applyAlignment="1">
      <alignment horizontal="left"/>
    </xf>
    <xf numFmtId="0" fontId="0" fillId="0" borderId="0" xfId="0" applyAlignment="1">
      <alignment horizontal="left"/>
    </xf>
    <xf numFmtId="0" fontId="105" fillId="0" borderId="74" xfId="0" applyFont="1" applyBorder="1" applyAlignment="1">
      <alignment horizontal="center"/>
    </xf>
    <xf numFmtId="0" fontId="105" fillId="0" borderId="42" xfId="0" applyFont="1" applyBorder="1" applyAlignment="1">
      <alignment horizontal="center"/>
    </xf>
    <xf numFmtId="14" fontId="105" fillId="0" borderId="42" xfId="0" applyNumberFormat="1" applyFont="1" applyBorder="1" applyAlignment="1">
      <alignment horizontal="center"/>
    </xf>
    <xf numFmtId="0" fontId="105" fillId="0" borderId="34" xfId="0" applyFont="1" applyBorder="1" applyAlignment="1">
      <alignment horizontal="center"/>
    </xf>
    <xf numFmtId="3" fontId="7" fillId="0" borderId="18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3" fontId="7" fillId="0" borderId="25" xfId="0" applyNumberFormat="1" applyFont="1" applyBorder="1" applyAlignment="1">
      <alignment horizontal="right"/>
    </xf>
    <xf numFmtId="0" fontId="86" fillId="0" borderId="20" xfId="0" applyFont="1" applyBorder="1" applyAlignment="1">
      <alignment horizontal="center"/>
    </xf>
    <xf numFmtId="3" fontId="84" fillId="0" borderId="18" xfId="0" applyNumberFormat="1" applyFont="1" applyBorder="1" applyAlignment="1">
      <alignment horizontal="right" wrapText="1"/>
    </xf>
    <xf numFmtId="3" fontId="84" fillId="0" borderId="0" xfId="0" applyNumberFormat="1" applyFont="1" applyBorder="1" applyAlignment="1">
      <alignment horizontal="right" wrapText="1"/>
    </xf>
    <xf numFmtId="3" fontId="84" fillId="0" borderId="25" xfId="0" applyNumberFormat="1" applyFont="1" applyBorder="1" applyAlignment="1">
      <alignment horizontal="right" wrapText="1"/>
    </xf>
    <xf numFmtId="0" fontId="83" fillId="0" borderId="42" xfId="0" applyFont="1" applyBorder="1" applyAlignment="1">
      <alignment horizontal="center"/>
    </xf>
    <xf numFmtId="0" fontId="82" fillId="0" borderId="42" xfId="0" applyFont="1" applyBorder="1" applyAlignment="1">
      <alignment horizontal="center"/>
    </xf>
    <xf numFmtId="0" fontId="83" fillId="0" borderId="42" xfId="0" applyFont="1" applyBorder="1" applyAlignment="1">
      <alignment horizontal="center" vertical="center"/>
    </xf>
    <xf numFmtId="0" fontId="83" fillId="0" borderId="31" xfId="0" applyFont="1" applyBorder="1" applyAlignment="1">
      <alignment horizontal="center" vertical="center"/>
    </xf>
    <xf numFmtId="0" fontId="85" fillId="0" borderId="75" xfId="0" applyFont="1" applyBorder="1" applyAlignment="1">
      <alignment horizontal="center" vertical="center"/>
    </xf>
    <xf numFmtId="0" fontId="85" fillId="0" borderId="76" xfId="0" applyFont="1" applyBorder="1" applyAlignment="1">
      <alignment horizontal="center" vertical="center"/>
    </xf>
    <xf numFmtId="0" fontId="83" fillId="0" borderId="73" xfId="0" applyFont="1" applyFill="1" applyBorder="1" applyAlignment="1">
      <alignment horizontal="left" vertical="center"/>
    </xf>
    <xf numFmtId="0" fontId="83" fillId="0" borderId="39" xfId="0" applyFont="1" applyFill="1" applyBorder="1" applyAlignment="1">
      <alignment horizontal="left" vertical="center"/>
    </xf>
    <xf numFmtId="0" fontId="83" fillId="0" borderId="74" xfId="0" applyFont="1" applyBorder="1" applyAlignment="1">
      <alignment horizontal="center" vertical="center"/>
    </xf>
    <xf numFmtId="0" fontId="83" fillId="0" borderId="32" xfId="0" applyFont="1" applyBorder="1" applyAlignment="1">
      <alignment horizontal="center" vertical="center"/>
    </xf>
    <xf numFmtId="0" fontId="83" fillId="0" borderId="32" xfId="0" applyFont="1" applyFill="1" applyBorder="1" applyAlignment="1">
      <alignment horizontal="left" vertical="center"/>
    </xf>
    <xf numFmtId="0" fontId="83" fillId="0" borderId="31" xfId="0" applyFont="1" applyFill="1" applyBorder="1" applyAlignment="1">
      <alignment horizontal="left" vertical="center"/>
    </xf>
    <xf numFmtId="0" fontId="85" fillId="0" borderId="63" xfId="0" applyFont="1" applyBorder="1" applyAlignment="1">
      <alignment horizontal="center"/>
    </xf>
    <xf numFmtId="0" fontId="85" fillId="0" borderId="64" xfId="0" applyFont="1" applyBorder="1" applyAlignment="1">
      <alignment horizontal="center"/>
    </xf>
    <xf numFmtId="0" fontId="85" fillId="0" borderId="77" xfId="0" applyFont="1" applyBorder="1" applyAlignment="1">
      <alignment horizontal="center"/>
    </xf>
    <xf numFmtId="0" fontId="90" fillId="0" borderId="78" xfId="0" applyFont="1" applyBorder="1" applyAlignment="1">
      <alignment horizontal="center" vertical="center"/>
    </xf>
    <xf numFmtId="0" fontId="90" fillId="0" borderId="79" xfId="0" applyFont="1" applyBorder="1" applyAlignment="1">
      <alignment horizontal="center" vertical="center"/>
    </xf>
    <xf numFmtId="0" fontId="85" fillId="0" borderId="15" xfId="0" applyFont="1" applyBorder="1" applyAlignment="1">
      <alignment horizontal="center"/>
    </xf>
    <xf numFmtId="0" fontId="85" fillId="0" borderId="17" xfId="0" applyFont="1" applyBorder="1" applyAlignment="1">
      <alignment horizontal="center"/>
    </xf>
    <xf numFmtId="0" fontId="85" fillId="0" borderId="23" xfId="0" applyFont="1" applyBorder="1" applyAlignment="1">
      <alignment horizontal="center"/>
    </xf>
    <xf numFmtId="0" fontId="85" fillId="0" borderId="24" xfId="0" applyFont="1" applyBorder="1" applyAlignment="1">
      <alignment horizontal="center"/>
    </xf>
    <xf numFmtId="0" fontId="85" fillId="0" borderId="18" xfId="0" applyFont="1" applyBorder="1" applyAlignment="1">
      <alignment horizontal="center"/>
    </xf>
    <xf numFmtId="0" fontId="85" fillId="0" borderId="0" xfId="0" applyFont="1" applyBorder="1" applyAlignment="1">
      <alignment horizontal="center"/>
    </xf>
    <xf numFmtId="0" fontId="85" fillId="0" borderId="25" xfId="0" applyFont="1" applyBorder="1" applyAlignment="1">
      <alignment horizontal="center"/>
    </xf>
    <xf numFmtId="0" fontId="85" fillId="0" borderId="15" xfId="0" applyFont="1" applyBorder="1" applyAlignment="1">
      <alignment horizontal="center" vertical="center"/>
    </xf>
    <xf numFmtId="0" fontId="85" fillId="0" borderId="17" xfId="0" applyFont="1" applyBorder="1" applyAlignment="1">
      <alignment horizontal="center" vertical="center"/>
    </xf>
    <xf numFmtId="0" fontId="85" fillId="0" borderId="19" xfId="0" applyFont="1" applyBorder="1" applyAlignment="1">
      <alignment horizontal="center" vertical="center"/>
    </xf>
    <xf numFmtId="0" fontId="85" fillId="0" borderId="21" xfId="0" applyFont="1" applyBorder="1" applyAlignment="1">
      <alignment horizontal="center" vertical="center"/>
    </xf>
    <xf numFmtId="0" fontId="85" fillId="0" borderId="19" xfId="0" applyFont="1" applyBorder="1" applyAlignment="1">
      <alignment horizontal="center"/>
    </xf>
    <xf numFmtId="0" fontId="85" fillId="0" borderId="21" xfId="0" applyFont="1" applyBorder="1" applyAlignment="1">
      <alignment horizontal="center"/>
    </xf>
    <xf numFmtId="0" fontId="107" fillId="0" borderId="15" xfId="0" applyFont="1" applyBorder="1" applyAlignment="1">
      <alignment horizontal="center" vertical="center"/>
    </xf>
    <xf numFmtId="0" fontId="107" fillId="0" borderId="16" xfId="0" applyFont="1" applyBorder="1" applyAlignment="1">
      <alignment horizontal="center" vertical="center"/>
    </xf>
    <xf numFmtId="0" fontId="107" fillId="0" borderId="17" xfId="0" applyFont="1" applyBorder="1" applyAlignment="1">
      <alignment horizontal="center" vertical="center"/>
    </xf>
    <xf numFmtId="0" fontId="107" fillId="0" borderId="19" xfId="0" applyFont="1" applyBorder="1" applyAlignment="1">
      <alignment horizontal="center" vertical="center"/>
    </xf>
    <xf numFmtId="0" fontId="107" fillId="0" borderId="20" xfId="0" applyFont="1" applyBorder="1" applyAlignment="1">
      <alignment horizontal="center" vertical="center"/>
    </xf>
    <xf numFmtId="0" fontId="107" fillId="0" borderId="21" xfId="0" applyFont="1" applyBorder="1" applyAlignment="1">
      <alignment horizontal="center" vertical="center"/>
    </xf>
    <xf numFmtId="0" fontId="85" fillId="0" borderId="22" xfId="0" applyFont="1" applyBorder="1" applyAlignment="1">
      <alignment horizontal="left"/>
    </xf>
    <xf numFmtId="0" fontId="85" fillId="0" borderId="23" xfId="0" applyFont="1" applyBorder="1" applyAlignment="1">
      <alignment horizontal="left"/>
    </xf>
    <xf numFmtId="0" fontId="85" fillId="0" borderId="24" xfId="0" applyFont="1" applyBorder="1" applyAlignment="1">
      <alignment horizontal="left"/>
    </xf>
    <xf numFmtId="0" fontId="85" fillId="0" borderId="18" xfId="0" applyFont="1" applyBorder="1" applyAlignment="1">
      <alignment horizontal="center" vertical="center"/>
    </xf>
    <xf numFmtId="0" fontId="85" fillId="0" borderId="25" xfId="0" applyFont="1" applyBorder="1" applyAlignment="1">
      <alignment horizontal="center" vertical="center"/>
    </xf>
    <xf numFmtId="0" fontId="85" fillId="0" borderId="22" xfId="0" applyFont="1" applyBorder="1" applyAlignment="1">
      <alignment horizontal="center"/>
    </xf>
    <xf numFmtId="0" fontId="85" fillId="0" borderId="0" xfId="0" applyFont="1" applyBorder="1" applyAlignment="1">
      <alignment horizontal="center" vertical="center"/>
    </xf>
    <xf numFmtId="0" fontId="85" fillId="0" borderId="22" xfId="0" applyFont="1" applyBorder="1" applyAlignment="1">
      <alignment/>
    </xf>
    <xf numFmtId="0" fontId="85" fillId="0" borderId="24" xfId="0" applyFont="1" applyBorder="1" applyAlignment="1">
      <alignment/>
    </xf>
    <xf numFmtId="3" fontId="85" fillId="0" borderId="22" xfId="0" applyNumberFormat="1" applyFont="1" applyBorder="1" applyAlignment="1">
      <alignment/>
    </xf>
    <xf numFmtId="3" fontId="85" fillId="0" borderId="24" xfId="0" applyNumberFormat="1" applyFont="1" applyBorder="1" applyAlignment="1">
      <alignment/>
    </xf>
    <xf numFmtId="3" fontId="85" fillId="0" borderId="23" xfId="0" applyNumberFormat="1" applyFont="1" applyBorder="1" applyAlignment="1">
      <alignment/>
    </xf>
    <xf numFmtId="3" fontId="85" fillId="0" borderId="22" xfId="0" applyNumberFormat="1" applyFont="1" applyBorder="1" applyAlignment="1">
      <alignment horizontal="center"/>
    </xf>
    <xf numFmtId="3" fontId="85" fillId="0" borderId="23" xfId="0" applyNumberFormat="1" applyFont="1" applyBorder="1" applyAlignment="1">
      <alignment horizontal="center"/>
    </xf>
    <xf numFmtId="3" fontId="85" fillId="0" borderId="24" xfId="0" applyNumberFormat="1" applyFont="1" applyBorder="1" applyAlignment="1">
      <alignment horizontal="center"/>
    </xf>
    <xf numFmtId="0" fontId="87" fillId="0" borderId="0" xfId="0" applyFont="1" applyAlignment="1">
      <alignment horizontal="center"/>
    </xf>
    <xf numFmtId="0" fontId="85" fillId="0" borderId="16" xfId="0" applyFont="1" applyBorder="1" applyAlignment="1">
      <alignment horizontal="center" vertical="center"/>
    </xf>
    <xf numFmtId="0" fontId="85" fillId="0" borderId="20" xfId="0" applyFont="1" applyBorder="1" applyAlignment="1">
      <alignment horizontal="center" vertical="center"/>
    </xf>
    <xf numFmtId="0" fontId="85" fillId="0" borderId="16" xfId="0" applyFont="1" applyBorder="1" applyAlignment="1">
      <alignment horizontal="center"/>
    </xf>
    <xf numFmtId="0" fontId="85" fillId="0" borderId="20" xfId="0" applyFont="1" applyBorder="1" applyAlignment="1">
      <alignment horizontal="center"/>
    </xf>
    <xf numFmtId="0" fontId="107" fillId="0" borderId="18" xfId="0" applyFont="1" applyBorder="1" applyAlignment="1">
      <alignment horizontal="center" vertical="center"/>
    </xf>
    <xf numFmtId="0" fontId="107" fillId="0" borderId="0" xfId="0" applyFont="1" applyBorder="1" applyAlignment="1">
      <alignment horizontal="center" vertical="center"/>
    </xf>
    <xf numFmtId="0" fontId="107" fillId="0" borderId="25" xfId="0" applyFont="1" applyBorder="1" applyAlignment="1">
      <alignment horizontal="center" vertical="center"/>
    </xf>
    <xf numFmtId="200" fontId="82" fillId="0" borderId="31" xfId="0" applyNumberFormat="1" applyFont="1" applyBorder="1" applyAlignment="1">
      <alignment horizontal="center"/>
    </xf>
    <xf numFmtId="0" fontId="82" fillId="0" borderId="31" xfId="0" applyFont="1" applyBorder="1" applyAlignment="1">
      <alignment horizontal="center"/>
    </xf>
    <xf numFmtId="0" fontId="82" fillId="0" borderId="38" xfId="0" applyFont="1" applyBorder="1" applyAlignment="1">
      <alignment horizontal="center"/>
    </xf>
    <xf numFmtId="200" fontId="96" fillId="0" borderId="39" xfId="0" applyNumberFormat="1" applyFont="1" applyBorder="1" applyAlignment="1">
      <alignment horizontal="center"/>
    </xf>
    <xf numFmtId="200" fontId="96" fillId="0" borderId="40" xfId="0" applyNumberFormat="1" applyFont="1" applyBorder="1" applyAlignment="1">
      <alignment horizontal="center"/>
    </xf>
    <xf numFmtId="0" fontId="108" fillId="0" borderId="36" xfId="0" applyFont="1" applyBorder="1" applyAlignment="1">
      <alignment horizontal="center" vertical="center"/>
    </xf>
    <xf numFmtId="0" fontId="108" fillId="0" borderId="16" xfId="0" applyFont="1" applyBorder="1" applyAlignment="1">
      <alignment horizontal="center" vertical="center"/>
    </xf>
    <xf numFmtId="0" fontId="108" fillId="0" borderId="26" xfId="0" applyFont="1" applyBorder="1" applyAlignment="1">
      <alignment horizontal="center" vertical="center"/>
    </xf>
    <xf numFmtId="0" fontId="108" fillId="0" borderId="67" xfId="0" applyFont="1" applyBorder="1" applyAlignment="1">
      <alignment horizontal="center" vertical="center"/>
    </xf>
    <xf numFmtId="0" fontId="108" fillId="0" borderId="20" xfId="0" applyFont="1" applyBorder="1" applyAlignment="1">
      <alignment horizontal="center" vertical="center"/>
    </xf>
    <xf numFmtId="0" fontId="108" fillId="0" borderId="57" xfId="0" applyFont="1" applyBorder="1" applyAlignment="1">
      <alignment horizontal="center" vertical="center"/>
    </xf>
    <xf numFmtId="0" fontId="82" fillId="0" borderId="74" xfId="0" applyFont="1" applyBorder="1" applyAlignment="1">
      <alignment horizontal="center" vertical="center"/>
    </xf>
    <xf numFmtId="0" fontId="82" fillId="0" borderId="42" xfId="0" applyFont="1" applyBorder="1" applyAlignment="1">
      <alignment horizontal="center" vertical="center"/>
    </xf>
    <xf numFmtId="0" fontId="82" fillId="0" borderId="32" xfId="0" applyFont="1" applyBorder="1" applyAlignment="1">
      <alignment horizontal="center" vertical="center"/>
    </xf>
    <xf numFmtId="0" fontId="82" fillId="0" borderId="31" xfId="0" applyFont="1" applyBorder="1" applyAlignment="1">
      <alignment horizontal="center" vertical="center"/>
    </xf>
    <xf numFmtId="0" fontId="82" fillId="0" borderId="37" xfId="0" applyFont="1" applyBorder="1" applyAlignment="1">
      <alignment horizontal="left"/>
    </xf>
    <xf numFmtId="0" fontId="82" fillId="0" borderId="23" xfId="0" applyFont="1" applyBorder="1" applyAlignment="1">
      <alignment horizontal="left"/>
    </xf>
    <xf numFmtId="0" fontId="82" fillId="0" borderId="24" xfId="0" applyFont="1" applyBorder="1" applyAlignment="1">
      <alignment horizontal="left"/>
    </xf>
    <xf numFmtId="0" fontId="96" fillId="0" borderId="52" xfId="0" applyFont="1" applyBorder="1" applyAlignment="1">
      <alignment horizontal="left"/>
    </xf>
    <xf numFmtId="0" fontId="96" fillId="0" borderId="54" xfId="0" applyFont="1" applyBorder="1" applyAlignment="1">
      <alignment horizontal="left"/>
    </xf>
    <xf numFmtId="0" fontId="96" fillId="0" borderId="70" xfId="0" applyFont="1" applyBorder="1" applyAlignment="1">
      <alignment horizontal="left"/>
    </xf>
    <xf numFmtId="0" fontId="82" fillId="0" borderId="34" xfId="0" applyFont="1" applyBorder="1" applyAlignment="1">
      <alignment horizontal="center"/>
    </xf>
    <xf numFmtId="14" fontId="82" fillId="0" borderId="31" xfId="0" applyNumberFormat="1" applyFont="1" applyBorder="1" applyAlignment="1">
      <alignment horizontal="center"/>
    </xf>
    <xf numFmtId="3" fontId="85" fillId="0" borderId="18" xfId="0" applyNumberFormat="1" applyFont="1" applyBorder="1" applyAlignment="1">
      <alignment horizontal="right"/>
    </xf>
    <xf numFmtId="3" fontId="85" fillId="0" borderId="25" xfId="0" applyNumberFormat="1" applyFont="1" applyBorder="1" applyAlignment="1">
      <alignment horizontal="right"/>
    </xf>
    <xf numFmtId="3" fontId="85" fillId="0" borderId="18" xfId="0" applyNumberFormat="1" applyFont="1" applyFill="1" applyBorder="1" applyAlignment="1">
      <alignment horizontal="right"/>
    </xf>
    <xf numFmtId="3" fontId="85" fillId="0" borderId="0" xfId="0" applyNumberFormat="1" applyFont="1" applyFill="1" applyBorder="1" applyAlignment="1">
      <alignment horizontal="right"/>
    </xf>
    <xf numFmtId="3" fontId="85" fillId="0" borderId="22" xfId="0" applyNumberFormat="1" applyFont="1" applyFill="1" applyBorder="1" applyAlignment="1">
      <alignment horizontal="right"/>
    </xf>
    <xf numFmtId="3" fontId="85" fillId="0" borderId="24" xfId="0" applyNumberFormat="1" applyFont="1" applyFill="1" applyBorder="1" applyAlignment="1">
      <alignment horizontal="right"/>
    </xf>
    <xf numFmtId="3" fontId="85" fillId="0" borderId="25" xfId="0" applyNumberFormat="1" applyFont="1" applyFill="1" applyBorder="1" applyAlignment="1">
      <alignment horizontal="right"/>
    </xf>
    <xf numFmtId="3" fontId="85" fillId="0" borderId="0" xfId="0" applyNumberFormat="1" applyFont="1" applyBorder="1" applyAlignment="1">
      <alignment horizontal="right"/>
    </xf>
    <xf numFmtId="3" fontId="85" fillId="0" borderId="80" xfId="0" applyNumberFormat="1" applyFont="1" applyBorder="1" applyAlignment="1">
      <alignment horizontal="right"/>
    </xf>
    <xf numFmtId="3" fontId="85" fillId="0" borderId="81" xfId="0" applyNumberFormat="1" applyFont="1" applyBorder="1" applyAlignment="1">
      <alignment horizontal="right"/>
    </xf>
    <xf numFmtId="14" fontId="83" fillId="0" borderId="22" xfId="0" applyNumberFormat="1" applyFont="1" applyBorder="1" applyAlignment="1">
      <alignment horizontal="center" vertical="center"/>
    </xf>
    <xf numFmtId="0" fontId="83" fillId="0" borderId="23" xfId="0" applyFont="1" applyBorder="1" applyAlignment="1">
      <alignment horizontal="center" vertical="center"/>
    </xf>
    <xf numFmtId="0" fontId="83" fillId="0" borderId="24" xfId="0" applyFont="1" applyBorder="1" applyAlignment="1">
      <alignment horizontal="center" vertical="center"/>
    </xf>
    <xf numFmtId="3" fontId="86" fillId="0" borderId="0" xfId="0" applyNumberFormat="1" applyFont="1" applyBorder="1" applyAlignment="1">
      <alignment horizontal="center"/>
    </xf>
    <xf numFmtId="3" fontId="84" fillId="0" borderId="18" xfId="0" applyNumberFormat="1" applyFont="1" applyBorder="1" applyAlignment="1">
      <alignment horizontal="center"/>
    </xf>
    <xf numFmtId="3" fontId="84" fillId="0" borderId="25" xfId="0" applyNumberFormat="1" applyFont="1" applyBorder="1" applyAlignment="1">
      <alignment horizontal="center"/>
    </xf>
    <xf numFmtId="4" fontId="84" fillId="0" borderId="18" xfId="0" applyNumberFormat="1" applyFont="1" applyFill="1" applyBorder="1" applyAlignment="1">
      <alignment horizontal="right"/>
    </xf>
    <xf numFmtId="4" fontId="84" fillId="0" borderId="0" xfId="0" applyNumberFormat="1" applyFont="1" applyFill="1" applyBorder="1" applyAlignment="1">
      <alignment horizontal="right"/>
    </xf>
    <xf numFmtId="4" fontId="84" fillId="0" borderId="25" xfId="0" applyNumberFormat="1" applyFont="1" applyFill="1" applyBorder="1" applyAlignment="1">
      <alignment horizontal="right"/>
    </xf>
    <xf numFmtId="4" fontId="85" fillId="0" borderId="18" xfId="0" applyNumberFormat="1" applyFont="1" applyFill="1" applyBorder="1" applyAlignment="1">
      <alignment horizontal="right"/>
    </xf>
    <xf numFmtId="4" fontId="85" fillId="0" borderId="0" xfId="0" applyNumberFormat="1" applyFont="1" applyFill="1" applyBorder="1" applyAlignment="1">
      <alignment horizontal="right"/>
    </xf>
    <xf numFmtId="4" fontId="85" fillId="0" borderId="25" xfId="0" applyNumberFormat="1" applyFont="1" applyFill="1" applyBorder="1" applyAlignment="1">
      <alignment horizontal="right"/>
    </xf>
    <xf numFmtId="4" fontId="85" fillId="0" borderId="18" xfId="0" applyNumberFormat="1" applyFont="1" applyBorder="1" applyAlignment="1">
      <alignment horizontal="right"/>
    </xf>
    <xf numFmtId="4" fontId="85" fillId="0" borderId="0" xfId="0" applyNumberFormat="1" applyFont="1" applyBorder="1" applyAlignment="1">
      <alignment horizontal="right"/>
    </xf>
    <xf numFmtId="4" fontId="85" fillId="0" borderId="25" xfId="0" applyNumberFormat="1" applyFont="1" applyBorder="1" applyAlignment="1">
      <alignment horizontal="right"/>
    </xf>
    <xf numFmtId="0" fontId="85" fillId="0" borderId="18" xfId="0" applyFont="1" applyFill="1" applyBorder="1" applyAlignment="1">
      <alignment horizontal="right"/>
    </xf>
    <xf numFmtId="0" fontId="85" fillId="0" borderId="0" xfId="0" applyFont="1" applyFill="1" applyBorder="1" applyAlignment="1">
      <alignment horizontal="right"/>
    </xf>
    <xf numFmtId="0" fontId="85" fillId="0" borderId="25" xfId="0" applyFont="1" applyFill="1" applyBorder="1" applyAlignment="1">
      <alignment horizontal="right"/>
    </xf>
    <xf numFmtId="4" fontId="84" fillId="0" borderId="15" xfId="0" applyNumberFormat="1" applyFont="1" applyBorder="1" applyAlignment="1">
      <alignment horizontal="right"/>
    </xf>
    <xf numFmtId="4" fontId="84" fillId="0" borderId="16" xfId="0" applyNumberFormat="1" applyFont="1" applyBorder="1" applyAlignment="1">
      <alignment horizontal="right"/>
    </xf>
    <xf numFmtId="4" fontId="84" fillId="0" borderId="17" xfId="0" applyNumberFormat="1" applyFont="1" applyBorder="1" applyAlignment="1">
      <alignment horizontal="right"/>
    </xf>
    <xf numFmtId="0" fontId="85" fillId="0" borderId="15" xfId="0" applyFont="1" applyBorder="1" applyAlignment="1">
      <alignment horizontal="right"/>
    </xf>
    <xf numFmtId="0" fontId="85" fillId="0" borderId="16" xfId="0" applyFont="1" applyBorder="1" applyAlignment="1">
      <alignment horizontal="right"/>
    </xf>
    <xf numFmtId="0" fontId="85" fillId="0" borderId="17" xfId="0" applyFont="1" applyBorder="1" applyAlignment="1">
      <alignment horizontal="right"/>
    </xf>
    <xf numFmtId="4" fontId="84" fillId="0" borderId="18" xfId="0" applyNumberFormat="1" applyFont="1" applyBorder="1" applyAlignment="1">
      <alignment horizontal="right"/>
    </xf>
    <xf numFmtId="4" fontId="84" fillId="0" borderId="0" xfId="0" applyNumberFormat="1" applyFont="1" applyBorder="1" applyAlignment="1">
      <alignment horizontal="right"/>
    </xf>
    <xf numFmtId="4" fontId="84" fillId="0" borderId="25" xfId="0" applyNumberFormat="1" applyFont="1" applyBorder="1" applyAlignment="1">
      <alignment horizontal="right"/>
    </xf>
    <xf numFmtId="0" fontId="85" fillId="0" borderId="18" xfId="0" applyFont="1" applyBorder="1" applyAlignment="1">
      <alignment horizontal="right"/>
    </xf>
    <xf numFmtId="0" fontId="85" fillId="0" borderId="0" xfId="0" applyFont="1" applyBorder="1" applyAlignment="1">
      <alignment horizontal="right"/>
    </xf>
    <xf numFmtId="0" fontId="85" fillId="0" borderId="25" xfId="0" applyFont="1" applyBorder="1" applyAlignment="1">
      <alignment horizontal="right"/>
    </xf>
    <xf numFmtId="0" fontId="85" fillId="0" borderId="31" xfId="0" applyFont="1" applyBorder="1" applyAlignment="1">
      <alignment horizontal="center"/>
    </xf>
    <xf numFmtId="0" fontId="96" fillId="0" borderId="15" xfId="0" applyFont="1" applyBorder="1" applyAlignment="1">
      <alignment horizontal="center" vertical="center"/>
    </xf>
    <xf numFmtId="0" fontId="96" fillId="0" borderId="16" xfId="0" applyFont="1" applyBorder="1" applyAlignment="1">
      <alignment horizontal="center" vertical="center"/>
    </xf>
    <xf numFmtId="0" fontId="96" fillId="0" borderId="17" xfId="0" applyFont="1" applyBorder="1" applyAlignment="1">
      <alignment horizontal="center" vertical="center"/>
    </xf>
    <xf numFmtId="0" fontId="96" fillId="0" borderId="19" xfId="0" applyFont="1" applyBorder="1" applyAlignment="1">
      <alignment horizontal="center" vertical="center"/>
    </xf>
    <xf numFmtId="0" fontId="96" fillId="0" borderId="20" xfId="0" applyFont="1" applyBorder="1" applyAlignment="1">
      <alignment horizontal="center" vertical="center"/>
    </xf>
    <xf numFmtId="0" fontId="96" fillId="0" borderId="21" xfId="0" applyFont="1" applyBorder="1" applyAlignment="1">
      <alignment horizontal="center" vertical="center"/>
    </xf>
    <xf numFmtId="0" fontId="81" fillId="0" borderId="0" xfId="0" applyFont="1" applyBorder="1" applyAlignment="1">
      <alignment horizontal="center"/>
    </xf>
    <xf numFmtId="4" fontId="85" fillId="0" borderId="22" xfId="0" applyNumberFormat="1" applyFont="1" applyBorder="1" applyAlignment="1">
      <alignment horizontal="right"/>
    </xf>
    <xf numFmtId="4" fontId="85" fillId="0" borderId="23" xfId="0" applyNumberFormat="1" applyFont="1" applyBorder="1" applyAlignment="1">
      <alignment horizontal="right"/>
    </xf>
    <xf numFmtId="4" fontId="85" fillId="0" borderId="24" xfId="0" applyNumberFormat="1" applyFont="1" applyBorder="1" applyAlignment="1">
      <alignment horizontal="right"/>
    </xf>
    <xf numFmtId="4" fontId="85" fillId="0" borderId="22" xfId="0" applyNumberFormat="1" applyFont="1" applyFill="1" applyBorder="1" applyAlignment="1">
      <alignment horizontal="right"/>
    </xf>
    <xf numFmtId="4" fontId="85" fillId="0" borderId="23" xfId="0" applyNumberFormat="1" applyFont="1" applyFill="1" applyBorder="1" applyAlignment="1">
      <alignment horizontal="right"/>
    </xf>
    <xf numFmtId="4" fontId="85" fillId="0" borderId="24" xfId="0" applyNumberFormat="1" applyFont="1" applyFill="1" applyBorder="1" applyAlignment="1">
      <alignment horizontal="right"/>
    </xf>
    <xf numFmtId="3" fontId="85" fillId="0" borderId="19" xfId="0" applyNumberFormat="1" applyFont="1" applyBorder="1" applyAlignment="1">
      <alignment horizontal="right"/>
    </xf>
    <xf numFmtId="3" fontId="85" fillId="0" borderId="20" xfId="0" applyNumberFormat="1" applyFont="1" applyBorder="1" applyAlignment="1">
      <alignment horizontal="right"/>
    </xf>
    <xf numFmtId="3" fontId="85" fillId="0" borderId="21" xfId="0" applyNumberFormat="1" applyFont="1" applyBorder="1" applyAlignment="1">
      <alignment horizontal="right"/>
    </xf>
    <xf numFmtId="4" fontId="85" fillId="0" borderId="15" xfId="0" applyNumberFormat="1" applyFont="1" applyBorder="1" applyAlignment="1">
      <alignment horizontal="right"/>
    </xf>
    <xf numFmtId="4" fontId="85" fillId="0" borderId="16" xfId="0" applyNumberFormat="1" applyFont="1" applyBorder="1" applyAlignment="1">
      <alignment horizontal="right"/>
    </xf>
    <xf numFmtId="4" fontId="85" fillId="0" borderId="17" xfId="0" applyNumberFormat="1" applyFont="1" applyBorder="1" applyAlignment="1">
      <alignment horizontal="right"/>
    </xf>
    <xf numFmtId="4" fontId="83" fillId="0" borderId="22" xfId="0" applyNumberFormat="1" applyFont="1" applyBorder="1" applyAlignment="1">
      <alignment horizontal="right"/>
    </xf>
    <xf numFmtId="4" fontId="83" fillId="0" borderId="23" xfId="0" applyNumberFormat="1" applyFont="1" applyBorder="1" applyAlignment="1">
      <alignment horizontal="right"/>
    </xf>
    <xf numFmtId="4" fontId="83" fillId="0" borderId="24" xfId="0" applyNumberFormat="1" applyFont="1" applyBorder="1" applyAlignment="1">
      <alignment horizontal="right"/>
    </xf>
    <xf numFmtId="0" fontId="83" fillId="0" borderId="19" xfId="0" applyFont="1" applyFill="1" applyBorder="1" applyAlignment="1">
      <alignment horizontal="right"/>
    </xf>
    <xf numFmtId="0" fontId="83" fillId="0" borderId="20" xfId="0" applyFont="1" applyFill="1" applyBorder="1" applyAlignment="1">
      <alignment horizontal="right"/>
    </xf>
    <xf numFmtId="0" fontId="83" fillId="0" borderId="21" xfId="0" applyFont="1" applyFill="1" applyBorder="1" applyAlignment="1">
      <alignment horizontal="right"/>
    </xf>
    <xf numFmtId="4" fontId="83" fillId="0" borderId="80" xfId="0" applyNumberFormat="1" applyFont="1" applyBorder="1" applyAlignment="1">
      <alignment horizontal="right"/>
    </xf>
    <xf numFmtId="4" fontId="83" fillId="0" borderId="59" xfId="0" applyNumberFormat="1" applyFont="1" applyBorder="1" applyAlignment="1">
      <alignment horizontal="right"/>
    </xf>
    <xf numFmtId="4" fontId="83" fillId="0" borderId="81" xfId="0" applyNumberFormat="1" applyFont="1" applyBorder="1" applyAlignment="1">
      <alignment horizontal="right"/>
    </xf>
    <xf numFmtId="3" fontId="83" fillId="0" borderId="80" xfId="0" applyNumberFormat="1" applyFont="1" applyBorder="1" applyAlignment="1">
      <alignment horizontal="right"/>
    </xf>
    <xf numFmtId="3" fontId="83" fillId="0" borderId="81" xfId="0" applyNumberFormat="1" applyFont="1" applyBorder="1" applyAlignment="1">
      <alignment horizontal="right"/>
    </xf>
    <xf numFmtId="4" fontId="83" fillId="0" borderId="22" xfId="0" applyNumberFormat="1" applyFont="1" applyFill="1" applyBorder="1" applyAlignment="1">
      <alignment horizontal="right"/>
    </xf>
    <xf numFmtId="4" fontId="83" fillId="0" borderId="23" xfId="0" applyNumberFormat="1" applyFont="1" applyFill="1" applyBorder="1" applyAlignment="1">
      <alignment horizontal="right"/>
    </xf>
    <xf numFmtId="4" fontId="83" fillId="0" borderId="24" xfId="0" applyNumberFormat="1" applyFont="1" applyFill="1" applyBorder="1" applyAlignment="1">
      <alignment horizontal="right"/>
    </xf>
    <xf numFmtId="0" fontId="85" fillId="0" borderId="31" xfId="0" applyFont="1" applyBorder="1" applyAlignment="1">
      <alignment horizontal="center" vertical="center"/>
    </xf>
    <xf numFmtId="0" fontId="85" fillId="0" borderId="31" xfId="0" applyFont="1" applyFill="1" applyBorder="1" applyAlignment="1">
      <alignment horizontal="center" vertical="center" wrapText="1"/>
    </xf>
    <xf numFmtId="0" fontId="85" fillId="0" borderId="31" xfId="0" applyFont="1" applyBorder="1" applyAlignment="1">
      <alignment horizontal="center" vertical="center" wrapText="1"/>
    </xf>
    <xf numFmtId="14" fontId="85" fillId="0" borderId="31" xfId="0" applyNumberFormat="1" applyFont="1" applyBorder="1" applyAlignment="1">
      <alignment horizontal="center" vertical="center"/>
    </xf>
    <xf numFmtId="0" fontId="81" fillId="0" borderId="18" xfId="0" applyFont="1" applyFill="1" applyBorder="1" applyAlignment="1">
      <alignment horizontal="left"/>
    </xf>
    <xf numFmtId="0" fontId="81" fillId="0" borderId="0" xfId="0" applyFont="1" applyFill="1" applyBorder="1" applyAlignment="1">
      <alignment horizontal="left"/>
    </xf>
    <xf numFmtId="0" fontId="81" fillId="0" borderId="25" xfId="0" applyFont="1" applyFill="1" applyBorder="1" applyAlignment="1">
      <alignment horizontal="left"/>
    </xf>
    <xf numFmtId="0" fontId="81" fillId="0" borderId="19" xfId="0" applyFont="1" applyFill="1" applyBorder="1" applyAlignment="1">
      <alignment horizontal="left"/>
    </xf>
    <xf numFmtId="0" fontId="81" fillId="0" borderId="20" xfId="0" applyFont="1" applyFill="1" applyBorder="1" applyAlignment="1">
      <alignment horizontal="left"/>
    </xf>
    <xf numFmtId="0" fontId="81" fillId="0" borderId="21" xfId="0" applyFont="1" applyFill="1" applyBorder="1" applyAlignment="1">
      <alignment horizontal="left"/>
    </xf>
    <xf numFmtId="3" fontId="81" fillId="0" borderId="19" xfId="0" applyNumberFormat="1" applyFont="1" applyBorder="1" applyAlignment="1">
      <alignment horizontal="right"/>
    </xf>
    <xf numFmtId="3" fontId="81" fillId="0" borderId="20" xfId="0" applyNumberFormat="1" applyFont="1" applyBorder="1" applyAlignment="1">
      <alignment horizontal="right"/>
    </xf>
    <xf numFmtId="3" fontId="81" fillId="0" borderId="21" xfId="0" applyNumberFormat="1" applyFont="1" applyBorder="1" applyAlignment="1">
      <alignment horizontal="right"/>
    </xf>
    <xf numFmtId="3" fontId="81" fillId="0" borderId="18" xfId="0" applyNumberFormat="1" applyFont="1" applyBorder="1" applyAlignment="1">
      <alignment horizontal="right"/>
    </xf>
    <xf numFmtId="3" fontId="81" fillId="0" borderId="0" xfId="0" applyNumberFormat="1" applyFont="1" applyBorder="1" applyAlignment="1">
      <alignment horizontal="right"/>
    </xf>
    <xf numFmtId="3" fontId="81" fillId="0" borderId="25" xfId="0" applyNumberFormat="1" applyFont="1" applyBorder="1" applyAlignment="1">
      <alignment horizontal="right"/>
    </xf>
    <xf numFmtId="0" fontId="81" fillId="0" borderId="15" xfId="0" applyFont="1" applyFill="1" applyBorder="1" applyAlignment="1">
      <alignment horizontal="left"/>
    </xf>
    <xf numFmtId="0" fontId="81" fillId="0" borderId="16" xfId="0" applyFont="1" applyFill="1" applyBorder="1" applyAlignment="1">
      <alignment horizontal="left"/>
    </xf>
    <xf numFmtId="0" fontId="81" fillId="0" borderId="17" xfId="0" applyFont="1" applyFill="1" applyBorder="1" applyAlignment="1">
      <alignment horizontal="left"/>
    </xf>
    <xf numFmtId="3" fontId="81" fillId="0" borderId="0" xfId="0" applyNumberFormat="1" applyFont="1" applyFill="1" applyBorder="1" applyAlignment="1">
      <alignment horizontal="right"/>
    </xf>
    <xf numFmtId="3" fontId="81" fillId="0" borderId="18" xfId="0" applyNumberFormat="1" applyFont="1" applyFill="1" applyBorder="1" applyAlignment="1">
      <alignment horizontal="right"/>
    </xf>
    <xf numFmtId="3" fontId="81" fillId="0" borderId="25" xfId="0" applyNumberFormat="1" applyFont="1" applyFill="1" applyBorder="1" applyAlignment="1">
      <alignment horizontal="right"/>
    </xf>
    <xf numFmtId="4" fontId="81" fillId="0" borderId="15" xfId="0" applyNumberFormat="1" applyFont="1" applyFill="1" applyBorder="1" applyAlignment="1">
      <alignment horizontal="right"/>
    </xf>
    <xf numFmtId="4" fontId="81" fillId="0" borderId="16" xfId="0" applyNumberFormat="1" applyFont="1" applyFill="1" applyBorder="1" applyAlignment="1">
      <alignment horizontal="right"/>
    </xf>
    <xf numFmtId="4" fontId="81" fillId="0" borderId="17" xfId="0" applyNumberFormat="1" applyFont="1" applyFill="1" applyBorder="1" applyAlignment="1">
      <alignment horizontal="right"/>
    </xf>
    <xf numFmtId="4" fontId="81" fillId="0" borderId="18" xfId="0" applyNumberFormat="1" applyFont="1" applyFill="1" applyBorder="1" applyAlignment="1">
      <alignment horizontal="right"/>
    </xf>
    <xf numFmtId="4" fontId="81" fillId="0" borderId="0" xfId="0" applyNumberFormat="1" applyFont="1" applyFill="1" applyBorder="1" applyAlignment="1">
      <alignment horizontal="right"/>
    </xf>
    <xf numFmtId="4" fontId="81" fillId="0" borderId="25" xfId="0" applyNumberFormat="1" applyFont="1" applyFill="1" applyBorder="1" applyAlignment="1">
      <alignment horizontal="right"/>
    </xf>
    <xf numFmtId="4" fontId="81" fillId="0" borderId="18" xfId="0" applyNumberFormat="1" applyFont="1" applyBorder="1" applyAlignment="1">
      <alignment horizontal="center"/>
    </xf>
    <xf numFmtId="4" fontId="81" fillId="0" borderId="0" xfId="0" applyNumberFormat="1" applyFont="1" applyBorder="1" applyAlignment="1">
      <alignment horizontal="center"/>
    </xf>
    <xf numFmtId="4" fontId="81" fillId="0" borderId="25" xfId="0" applyNumberFormat="1" applyFont="1" applyBorder="1" applyAlignment="1">
      <alignment horizontal="center"/>
    </xf>
    <xf numFmtId="0" fontId="82" fillId="0" borderId="0" xfId="0" applyFont="1" applyAlignment="1">
      <alignment horizontal="right"/>
    </xf>
    <xf numFmtId="0" fontId="81" fillId="0" borderId="20" xfId="0" applyFont="1" applyBorder="1" applyAlignment="1">
      <alignment/>
    </xf>
    <xf numFmtId="0" fontId="81" fillId="0" borderId="21" xfId="0" applyFont="1" applyBorder="1" applyAlignment="1">
      <alignment/>
    </xf>
    <xf numFmtId="3" fontId="81" fillId="0" borderId="19" xfId="0" applyNumberFormat="1" applyFont="1" applyBorder="1" applyAlignment="1">
      <alignment horizontal="center"/>
    </xf>
    <xf numFmtId="3" fontId="81" fillId="0" borderId="20" xfId="0" applyNumberFormat="1" applyFont="1" applyBorder="1" applyAlignment="1">
      <alignment horizontal="center"/>
    </xf>
    <xf numFmtId="3" fontId="81" fillId="0" borderId="21" xfId="0" applyNumberFormat="1" applyFont="1" applyBorder="1" applyAlignment="1">
      <alignment horizontal="center"/>
    </xf>
    <xf numFmtId="207" fontId="8" fillId="0" borderId="33" xfId="50" applyNumberFormat="1" applyFont="1" applyBorder="1" applyAlignment="1">
      <alignment vertical="center"/>
    </xf>
    <xf numFmtId="3" fontId="84" fillId="0" borderId="57" xfId="0" applyNumberFormat="1" applyFont="1" applyBorder="1" applyAlignment="1">
      <alignment horizontal="right"/>
    </xf>
    <xf numFmtId="0" fontId="82" fillId="0" borderId="52" xfId="0" applyFont="1" applyBorder="1" applyAlignment="1">
      <alignment/>
    </xf>
    <xf numFmtId="0" fontId="82" fillId="0" borderId="54" xfId="0" applyFont="1" applyBorder="1" applyAlignment="1">
      <alignment/>
    </xf>
    <xf numFmtId="0" fontId="81" fillId="0" borderId="54" xfId="0" applyFont="1" applyBorder="1" applyAlignment="1">
      <alignment/>
    </xf>
    <xf numFmtId="0" fontId="97" fillId="0" borderId="54" xfId="0" applyFont="1" applyBorder="1" applyAlignment="1">
      <alignment/>
    </xf>
    <xf numFmtId="0" fontId="82" fillId="0" borderId="82" xfId="0" applyFont="1" applyBorder="1" applyAlignment="1">
      <alignment horizontal="center"/>
    </xf>
    <xf numFmtId="0" fontId="82" fillId="0" borderId="77" xfId="0" applyFont="1" applyBorder="1" applyAlignment="1">
      <alignment horizontal="center"/>
    </xf>
    <xf numFmtId="0" fontId="84" fillId="0" borderId="36" xfId="0" applyFont="1" applyBorder="1" applyAlignment="1">
      <alignment horizontal="left"/>
    </xf>
    <xf numFmtId="3" fontId="84" fillId="0" borderId="56" xfId="0" applyNumberFormat="1" applyFont="1" applyFill="1" applyBorder="1" applyAlignment="1">
      <alignment horizontal="right"/>
    </xf>
    <xf numFmtId="0" fontId="83" fillId="0" borderId="37" xfId="0" applyFont="1" applyBorder="1" applyAlignment="1">
      <alignment horizontal="left"/>
    </xf>
    <xf numFmtId="0" fontId="83" fillId="0" borderId="36" xfId="0" applyFont="1" applyBorder="1" applyAlignment="1">
      <alignment horizontal="left"/>
    </xf>
    <xf numFmtId="3" fontId="83" fillId="0" borderId="26" xfId="0" applyNumberFormat="1" applyFont="1" applyFill="1" applyBorder="1" applyAlignment="1">
      <alignment horizontal="right"/>
    </xf>
    <xf numFmtId="0" fontId="82" fillId="0" borderId="37" xfId="0" applyFont="1" applyBorder="1" applyAlignment="1">
      <alignment horizontal="center"/>
    </xf>
    <xf numFmtId="0" fontId="82" fillId="0" borderId="56" xfId="0" applyFont="1" applyBorder="1" applyAlignment="1">
      <alignment horizontal="center"/>
    </xf>
    <xf numFmtId="3" fontId="83" fillId="0" borderId="26" xfId="0" applyNumberFormat="1" applyFont="1" applyBorder="1" applyAlignment="1">
      <alignment horizontal="right"/>
    </xf>
    <xf numFmtId="0" fontId="83" fillId="0" borderId="36" xfId="0" applyFont="1" applyBorder="1" applyAlignment="1">
      <alignment horizontal="left"/>
    </xf>
    <xf numFmtId="0" fontId="83" fillId="0" borderId="52" xfId="0" applyFont="1" applyBorder="1" applyAlignment="1">
      <alignment/>
    </xf>
    <xf numFmtId="0" fontId="83" fillId="0" borderId="54" xfId="0" applyFont="1" applyBorder="1" applyAlignment="1">
      <alignment/>
    </xf>
    <xf numFmtId="0" fontId="84" fillId="0" borderId="54" xfId="0" applyFont="1" applyBorder="1" applyAlignment="1">
      <alignment/>
    </xf>
    <xf numFmtId="0" fontId="86" fillId="0" borderId="54" xfId="0" applyFont="1" applyBorder="1" applyAlignment="1">
      <alignment/>
    </xf>
    <xf numFmtId="0" fontId="81" fillId="0" borderId="70" xfId="0" applyFont="1" applyBorder="1" applyAlignment="1">
      <alignment/>
    </xf>
    <xf numFmtId="3" fontId="83" fillId="0" borderId="53" xfId="0" applyNumberFormat="1" applyFont="1" applyBorder="1" applyAlignment="1">
      <alignment horizontal="right"/>
    </xf>
    <xf numFmtId="0" fontId="83" fillId="0" borderId="54" xfId="0" applyFont="1" applyBorder="1" applyAlignment="1">
      <alignment horizontal="right"/>
    </xf>
    <xf numFmtId="0" fontId="83" fillId="0" borderId="70" xfId="0" applyFont="1" applyBorder="1" applyAlignment="1">
      <alignment horizontal="right"/>
    </xf>
    <xf numFmtId="0" fontId="83" fillId="0" borderId="68" xfId="0" applyFont="1" applyBorder="1" applyAlignment="1">
      <alignment horizontal="right"/>
    </xf>
    <xf numFmtId="3" fontId="84" fillId="0" borderId="26" xfId="0" applyNumberFormat="1" applyFont="1" applyBorder="1" applyAlignment="1">
      <alignment horizontal="right"/>
    </xf>
    <xf numFmtId="3" fontId="83" fillId="0" borderId="54" xfId="0" applyNumberFormat="1" applyFont="1" applyBorder="1" applyAlignment="1">
      <alignment horizontal="right"/>
    </xf>
    <xf numFmtId="3" fontId="83" fillId="0" borderId="70" xfId="0" applyNumberFormat="1" applyFont="1" applyBorder="1" applyAlignment="1">
      <alignment horizontal="right"/>
    </xf>
    <xf numFmtId="3" fontId="83" fillId="0" borderId="68" xfId="0" applyNumberFormat="1" applyFont="1" applyBorder="1" applyAlignment="1">
      <alignment horizontal="right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xcel Built-in Normal" xfId="46"/>
    <cellStyle name="Hyperlink" xfId="47"/>
    <cellStyle name="Followed Hyperlink" xfId="48"/>
    <cellStyle name="Incorrecto" xfId="49"/>
    <cellStyle name="Comma" xfId="50"/>
    <cellStyle name="Comma [0]" xfId="51"/>
    <cellStyle name="Millares [0] 2" xfId="52"/>
    <cellStyle name="Millares 2" xfId="53"/>
    <cellStyle name="Currency" xfId="54"/>
    <cellStyle name="Currency [0]" xfId="55"/>
    <cellStyle name="Neutral" xfId="56"/>
    <cellStyle name="Normal 2" xfId="57"/>
    <cellStyle name="Normal 3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5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6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7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8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39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40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47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48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49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5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2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51.e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52.emf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57.emf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58.emf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59.emf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60.emf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61.emf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53.emf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5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5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6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4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4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5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428625</xdr:colOff>
      <xdr:row>0</xdr:row>
      <xdr:rowOff>161925</xdr:rowOff>
    </xdr:from>
    <xdr:to>
      <xdr:col>7</xdr:col>
      <xdr:colOff>95250</xdr:colOff>
      <xdr:row>41</xdr:row>
      <xdr:rowOff>171450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61925"/>
          <a:ext cx="5000625" cy="782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41</xdr:row>
      <xdr:rowOff>171450</xdr:rowOff>
    </xdr:from>
    <xdr:to>
      <xdr:col>17</xdr:col>
      <xdr:colOff>257175</xdr:colOff>
      <xdr:row>47</xdr:row>
      <xdr:rowOff>47625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8610600"/>
          <a:ext cx="52959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46</xdr:row>
      <xdr:rowOff>66675</xdr:rowOff>
    </xdr:from>
    <xdr:to>
      <xdr:col>18</xdr:col>
      <xdr:colOff>0</xdr:colOff>
      <xdr:row>53</xdr:row>
      <xdr:rowOff>28575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210675"/>
          <a:ext cx="56769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46</xdr:row>
      <xdr:rowOff>19050</xdr:rowOff>
    </xdr:from>
    <xdr:to>
      <xdr:col>18</xdr:col>
      <xdr:colOff>0</xdr:colOff>
      <xdr:row>52</xdr:row>
      <xdr:rowOff>133350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391650"/>
          <a:ext cx="58102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52</xdr:row>
      <xdr:rowOff>66675</xdr:rowOff>
    </xdr:from>
    <xdr:to>
      <xdr:col>17</xdr:col>
      <xdr:colOff>419100</xdr:colOff>
      <xdr:row>58</xdr:row>
      <xdr:rowOff>171450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953625"/>
          <a:ext cx="54673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47</xdr:row>
      <xdr:rowOff>38100</xdr:rowOff>
    </xdr:from>
    <xdr:to>
      <xdr:col>18</xdr:col>
      <xdr:colOff>9525</xdr:colOff>
      <xdr:row>54</xdr:row>
      <xdr:rowOff>9525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315450"/>
          <a:ext cx="57150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42</xdr:row>
      <xdr:rowOff>9525</xdr:rowOff>
    </xdr:from>
    <xdr:to>
      <xdr:col>18</xdr:col>
      <xdr:colOff>247650</xdr:colOff>
      <xdr:row>48</xdr:row>
      <xdr:rowOff>38100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8810625"/>
          <a:ext cx="54292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48</xdr:row>
      <xdr:rowOff>38100</xdr:rowOff>
    </xdr:from>
    <xdr:to>
      <xdr:col>7</xdr:col>
      <xdr:colOff>771525</xdr:colOff>
      <xdr:row>54</xdr:row>
      <xdr:rowOff>152400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363075"/>
          <a:ext cx="57912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42</xdr:row>
      <xdr:rowOff>38100</xdr:rowOff>
    </xdr:from>
    <xdr:to>
      <xdr:col>19</xdr:col>
      <xdr:colOff>0</xdr:colOff>
      <xdr:row>48</xdr:row>
      <xdr:rowOff>66675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8620125"/>
          <a:ext cx="52959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552450</xdr:colOff>
      <xdr:row>0</xdr:row>
      <xdr:rowOff>180975</xdr:rowOff>
    </xdr:from>
    <xdr:to>
      <xdr:col>8</xdr:col>
      <xdr:colOff>104775</xdr:colOff>
      <xdr:row>42</xdr:row>
      <xdr:rowOff>9525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180975"/>
          <a:ext cx="5648325" cy="782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152400</xdr:colOff>
      <xdr:row>23</xdr:row>
      <xdr:rowOff>38100</xdr:rowOff>
    </xdr:from>
    <xdr:to>
      <xdr:col>12</xdr:col>
      <xdr:colOff>200025</xdr:colOff>
      <xdr:row>29</xdr:row>
      <xdr:rowOff>123825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6875" y="6896100"/>
          <a:ext cx="60769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400050</xdr:colOff>
      <xdr:row>0</xdr:row>
      <xdr:rowOff>104775</xdr:rowOff>
    </xdr:from>
    <xdr:to>
      <xdr:col>7</xdr:col>
      <xdr:colOff>552450</xdr:colOff>
      <xdr:row>42</xdr:row>
      <xdr:rowOff>152400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04775"/>
          <a:ext cx="5486400" cy="804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247650</xdr:colOff>
      <xdr:row>46</xdr:row>
      <xdr:rowOff>200025</xdr:rowOff>
    </xdr:from>
    <xdr:to>
      <xdr:col>10</xdr:col>
      <xdr:colOff>104775</xdr:colOff>
      <xdr:row>53</xdr:row>
      <xdr:rowOff>47625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9963150"/>
          <a:ext cx="607695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38100</xdr:colOff>
      <xdr:row>28</xdr:row>
      <xdr:rowOff>114300</xdr:rowOff>
    </xdr:from>
    <xdr:to>
      <xdr:col>37</xdr:col>
      <xdr:colOff>133350</xdr:colOff>
      <xdr:row>34</xdr:row>
      <xdr:rowOff>114300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981700"/>
          <a:ext cx="60769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41</xdr:row>
      <xdr:rowOff>76200</xdr:rowOff>
    </xdr:from>
    <xdr:to>
      <xdr:col>19</xdr:col>
      <xdr:colOff>342900</xdr:colOff>
      <xdr:row>48</xdr:row>
      <xdr:rowOff>19050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172575"/>
          <a:ext cx="55816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47</xdr:row>
      <xdr:rowOff>66675</xdr:rowOff>
    </xdr:from>
    <xdr:to>
      <xdr:col>18</xdr:col>
      <xdr:colOff>219075</xdr:colOff>
      <xdr:row>54</xdr:row>
      <xdr:rowOff>152400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0096500"/>
          <a:ext cx="621030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39</xdr:row>
      <xdr:rowOff>76200</xdr:rowOff>
    </xdr:from>
    <xdr:to>
      <xdr:col>16</xdr:col>
      <xdr:colOff>352425</xdr:colOff>
      <xdr:row>44</xdr:row>
      <xdr:rowOff>142875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9324975"/>
          <a:ext cx="58007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56</xdr:row>
      <xdr:rowOff>38100</xdr:rowOff>
    </xdr:from>
    <xdr:to>
      <xdr:col>35</xdr:col>
      <xdr:colOff>0</xdr:colOff>
      <xdr:row>62</xdr:row>
      <xdr:rowOff>171450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0506075"/>
          <a:ext cx="59150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</xdr:colOff>
      <xdr:row>24</xdr:row>
      <xdr:rowOff>19050</xdr:rowOff>
    </xdr:from>
    <xdr:to>
      <xdr:col>8</xdr:col>
      <xdr:colOff>752475</xdr:colOff>
      <xdr:row>32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6572250"/>
          <a:ext cx="607695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39</xdr:row>
      <xdr:rowOff>19050</xdr:rowOff>
    </xdr:from>
    <xdr:to>
      <xdr:col>20</xdr:col>
      <xdr:colOff>342900</xdr:colOff>
      <xdr:row>45</xdr:row>
      <xdr:rowOff>104775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8572500"/>
          <a:ext cx="56769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42</xdr:row>
      <xdr:rowOff>114300</xdr:rowOff>
    </xdr:from>
    <xdr:to>
      <xdr:col>17</xdr:col>
      <xdr:colOff>9525</xdr:colOff>
      <xdr:row>49</xdr:row>
      <xdr:rowOff>76200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9315450"/>
          <a:ext cx="59912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57150</xdr:colOff>
      <xdr:row>39</xdr:row>
      <xdr:rowOff>123825</xdr:rowOff>
    </xdr:from>
    <xdr:to>
      <xdr:col>23</xdr:col>
      <xdr:colOff>219075</xdr:colOff>
      <xdr:row>46</xdr:row>
      <xdr:rowOff>142875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8124825"/>
          <a:ext cx="607695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46</xdr:row>
      <xdr:rowOff>28575</xdr:rowOff>
    </xdr:from>
    <xdr:to>
      <xdr:col>4</xdr:col>
      <xdr:colOff>0</xdr:colOff>
      <xdr:row>53</xdr:row>
      <xdr:rowOff>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8782050"/>
          <a:ext cx="57054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1800225</xdr:colOff>
      <xdr:row>28</xdr:row>
      <xdr:rowOff>76200</xdr:rowOff>
    </xdr:from>
    <xdr:to>
      <xdr:col>7</xdr:col>
      <xdr:colOff>657225</xdr:colOff>
      <xdr:row>36</xdr:row>
      <xdr:rowOff>114300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7696200"/>
          <a:ext cx="607695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476250</xdr:colOff>
      <xdr:row>0</xdr:row>
      <xdr:rowOff>171450</xdr:rowOff>
    </xdr:from>
    <xdr:to>
      <xdr:col>7</xdr:col>
      <xdr:colOff>95250</xdr:colOff>
      <xdr:row>41</xdr:row>
      <xdr:rowOff>114300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71450"/>
          <a:ext cx="4953000" cy="775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371475</xdr:colOff>
      <xdr:row>0</xdr:row>
      <xdr:rowOff>123825</xdr:rowOff>
    </xdr:from>
    <xdr:to>
      <xdr:col>6</xdr:col>
      <xdr:colOff>733425</xdr:colOff>
      <xdr:row>41</xdr:row>
      <xdr:rowOff>161925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3825"/>
          <a:ext cx="4933950" cy="784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438150</xdr:colOff>
      <xdr:row>0</xdr:row>
      <xdr:rowOff>85725</xdr:rowOff>
    </xdr:from>
    <xdr:to>
      <xdr:col>7</xdr:col>
      <xdr:colOff>304800</xdr:colOff>
      <xdr:row>39</xdr:row>
      <xdr:rowOff>180975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5725"/>
          <a:ext cx="5200650" cy="7524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428625</xdr:colOff>
      <xdr:row>0</xdr:row>
      <xdr:rowOff>142875</xdr:rowOff>
    </xdr:from>
    <xdr:to>
      <xdr:col>7</xdr:col>
      <xdr:colOff>361950</xdr:colOff>
      <xdr:row>40</xdr:row>
      <xdr:rowOff>171450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42875"/>
          <a:ext cx="5267325" cy="7648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1.xml" /><Relationship Id="rId4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8" sqref="K28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" sqref="B2"/>
    </sheetView>
  </sheetViews>
  <sheetFormatPr defaultColWidth="11.421875" defaultRowHeight="15"/>
  <cols>
    <col min="1" max="16384" width="11.421875" style="19" customWidth="1"/>
  </cols>
  <sheetData/>
  <sheetProtection/>
  <printOptions/>
  <pageMargins left="0.7" right="0.7" top="0.75" bottom="0.75" header="0.3" footer="0.3"/>
  <pageSetup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5:S44"/>
  <sheetViews>
    <sheetView zoomScalePageLayoutView="0" workbookViewId="0" topLeftCell="A16">
      <selection activeCell="X19" sqref="X19"/>
    </sheetView>
  </sheetViews>
  <sheetFormatPr defaultColWidth="4.421875" defaultRowHeight="15"/>
  <cols>
    <col min="1" max="1" width="5.8515625" style="20" customWidth="1"/>
    <col min="2" max="2" width="5.57421875" style="20" customWidth="1"/>
    <col min="3" max="6" width="4.421875" style="20" customWidth="1"/>
    <col min="7" max="7" width="4.421875" style="265" customWidth="1"/>
    <col min="8" max="9" width="4.421875" style="20" customWidth="1"/>
    <col min="10" max="14" width="5.00390625" style="20" customWidth="1"/>
    <col min="15" max="15" width="5.00390625" style="265" customWidth="1"/>
    <col min="16" max="16" width="5.00390625" style="20" customWidth="1"/>
    <col min="17" max="19" width="4.421875" style="20" customWidth="1"/>
    <col min="20" max="16384" width="4.421875" style="1" customWidth="1"/>
  </cols>
  <sheetData>
    <row r="5" spans="2:18" ht="16.5">
      <c r="B5" s="526" t="s">
        <v>45</v>
      </c>
      <c r="C5" s="526"/>
      <c r="D5" s="526"/>
      <c r="E5" s="526"/>
      <c r="F5" s="526"/>
      <c r="G5" s="526"/>
      <c r="H5" s="526"/>
      <c r="I5" s="526"/>
      <c r="J5" s="526"/>
      <c r="K5" s="526"/>
      <c r="L5" s="526"/>
      <c r="M5" s="526"/>
      <c r="N5" s="526"/>
      <c r="O5" s="526"/>
      <c r="P5" s="526"/>
      <c r="Q5" s="526"/>
      <c r="R5" s="526"/>
    </row>
    <row r="6" spans="2:18" ht="16.5">
      <c r="B6" s="593" t="s">
        <v>476</v>
      </c>
      <c r="C6" s="593"/>
      <c r="D6" s="593"/>
      <c r="E6" s="593"/>
      <c r="F6" s="593"/>
      <c r="G6" s="593"/>
      <c r="H6" s="593"/>
      <c r="I6" s="593"/>
      <c r="J6" s="593"/>
      <c r="K6" s="593"/>
      <c r="L6" s="593"/>
      <c r="M6" s="593"/>
      <c r="N6" s="593"/>
      <c r="O6" s="593"/>
      <c r="P6" s="593"/>
      <c r="Q6" s="593"/>
      <c r="R6" s="593"/>
    </row>
    <row r="7" spans="2:18" ht="16.5">
      <c r="B7" s="59"/>
      <c r="C7" s="59"/>
      <c r="D7" s="59"/>
      <c r="E7" s="59"/>
      <c r="F7" s="59"/>
      <c r="G7" s="264"/>
      <c r="H7" s="59"/>
      <c r="I7" s="59"/>
      <c r="J7" s="59"/>
      <c r="K7" s="59"/>
      <c r="L7" s="59"/>
      <c r="M7" s="59"/>
      <c r="N7" s="59"/>
      <c r="O7" s="264"/>
      <c r="P7" s="59"/>
      <c r="Q7" s="59"/>
      <c r="R7" s="59"/>
    </row>
    <row r="8" spans="1:19" ht="16.5">
      <c r="A8" s="36"/>
      <c r="B8" s="601" t="s">
        <v>51</v>
      </c>
      <c r="C8" s="601"/>
      <c r="D8" s="601"/>
      <c r="E8" s="601"/>
      <c r="F8" s="601"/>
      <c r="G8" s="601"/>
      <c r="H8" s="601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</row>
    <row r="9" spans="2:18" ht="16.5">
      <c r="B9" s="60" t="s">
        <v>427</v>
      </c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</row>
    <row r="10" spans="2:18" ht="16.5">
      <c r="B10" s="60" t="s">
        <v>428</v>
      </c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</row>
    <row r="11" spans="2:18" ht="15" customHeight="1">
      <c r="B11" s="47" t="s">
        <v>429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</row>
    <row r="12" spans="1:19" ht="15" customHeight="1">
      <c r="A12" s="390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390"/>
    </row>
    <row r="13" spans="2:18" ht="15" customHeight="1"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</row>
    <row r="14" spans="2:18" ht="15" customHeight="1">
      <c r="B14" s="597" t="s">
        <v>129</v>
      </c>
      <c r="C14" s="598"/>
      <c r="D14" s="598"/>
      <c r="E14" s="598"/>
      <c r="F14" s="598"/>
      <c r="G14" s="598"/>
      <c r="H14" s="598"/>
      <c r="I14" s="598"/>
      <c r="J14" s="605" t="s">
        <v>303</v>
      </c>
      <c r="K14" s="606"/>
      <c r="L14" s="606"/>
      <c r="M14" s="606"/>
      <c r="N14" s="606"/>
      <c r="O14" s="606"/>
      <c r="P14" s="606"/>
      <c r="Q14" s="606"/>
      <c r="R14" s="607"/>
    </row>
    <row r="15" spans="2:18" ht="16.5">
      <c r="B15" s="599"/>
      <c r="C15" s="600"/>
      <c r="D15" s="600"/>
      <c r="E15" s="600"/>
      <c r="F15" s="600"/>
      <c r="G15" s="600"/>
      <c r="H15" s="600"/>
      <c r="I15" s="600"/>
      <c r="J15" s="608">
        <v>43921</v>
      </c>
      <c r="K15" s="609"/>
      <c r="L15" s="609"/>
      <c r="M15" s="609"/>
      <c r="N15" s="608">
        <v>43830</v>
      </c>
      <c r="O15" s="609"/>
      <c r="P15" s="609"/>
      <c r="Q15" s="609"/>
      <c r="R15" s="610"/>
    </row>
    <row r="16" spans="2:18" ht="16.5">
      <c r="B16" s="61" t="s">
        <v>47</v>
      </c>
      <c r="C16" s="62"/>
      <c r="D16" s="62"/>
      <c r="E16" s="62"/>
      <c r="F16" s="63"/>
      <c r="G16" s="63"/>
      <c r="H16" s="38"/>
      <c r="I16" s="38"/>
      <c r="J16" s="37"/>
      <c r="K16" s="38"/>
      <c r="L16" s="38"/>
      <c r="M16" s="39"/>
      <c r="N16" s="37"/>
      <c r="O16" s="38"/>
      <c r="P16" s="38"/>
      <c r="Q16" s="38"/>
      <c r="R16" s="39"/>
    </row>
    <row r="17" spans="2:18" ht="16.5">
      <c r="B17" s="64"/>
      <c r="C17" s="116" t="s">
        <v>2</v>
      </c>
      <c r="D17" s="118"/>
      <c r="E17" s="118"/>
      <c r="F17" s="116"/>
      <c r="G17" s="116"/>
      <c r="H17" s="116"/>
      <c r="I17" s="116"/>
      <c r="J17" s="602">
        <v>128801211</v>
      </c>
      <c r="K17" s="603"/>
      <c r="L17" s="603"/>
      <c r="M17" s="604"/>
      <c r="N17" s="602">
        <v>15852408</v>
      </c>
      <c r="O17" s="603"/>
      <c r="P17" s="603"/>
      <c r="Q17" s="603"/>
      <c r="R17" s="604"/>
    </row>
    <row r="18" spans="2:18" ht="15" customHeight="1">
      <c r="B18" s="65"/>
      <c r="C18" s="116" t="s">
        <v>48</v>
      </c>
      <c r="D18" s="116"/>
      <c r="E18" s="116"/>
      <c r="F18" s="116"/>
      <c r="G18" s="116"/>
      <c r="H18" s="116"/>
      <c r="I18" s="289"/>
      <c r="J18" s="602">
        <v>10139577</v>
      </c>
      <c r="K18" s="603"/>
      <c r="L18" s="603"/>
      <c r="M18" s="604"/>
      <c r="N18" s="602">
        <v>95728456</v>
      </c>
      <c r="O18" s="603"/>
      <c r="P18" s="603"/>
      <c r="Q18" s="603"/>
      <c r="R18" s="604"/>
    </row>
    <row r="19" spans="2:18" ht="16.5">
      <c r="B19" s="67"/>
      <c r="C19" s="68"/>
      <c r="D19" s="68"/>
      <c r="E19" s="42"/>
      <c r="F19" s="68"/>
      <c r="G19" s="68"/>
      <c r="H19" s="68"/>
      <c r="I19" s="42"/>
      <c r="J19" s="69"/>
      <c r="K19" s="70"/>
      <c r="L19" s="70"/>
      <c r="M19" s="71"/>
      <c r="N19" s="69"/>
      <c r="O19" s="267"/>
      <c r="P19" s="70"/>
      <c r="Q19" s="70"/>
      <c r="R19" s="71"/>
    </row>
    <row r="20" spans="2:18" ht="16.5">
      <c r="B20" s="72" t="s">
        <v>200</v>
      </c>
      <c r="C20" s="73"/>
      <c r="D20" s="73"/>
      <c r="E20" s="74"/>
      <c r="F20" s="75"/>
      <c r="G20" s="75"/>
      <c r="H20" s="75"/>
      <c r="I20" s="74"/>
      <c r="J20" s="614">
        <f>SUM(J17:M19)</f>
        <v>138940788</v>
      </c>
      <c r="K20" s="615"/>
      <c r="L20" s="615"/>
      <c r="M20" s="616"/>
      <c r="N20" s="614">
        <f>SUM(N17:R19)</f>
        <v>111580864</v>
      </c>
      <c r="O20" s="615"/>
      <c r="P20" s="615"/>
      <c r="Q20" s="615"/>
      <c r="R20" s="616"/>
    </row>
    <row r="21" spans="2:18" ht="16.5">
      <c r="B21" s="37"/>
      <c r="C21" s="63"/>
      <c r="D21" s="63"/>
      <c r="E21" s="63"/>
      <c r="F21" s="63"/>
      <c r="G21" s="63"/>
      <c r="H21" s="63"/>
      <c r="I21" s="38"/>
      <c r="J21" s="77"/>
      <c r="K21" s="78"/>
      <c r="L21" s="78"/>
      <c r="M21" s="79"/>
      <c r="N21" s="77"/>
      <c r="O21" s="268"/>
      <c r="P21" s="78"/>
      <c r="Q21" s="78"/>
      <c r="R21" s="79"/>
    </row>
    <row r="22" spans="2:18" ht="16.5">
      <c r="B22" s="64" t="s">
        <v>201</v>
      </c>
      <c r="C22" s="24"/>
      <c r="D22" s="24"/>
      <c r="E22" s="24"/>
      <c r="F22" s="26"/>
      <c r="G22" s="266"/>
      <c r="H22" s="26"/>
      <c r="I22" s="26"/>
      <c r="J22" s="80"/>
      <c r="K22" s="81"/>
      <c r="L22" s="81"/>
      <c r="M22" s="82"/>
      <c r="N22" s="80"/>
      <c r="O22" s="263"/>
      <c r="P22" s="81"/>
      <c r="Q22" s="81"/>
      <c r="R22" s="82"/>
    </row>
    <row r="23" spans="2:18" ht="16.5">
      <c r="B23" s="64"/>
      <c r="C23" s="260" t="s">
        <v>202</v>
      </c>
      <c r="D23" s="260"/>
      <c r="E23" s="260"/>
      <c r="F23" s="260"/>
      <c r="G23" s="260"/>
      <c r="H23" s="260"/>
      <c r="I23" s="260"/>
      <c r="J23" s="611">
        <v>66701820</v>
      </c>
      <c r="K23" s="612"/>
      <c r="L23" s="612"/>
      <c r="M23" s="613"/>
      <c r="N23" s="611">
        <v>974837</v>
      </c>
      <c r="O23" s="612"/>
      <c r="P23" s="612"/>
      <c r="Q23" s="612"/>
      <c r="R23" s="613"/>
    </row>
    <row r="24" spans="2:18" ht="16.5">
      <c r="B24" s="40"/>
      <c r="C24" s="260" t="s">
        <v>218</v>
      </c>
      <c r="D24" s="260"/>
      <c r="E24" s="260"/>
      <c r="F24" s="260"/>
      <c r="G24" s="260"/>
      <c r="H24" s="260"/>
      <c r="I24" s="260"/>
      <c r="J24" s="611">
        <v>865641916</v>
      </c>
      <c r="K24" s="612"/>
      <c r="L24" s="612"/>
      <c r="M24" s="613"/>
      <c r="N24" s="611">
        <v>49145858</v>
      </c>
      <c r="O24" s="612"/>
      <c r="P24" s="612"/>
      <c r="Q24" s="612"/>
      <c r="R24" s="613"/>
    </row>
    <row r="25" spans="2:18" ht="16.5">
      <c r="B25" s="40"/>
      <c r="C25" s="260" t="s">
        <v>228</v>
      </c>
      <c r="D25" s="260"/>
      <c r="E25" s="260"/>
      <c r="F25" s="260"/>
      <c r="G25" s="260"/>
      <c r="H25" s="260"/>
      <c r="I25" s="260"/>
      <c r="J25" s="611">
        <v>13342233</v>
      </c>
      <c r="K25" s="612"/>
      <c r="L25" s="612"/>
      <c r="M25" s="613"/>
      <c r="N25" s="611">
        <v>3929984</v>
      </c>
      <c r="O25" s="612"/>
      <c r="P25" s="612"/>
      <c r="Q25" s="612"/>
      <c r="R25" s="613"/>
    </row>
    <row r="26" spans="2:18" ht="16.5">
      <c r="B26" s="40"/>
      <c r="C26" s="260" t="s">
        <v>217</v>
      </c>
      <c r="D26" s="260"/>
      <c r="E26" s="260"/>
      <c r="F26" s="260"/>
      <c r="G26" s="260"/>
      <c r="H26" s="260"/>
      <c r="I26" s="260"/>
      <c r="J26" s="611">
        <v>75445521</v>
      </c>
      <c r="K26" s="612"/>
      <c r="L26" s="612"/>
      <c r="M26" s="613"/>
      <c r="N26" s="611">
        <v>36685141</v>
      </c>
      <c r="O26" s="612"/>
      <c r="P26" s="612"/>
      <c r="Q26" s="612"/>
      <c r="R26" s="613"/>
    </row>
    <row r="27" spans="2:18" ht="16.5">
      <c r="B27" s="40"/>
      <c r="C27" s="260" t="s">
        <v>216</v>
      </c>
      <c r="D27" s="260"/>
      <c r="E27" s="260"/>
      <c r="F27" s="260"/>
      <c r="G27" s="260"/>
      <c r="H27" s="116"/>
      <c r="I27" s="116"/>
      <c r="J27" s="611">
        <v>171520239</v>
      </c>
      <c r="K27" s="612"/>
      <c r="L27" s="612"/>
      <c r="M27" s="613"/>
      <c r="N27" s="611">
        <v>189663185</v>
      </c>
      <c r="O27" s="612"/>
      <c r="P27" s="612"/>
      <c r="Q27" s="612"/>
      <c r="R27" s="613"/>
    </row>
    <row r="28" spans="1:19" ht="16.5">
      <c r="A28" s="312"/>
      <c r="B28" s="40"/>
      <c r="C28" s="260" t="s">
        <v>229</v>
      </c>
      <c r="D28" s="260"/>
      <c r="E28" s="260"/>
      <c r="F28" s="260"/>
      <c r="G28" s="260"/>
      <c r="H28" s="116"/>
      <c r="I28" s="116"/>
      <c r="J28" s="611">
        <v>114079714</v>
      </c>
      <c r="K28" s="612"/>
      <c r="L28" s="612"/>
      <c r="M28" s="613"/>
      <c r="N28" s="611">
        <v>3419285</v>
      </c>
      <c r="O28" s="612"/>
      <c r="P28" s="612"/>
      <c r="Q28" s="612"/>
      <c r="R28" s="613"/>
      <c r="S28" s="312"/>
    </row>
    <row r="29" spans="1:19" ht="16.5">
      <c r="A29" s="312"/>
      <c r="B29" s="40"/>
      <c r="C29" s="260" t="s">
        <v>345</v>
      </c>
      <c r="D29" s="260"/>
      <c r="E29" s="260"/>
      <c r="F29" s="260"/>
      <c r="G29" s="260"/>
      <c r="H29" s="116"/>
      <c r="I29" s="116"/>
      <c r="J29" s="611">
        <v>6203756</v>
      </c>
      <c r="K29" s="612"/>
      <c r="L29" s="612"/>
      <c r="M29" s="613"/>
      <c r="N29" s="611">
        <v>6368765</v>
      </c>
      <c r="O29" s="612"/>
      <c r="P29" s="612"/>
      <c r="Q29" s="612"/>
      <c r="R29" s="613"/>
      <c r="S29" s="312"/>
    </row>
    <row r="30" spans="1:19" ht="16.5">
      <c r="A30" s="326"/>
      <c r="B30" s="40"/>
      <c r="C30" s="260" t="s">
        <v>346</v>
      </c>
      <c r="D30" s="260"/>
      <c r="E30" s="260"/>
      <c r="F30" s="260"/>
      <c r="G30" s="260"/>
      <c r="H30" s="116"/>
      <c r="I30" s="116"/>
      <c r="J30" s="611">
        <v>4538739383</v>
      </c>
      <c r="K30" s="612"/>
      <c r="L30" s="612"/>
      <c r="M30" s="613"/>
      <c r="N30" s="611">
        <v>451122571</v>
      </c>
      <c r="O30" s="612"/>
      <c r="P30" s="612"/>
      <c r="Q30" s="612"/>
      <c r="R30" s="613"/>
      <c r="S30" s="326"/>
    </row>
    <row r="31" spans="1:19" ht="16.5">
      <c r="A31" s="390"/>
      <c r="B31" s="40"/>
      <c r="C31" s="260" t="s">
        <v>406</v>
      </c>
      <c r="D31" s="260"/>
      <c r="E31" s="260"/>
      <c r="F31" s="260"/>
      <c r="G31" s="260"/>
      <c r="H31" s="116"/>
      <c r="I31" s="116"/>
      <c r="J31" s="611">
        <v>2459342756</v>
      </c>
      <c r="K31" s="612"/>
      <c r="L31" s="612"/>
      <c r="M31" s="613"/>
      <c r="N31" s="611">
        <v>2678062</v>
      </c>
      <c r="O31" s="612"/>
      <c r="P31" s="612"/>
      <c r="Q31" s="612"/>
      <c r="R31" s="613"/>
      <c r="S31" s="390"/>
    </row>
    <row r="32" spans="1:19" ht="16.5">
      <c r="A32" s="505"/>
      <c r="B32" s="40"/>
      <c r="C32" s="260" t="s">
        <v>477</v>
      </c>
      <c r="D32" s="260"/>
      <c r="E32" s="260"/>
      <c r="F32" s="260"/>
      <c r="G32" s="260"/>
      <c r="H32" s="116"/>
      <c r="I32" s="116"/>
      <c r="J32" s="611">
        <v>7136032291</v>
      </c>
      <c r="K32" s="612"/>
      <c r="L32" s="612"/>
      <c r="M32" s="613"/>
      <c r="N32" s="611">
        <v>0</v>
      </c>
      <c r="O32" s="612"/>
      <c r="P32" s="612"/>
      <c r="Q32" s="612"/>
      <c r="R32" s="613"/>
      <c r="S32" s="505"/>
    </row>
    <row r="33" spans="1:19" ht="16.5">
      <c r="A33" s="439"/>
      <c r="B33" s="40"/>
      <c r="C33" s="260" t="s">
        <v>439</v>
      </c>
      <c r="D33" s="260"/>
      <c r="E33" s="260"/>
      <c r="F33" s="260"/>
      <c r="G33" s="260"/>
      <c r="H33" s="116"/>
      <c r="I33" s="116"/>
      <c r="J33" s="611">
        <v>63876833</v>
      </c>
      <c r="K33" s="612"/>
      <c r="L33" s="612"/>
      <c r="M33" s="613"/>
      <c r="N33" s="611">
        <v>62780506</v>
      </c>
      <c r="O33" s="612"/>
      <c r="P33" s="612"/>
      <c r="Q33" s="612"/>
      <c r="R33" s="613"/>
      <c r="S33" s="439"/>
    </row>
    <row r="34" spans="1:19" ht="16.5">
      <c r="A34" s="190"/>
      <c r="B34" s="40"/>
      <c r="C34" s="260" t="s">
        <v>407</v>
      </c>
      <c r="D34" s="260"/>
      <c r="E34" s="260"/>
      <c r="F34" s="260"/>
      <c r="G34" s="260"/>
      <c r="H34" s="116"/>
      <c r="I34" s="116"/>
      <c r="J34" s="611">
        <v>12055025</v>
      </c>
      <c r="K34" s="612"/>
      <c r="L34" s="612"/>
      <c r="M34" s="613"/>
      <c r="N34" s="611">
        <v>186949839</v>
      </c>
      <c r="O34" s="612"/>
      <c r="P34" s="612"/>
      <c r="Q34" s="612"/>
      <c r="R34" s="613"/>
      <c r="S34" s="190"/>
    </row>
    <row r="35" spans="2:18" ht="16.5">
      <c r="B35" s="72" t="s">
        <v>49</v>
      </c>
      <c r="C35" s="73"/>
      <c r="D35" s="73"/>
      <c r="E35" s="73"/>
      <c r="F35" s="73"/>
      <c r="G35" s="73"/>
      <c r="H35" s="75"/>
      <c r="I35" s="74"/>
      <c r="J35" s="617">
        <f>SUM(J23:M34)</f>
        <v>15522981487</v>
      </c>
      <c r="K35" s="618"/>
      <c r="L35" s="618"/>
      <c r="M35" s="619"/>
      <c r="N35" s="617">
        <f>SUM(N23:R34)</f>
        <v>993718033</v>
      </c>
      <c r="O35" s="618"/>
      <c r="P35" s="618"/>
      <c r="Q35" s="618"/>
      <c r="R35" s="619"/>
    </row>
    <row r="36" spans="2:18" ht="16.5">
      <c r="B36" s="72" t="s">
        <v>50</v>
      </c>
      <c r="C36" s="73"/>
      <c r="D36" s="73"/>
      <c r="E36" s="73"/>
      <c r="F36" s="84"/>
      <c r="G36" s="84"/>
      <c r="H36" s="74"/>
      <c r="I36" s="74"/>
      <c r="J36" s="617">
        <f>J20+J35</f>
        <v>15661922275</v>
      </c>
      <c r="K36" s="618"/>
      <c r="L36" s="618"/>
      <c r="M36" s="619"/>
      <c r="N36" s="617">
        <f>N20+N35</f>
        <v>1105298897</v>
      </c>
      <c r="O36" s="618"/>
      <c r="P36" s="618"/>
      <c r="Q36" s="618"/>
      <c r="R36" s="619"/>
    </row>
    <row r="37" spans="3:18" ht="16.5">
      <c r="C37" s="50"/>
      <c r="J37" s="50"/>
      <c r="K37" s="50"/>
      <c r="L37" s="50"/>
      <c r="M37" s="50"/>
      <c r="N37" s="50"/>
      <c r="O37" s="50"/>
      <c r="P37" s="50"/>
      <c r="Q37" s="50"/>
      <c r="R37" s="50"/>
    </row>
    <row r="38" spans="2:18" ht="16.5">
      <c r="B38" s="49"/>
      <c r="C38" s="50"/>
      <c r="D38" s="49"/>
      <c r="E38" s="44"/>
      <c r="J38" s="50"/>
      <c r="K38" s="50"/>
      <c r="L38" s="50"/>
      <c r="M38" s="50"/>
      <c r="N38" s="50"/>
      <c r="O38" s="50"/>
      <c r="P38" s="50"/>
      <c r="Q38" s="50"/>
      <c r="R38" s="50"/>
    </row>
    <row r="39" spans="2:18" ht="16.5">
      <c r="B39" s="49"/>
      <c r="C39" s="50"/>
      <c r="D39" s="49"/>
      <c r="E39" s="44"/>
      <c r="J39" s="50"/>
      <c r="K39" s="50"/>
      <c r="L39" s="50"/>
      <c r="M39" s="50"/>
      <c r="N39" s="50"/>
      <c r="O39" s="50"/>
      <c r="P39" s="50"/>
      <c r="Q39" s="50"/>
      <c r="R39" s="50"/>
    </row>
    <row r="40" spans="2:18" ht="16.5">
      <c r="B40" s="49"/>
      <c r="C40" s="50"/>
      <c r="D40" s="49"/>
      <c r="E40" s="44"/>
      <c r="J40" s="50"/>
      <c r="K40" s="50"/>
      <c r="L40" s="50"/>
      <c r="M40" s="50"/>
      <c r="N40" s="50"/>
      <c r="O40" s="50"/>
      <c r="P40" s="50"/>
      <c r="Q40" s="50"/>
      <c r="R40" s="50"/>
    </row>
    <row r="41" spans="2:18" ht="16.5">
      <c r="B41" s="49"/>
      <c r="C41" s="49"/>
      <c r="D41" s="52"/>
      <c r="J41" s="50"/>
      <c r="K41" s="50"/>
      <c r="L41" s="50"/>
      <c r="M41" s="50"/>
      <c r="N41" s="50"/>
      <c r="O41" s="50"/>
      <c r="P41" s="50"/>
      <c r="Q41" s="50"/>
      <c r="R41" s="50"/>
    </row>
    <row r="42" spans="2:18" ht="16.5">
      <c r="B42" s="49"/>
      <c r="C42" s="49"/>
      <c r="D42" s="49"/>
      <c r="E42" s="49"/>
      <c r="F42" s="44"/>
      <c r="G42" s="44"/>
      <c r="J42" s="50"/>
      <c r="K42" s="50"/>
      <c r="L42" s="50"/>
      <c r="M42" s="50"/>
      <c r="N42" s="50"/>
      <c r="O42" s="50"/>
      <c r="P42" s="50"/>
      <c r="Q42" s="50"/>
      <c r="R42" s="50"/>
    </row>
    <row r="43" spans="2:18" ht="16.5">
      <c r="B43" s="49"/>
      <c r="C43" s="49"/>
      <c r="D43" s="49"/>
      <c r="E43" s="49"/>
      <c r="F43" s="49"/>
      <c r="G43" s="49"/>
      <c r="H43" s="49"/>
      <c r="I43" s="49"/>
      <c r="J43" s="50"/>
      <c r="K43" s="50"/>
      <c r="L43" s="50"/>
      <c r="M43" s="50"/>
      <c r="N43" s="50"/>
      <c r="O43" s="50"/>
      <c r="P43" s="50"/>
      <c r="Q43" s="50"/>
      <c r="R43" s="50"/>
    </row>
    <row r="44" spans="2:18" ht="16.5">
      <c r="B44" s="620"/>
      <c r="C44" s="620"/>
      <c r="D44" s="620"/>
      <c r="E44" s="620"/>
      <c r="F44" s="620"/>
      <c r="G44" s="620"/>
      <c r="H44" s="620"/>
      <c r="I44" s="620"/>
      <c r="J44" s="620"/>
      <c r="K44" s="620"/>
      <c r="L44" s="620"/>
      <c r="M44" s="620"/>
      <c r="N44" s="620"/>
      <c r="O44" s="620"/>
      <c r="P44" s="620"/>
      <c r="Q44" s="620"/>
      <c r="R44" s="620"/>
    </row>
    <row r="45" ht="16.5"/>
    <row r="46" ht="16.5"/>
    <row r="47" ht="16.5"/>
  </sheetData>
  <sheetProtection/>
  <mergeCells count="42">
    <mergeCell ref="N32:R32"/>
    <mergeCell ref="N34:R34"/>
    <mergeCell ref="N27:R27"/>
    <mergeCell ref="B44:R44"/>
    <mergeCell ref="J36:M36"/>
    <mergeCell ref="J27:M27"/>
    <mergeCell ref="J30:M30"/>
    <mergeCell ref="N28:R28"/>
    <mergeCell ref="J29:M29"/>
    <mergeCell ref="N29:R29"/>
    <mergeCell ref="J28:M28"/>
    <mergeCell ref="N36:R36"/>
    <mergeCell ref="J32:M32"/>
    <mergeCell ref="J24:M24"/>
    <mergeCell ref="N24:R24"/>
    <mergeCell ref="J35:M35"/>
    <mergeCell ref="N35:R35"/>
    <mergeCell ref="J34:M34"/>
    <mergeCell ref="N30:R30"/>
    <mergeCell ref="J31:M31"/>
    <mergeCell ref="N31:R31"/>
    <mergeCell ref="J33:M33"/>
    <mergeCell ref="N33:R33"/>
    <mergeCell ref="N23:R23"/>
    <mergeCell ref="J23:M23"/>
    <mergeCell ref="N18:R18"/>
    <mergeCell ref="N20:R20"/>
    <mergeCell ref="N25:R25"/>
    <mergeCell ref="N26:R26"/>
    <mergeCell ref="J18:M18"/>
    <mergeCell ref="J25:M25"/>
    <mergeCell ref="J26:M26"/>
    <mergeCell ref="J20:M20"/>
    <mergeCell ref="B5:R5"/>
    <mergeCell ref="B6:R6"/>
    <mergeCell ref="B14:I15"/>
    <mergeCell ref="B8:H8"/>
    <mergeCell ref="N17:R17"/>
    <mergeCell ref="J14:R14"/>
    <mergeCell ref="J15:M15"/>
    <mergeCell ref="J17:M17"/>
    <mergeCell ref="N15:R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5:U43"/>
  <sheetViews>
    <sheetView zoomScalePageLayoutView="0" workbookViewId="0" topLeftCell="A28">
      <selection activeCell="T55" sqref="T55"/>
    </sheetView>
  </sheetViews>
  <sheetFormatPr defaultColWidth="4.421875" defaultRowHeight="15"/>
  <cols>
    <col min="1" max="4" width="4.421875" style="1" customWidth="1"/>
    <col min="5" max="5" width="6.28125" style="1" customWidth="1"/>
    <col min="6" max="6" width="5.7109375" style="1" customWidth="1"/>
    <col min="7" max="7" width="4.00390625" style="1" customWidth="1"/>
    <col min="8" max="10" width="4.421875" style="1" customWidth="1"/>
    <col min="11" max="11" width="4.57421875" style="1" customWidth="1"/>
    <col min="12" max="13" width="4.421875" style="1" customWidth="1"/>
    <col min="14" max="14" width="3.00390625" style="1" customWidth="1"/>
    <col min="15" max="15" width="4.421875" style="1" customWidth="1"/>
    <col min="16" max="16" width="2.8515625" style="1" customWidth="1"/>
    <col min="17" max="17" width="0.2890625" style="1" customWidth="1"/>
    <col min="18" max="18" width="15.00390625" style="1" customWidth="1"/>
    <col min="19" max="20" width="4.421875" style="1" customWidth="1"/>
    <col min="21" max="21" width="4.00390625" style="1" customWidth="1"/>
    <col min="22" max="16384" width="4.421875" style="1" customWidth="1"/>
  </cols>
  <sheetData>
    <row r="5" spans="1:18" ht="16.5">
      <c r="A5" s="203"/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</row>
    <row r="6" spans="1:19" ht="16.5">
      <c r="A6" s="86" t="s">
        <v>252</v>
      </c>
      <c r="B6" s="86"/>
      <c r="C6" s="86"/>
      <c r="D6" s="86"/>
      <c r="E6" s="86"/>
      <c r="F6" s="86"/>
      <c r="G6" s="87"/>
      <c r="H6" s="87"/>
      <c r="I6" s="87"/>
      <c r="J6" s="36"/>
      <c r="K6" s="36"/>
      <c r="L6" s="36"/>
      <c r="M6" s="36"/>
      <c r="N6" s="36"/>
      <c r="O6" s="36"/>
      <c r="P6" s="36"/>
      <c r="Q6" s="36"/>
      <c r="R6" s="36"/>
      <c r="S6" s="6"/>
    </row>
    <row r="7" spans="1:18" ht="15">
      <c r="A7" s="60" t="s">
        <v>478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</row>
    <row r="8" spans="1:18" ht="15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</row>
    <row r="9" spans="1:18" ht="14.25">
      <c r="A9" s="593" t="s">
        <v>253</v>
      </c>
      <c r="B9" s="593"/>
      <c r="C9" s="593"/>
      <c r="D9" s="593"/>
      <c r="E9" s="593"/>
      <c r="F9" s="593"/>
      <c r="G9" s="593"/>
      <c r="H9" s="593"/>
      <c r="I9" s="593"/>
      <c r="J9" s="593"/>
      <c r="K9" s="593"/>
      <c r="L9" s="593"/>
      <c r="M9" s="593"/>
      <c r="N9" s="593"/>
      <c r="O9" s="593"/>
      <c r="P9" s="593"/>
      <c r="Q9" s="593"/>
      <c r="R9" s="593"/>
    </row>
    <row r="10" spans="1:18" ht="14.25">
      <c r="A10" s="570" t="s">
        <v>479</v>
      </c>
      <c r="B10" s="570"/>
      <c r="C10" s="570"/>
      <c r="D10" s="570"/>
      <c r="E10" s="570"/>
      <c r="F10" s="570"/>
      <c r="G10" s="570"/>
      <c r="H10" s="570"/>
      <c r="I10" s="570"/>
      <c r="J10" s="570"/>
      <c r="K10" s="570"/>
      <c r="L10" s="570"/>
      <c r="M10" s="570"/>
      <c r="N10" s="570"/>
      <c r="O10" s="570"/>
      <c r="P10" s="570"/>
      <c r="Q10" s="570"/>
      <c r="R10" s="570"/>
    </row>
    <row r="11" spans="1:18" ht="15" customHeight="1">
      <c r="A11" s="624" t="s">
        <v>254</v>
      </c>
      <c r="B11" s="624"/>
      <c r="C11" s="624"/>
      <c r="D11" s="624"/>
      <c r="E11" s="624"/>
      <c r="F11" s="624"/>
      <c r="G11" s="624"/>
      <c r="H11" s="624" t="s">
        <v>255</v>
      </c>
      <c r="I11" s="624"/>
      <c r="J11" s="624"/>
      <c r="K11" s="624"/>
      <c r="L11" s="624"/>
      <c r="M11" s="625" t="s">
        <v>256</v>
      </c>
      <c r="N11" s="625"/>
      <c r="O11" s="625"/>
      <c r="P11" s="625"/>
      <c r="Q11" s="625"/>
      <c r="R11" s="625"/>
    </row>
    <row r="12" spans="1:18" ht="15" customHeight="1">
      <c r="A12" s="624"/>
      <c r="B12" s="624"/>
      <c r="C12" s="624"/>
      <c r="D12" s="624"/>
      <c r="E12" s="624"/>
      <c r="F12" s="624"/>
      <c r="G12" s="624"/>
      <c r="H12" s="624"/>
      <c r="I12" s="624"/>
      <c r="J12" s="624"/>
      <c r="K12" s="624"/>
      <c r="L12" s="624"/>
      <c r="M12" s="625" t="s">
        <v>257</v>
      </c>
      <c r="N12" s="625"/>
      <c r="O12" s="625"/>
      <c r="P12" s="625"/>
      <c r="Q12" s="245"/>
      <c r="R12" s="245" t="s">
        <v>258</v>
      </c>
    </row>
    <row r="13" spans="1:18" ht="15" customHeight="1">
      <c r="A13" s="621" t="s">
        <v>259</v>
      </c>
      <c r="B13" s="621"/>
      <c r="C13" s="621"/>
      <c r="D13" s="621"/>
      <c r="E13" s="621"/>
      <c r="F13" s="621"/>
      <c r="G13" s="621"/>
      <c r="H13" s="622">
        <f>2145947179+3409992198</f>
        <v>5555939377</v>
      </c>
      <c r="I13" s="622"/>
      <c r="J13" s="622"/>
      <c r="K13" s="622"/>
      <c r="L13" s="622"/>
      <c r="M13" s="623"/>
      <c r="N13" s="623"/>
      <c r="O13" s="623"/>
      <c r="P13" s="623"/>
      <c r="Q13" s="246"/>
      <c r="R13" s="246"/>
    </row>
    <row r="14" spans="1:18" ht="15" customHeight="1">
      <c r="A14" s="626" t="s">
        <v>260</v>
      </c>
      <c r="B14" s="626"/>
      <c r="C14" s="626"/>
      <c r="D14" s="626"/>
      <c r="E14" s="626"/>
      <c r="F14" s="626"/>
      <c r="G14" s="626"/>
      <c r="H14" s="623"/>
      <c r="I14" s="623"/>
      <c r="J14" s="623"/>
      <c r="K14" s="623"/>
      <c r="L14" s="623"/>
      <c r="M14" s="623"/>
      <c r="N14" s="623"/>
      <c r="O14" s="623"/>
      <c r="P14" s="623"/>
      <c r="Q14" s="246"/>
      <c r="R14" s="246"/>
    </row>
    <row r="15" spans="1:18" ht="15" customHeight="1">
      <c r="A15" s="564" t="s">
        <v>261</v>
      </c>
      <c r="B15" s="564"/>
      <c r="C15" s="564"/>
      <c r="D15" s="564"/>
      <c r="E15" s="564"/>
      <c r="F15" s="564"/>
      <c r="G15" s="564"/>
      <c r="H15" s="550">
        <f>3804053468+246097625</f>
        <v>4050151093</v>
      </c>
      <c r="I15" s="550"/>
      <c r="J15" s="550"/>
      <c r="K15" s="550"/>
      <c r="L15" s="550"/>
      <c r="M15" s="550">
        <v>0</v>
      </c>
      <c r="N15" s="550"/>
      <c r="O15" s="550"/>
      <c r="P15" s="550"/>
      <c r="Q15" s="247">
        <v>0</v>
      </c>
      <c r="R15" s="247">
        <v>0</v>
      </c>
    </row>
    <row r="16" spans="1:18" ht="15" customHeight="1">
      <c r="A16" s="564" t="s">
        <v>262</v>
      </c>
      <c r="B16" s="564"/>
      <c r="C16" s="564"/>
      <c r="D16" s="564"/>
      <c r="E16" s="564"/>
      <c r="F16" s="564"/>
      <c r="G16" s="564"/>
      <c r="H16" s="550">
        <v>1029757613</v>
      </c>
      <c r="I16" s="550"/>
      <c r="J16" s="550"/>
      <c r="K16" s="550"/>
      <c r="L16" s="550"/>
      <c r="M16" s="550">
        <v>0</v>
      </c>
      <c r="N16" s="550"/>
      <c r="O16" s="550"/>
      <c r="P16" s="550"/>
      <c r="Q16" s="247">
        <v>0</v>
      </c>
      <c r="R16" s="247">
        <v>0</v>
      </c>
    </row>
    <row r="17" spans="1:18" ht="15" customHeight="1">
      <c r="A17" s="564" t="s">
        <v>263</v>
      </c>
      <c r="B17" s="564"/>
      <c r="C17" s="564"/>
      <c r="D17" s="564"/>
      <c r="E17" s="564"/>
      <c r="F17" s="564"/>
      <c r="G17" s="564"/>
      <c r="H17" s="550">
        <v>0</v>
      </c>
      <c r="I17" s="550"/>
      <c r="J17" s="550"/>
      <c r="K17" s="550"/>
      <c r="L17" s="550"/>
      <c r="M17" s="550">
        <v>0</v>
      </c>
      <c r="N17" s="550"/>
      <c r="O17" s="550"/>
      <c r="P17" s="550"/>
      <c r="Q17" s="247"/>
      <c r="R17" s="247">
        <v>0</v>
      </c>
    </row>
    <row r="18" spans="1:18" ht="15" customHeight="1">
      <c r="A18" s="621" t="s">
        <v>264</v>
      </c>
      <c r="B18" s="621"/>
      <c r="C18" s="621"/>
      <c r="D18" s="621"/>
      <c r="E18" s="621"/>
      <c r="F18" s="621"/>
      <c r="G18" s="621"/>
      <c r="H18" s="622">
        <f>SUM(H15:L17)</f>
        <v>5079908706</v>
      </c>
      <c r="I18" s="622"/>
      <c r="J18" s="622"/>
      <c r="K18" s="622"/>
      <c r="L18" s="622"/>
      <c r="M18" s="627">
        <f>+H17</f>
        <v>0</v>
      </c>
      <c r="N18" s="627"/>
      <c r="O18" s="627"/>
      <c r="P18" s="627"/>
      <c r="Q18" s="291"/>
      <c r="R18" s="413">
        <f>+M18/H18</f>
        <v>0</v>
      </c>
    </row>
    <row r="19" spans="1:18" ht="6" customHeight="1">
      <c r="A19" s="628"/>
      <c r="B19" s="628"/>
      <c r="C19" s="628"/>
      <c r="D19" s="628"/>
      <c r="E19" s="628"/>
      <c r="F19" s="628"/>
      <c r="G19" s="628"/>
      <c r="H19" s="629"/>
      <c r="I19" s="629"/>
      <c r="J19" s="629"/>
      <c r="K19" s="629"/>
      <c r="L19" s="629"/>
      <c r="M19" s="629"/>
      <c r="N19" s="629"/>
      <c r="O19" s="629"/>
      <c r="P19" s="629"/>
      <c r="Q19" s="248"/>
      <c r="R19" s="248"/>
    </row>
    <row r="20" spans="1:18" ht="27.75" customHeight="1">
      <c r="A20" s="630" t="s">
        <v>508</v>
      </c>
      <c r="B20" s="630"/>
      <c r="C20" s="630"/>
      <c r="D20" s="630"/>
      <c r="E20" s="630"/>
      <c r="F20" s="630"/>
      <c r="G20" s="630"/>
      <c r="H20" s="634">
        <f>+H13+H18</f>
        <v>10635848083</v>
      </c>
      <c r="I20" s="635"/>
      <c r="J20" s="635"/>
      <c r="K20" s="635"/>
      <c r="L20" s="635"/>
      <c r="M20" s="635"/>
      <c r="N20" s="635"/>
      <c r="O20" s="635"/>
      <c r="P20" s="635"/>
      <c r="Q20" s="635"/>
      <c r="R20" s="636"/>
    </row>
    <row r="21" spans="1:18" ht="15" customHeight="1">
      <c r="A21" s="621" t="s">
        <v>509</v>
      </c>
      <c r="B21" s="621"/>
      <c r="C21" s="621"/>
      <c r="D21" s="621"/>
      <c r="E21" s="621"/>
      <c r="F21" s="621"/>
      <c r="G21" s="621"/>
      <c r="H21" s="631">
        <f>+H17</f>
        <v>0</v>
      </c>
      <c r="I21" s="632"/>
      <c r="J21" s="632"/>
      <c r="K21" s="632"/>
      <c r="L21" s="632"/>
      <c r="M21" s="632"/>
      <c r="N21" s="632"/>
      <c r="O21" s="632"/>
      <c r="P21" s="632"/>
      <c r="Q21" s="632"/>
      <c r="R21" s="633"/>
    </row>
    <row r="22" spans="1:18" ht="27" customHeight="1">
      <c r="A22" s="637" t="s">
        <v>510</v>
      </c>
      <c r="B22" s="637"/>
      <c r="C22" s="637"/>
      <c r="D22" s="637"/>
      <c r="E22" s="637"/>
      <c r="F22" s="637"/>
      <c r="G22" s="638"/>
      <c r="H22" s="642">
        <f>+H20-H21</f>
        <v>10635848083</v>
      </c>
      <c r="I22" s="643"/>
      <c r="J22" s="643"/>
      <c r="K22" s="643"/>
      <c r="L22" s="643"/>
      <c r="M22" s="643"/>
      <c r="N22" s="643"/>
      <c r="O22" s="643"/>
      <c r="P22" s="643"/>
      <c r="Q22" s="643"/>
      <c r="R22" s="644"/>
    </row>
    <row r="23" spans="1:18" ht="15" customHeight="1">
      <c r="A23" s="639"/>
      <c r="B23" s="639"/>
      <c r="C23" s="639"/>
      <c r="D23" s="639"/>
      <c r="E23" s="639"/>
      <c r="F23" s="639"/>
      <c r="G23" s="639"/>
      <c r="H23" s="629"/>
      <c r="I23" s="629"/>
      <c r="J23" s="629"/>
      <c r="K23" s="629"/>
      <c r="L23" s="629"/>
      <c r="M23" s="629"/>
      <c r="N23" s="629"/>
      <c r="O23" s="629"/>
      <c r="P23" s="629"/>
      <c r="Q23" s="248"/>
      <c r="R23" s="248"/>
    </row>
    <row r="24" spans="1:18" ht="15" customHeight="1">
      <c r="A24" s="641" t="s">
        <v>265</v>
      </c>
      <c r="B24" s="641"/>
      <c r="C24" s="641"/>
      <c r="D24" s="641"/>
      <c r="E24" s="641"/>
      <c r="F24" s="641"/>
      <c r="G24" s="641"/>
      <c r="H24" s="640"/>
      <c r="I24" s="640"/>
      <c r="J24" s="640"/>
      <c r="K24" s="640"/>
      <c r="L24" s="640"/>
      <c r="M24" s="640"/>
      <c r="N24" s="640"/>
      <c r="O24" s="640"/>
      <c r="P24" s="640"/>
      <c r="Q24" s="640"/>
      <c r="R24" s="640"/>
    </row>
    <row r="25" spans="1:18" ht="15" customHeight="1">
      <c r="A25" s="641" t="s">
        <v>266</v>
      </c>
      <c r="B25" s="641"/>
      <c r="C25" s="641"/>
      <c r="D25" s="641"/>
      <c r="E25" s="641"/>
      <c r="F25" s="641"/>
      <c r="G25" s="641"/>
      <c r="H25" s="640"/>
      <c r="I25" s="640"/>
      <c r="J25" s="640"/>
      <c r="K25" s="640"/>
      <c r="L25" s="640"/>
      <c r="M25" s="640"/>
      <c r="N25" s="640"/>
      <c r="O25" s="640"/>
      <c r="P25" s="640"/>
      <c r="Q25" s="640"/>
      <c r="R25" s="640"/>
    </row>
    <row r="26" spans="1:18" ht="15" customHeight="1">
      <c r="A26" s="564" t="s">
        <v>261</v>
      </c>
      <c r="B26" s="564"/>
      <c r="C26" s="564"/>
      <c r="D26" s="564"/>
      <c r="E26" s="564"/>
      <c r="F26" s="564"/>
      <c r="G26" s="564"/>
      <c r="H26" s="645" t="s">
        <v>267</v>
      </c>
      <c r="I26" s="645"/>
      <c r="J26" s="645"/>
      <c r="K26" s="645"/>
      <c r="L26" s="645"/>
      <c r="M26" s="645"/>
      <c r="N26" s="645"/>
      <c r="O26" s="645"/>
      <c r="P26" s="645"/>
      <c r="Q26" s="645"/>
      <c r="R26" s="645"/>
    </row>
    <row r="27" spans="1:18" ht="15" customHeight="1">
      <c r="A27" s="564" t="s">
        <v>262</v>
      </c>
      <c r="B27" s="564"/>
      <c r="C27" s="564"/>
      <c r="D27" s="564"/>
      <c r="E27" s="564"/>
      <c r="F27" s="564"/>
      <c r="G27" s="564"/>
      <c r="H27" s="645" t="s">
        <v>335</v>
      </c>
      <c r="I27" s="645"/>
      <c r="J27" s="645"/>
      <c r="K27" s="645"/>
      <c r="L27" s="645"/>
      <c r="M27" s="645"/>
      <c r="N27" s="645"/>
      <c r="O27" s="645"/>
      <c r="P27" s="645"/>
      <c r="Q27" s="645"/>
      <c r="R27" s="645"/>
    </row>
    <row r="28" spans="1:18" ht="15" customHeight="1">
      <c r="A28" s="564" t="s">
        <v>263</v>
      </c>
      <c r="B28" s="564"/>
      <c r="C28" s="564"/>
      <c r="D28" s="564"/>
      <c r="E28" s="564"/>
      <c r="F28" s="564"/>
      <c r="G28" s="564"/>
      <c r="H28" s="645" t="s">
        <v>336</v>
      </c>
      <c r="I28" s="645"/>
      <c r="J28" s="645"/>
      <c r="K28" s="645"/>
      <c r="L28" s="645"/>
      <c r="M28" s="645"/>
      <c r="N28" s="645"/>
      <c r="O28" s="645"/>
      <c r="P28" s="645"/>
      <c r="Q28" s="645"/>
      <c r="R28" s="645"/>
    </row>
    <row r="29" spans="1:18" ht="15" customHeight="1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</row>
    <row r="30" spans="1:18" ht="15" customHeight="1" thickBot="1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</row>
    <row r="31" spans="1:21" ht="15" customHeight="1">
      <c r="A31" s="659" t="s">
        <v>46</v>
      </c>
      <c r="B31" s="660"/>
      <c r="C31" s="660"/>
      <c r="D31" s="660"/>
      <c r="E31" s="660"/>
      <c r="F31" s="660"/>
      <c r="G31" s="660"/>
      <c r="H31" s="660"/>
      <c r="I31" s="660"/>
      <c r="J31" s="661"/>
      <c r="K31" s="672" t="s">
        <v>303</v>
      </c>
      <c r="L31" s="673"/>
      <c r="M31" s="673"/>
      <c r="N31" s="673"/>
      <c r="O31" s="673"/>
      <c r="P31" s="673"/>
      <c r="Q31" s="673"/>
      <c r="R31" s="674"/>
      <c r="T31" s="6"/>
      <c r="U31" s="6"/>
    </row>
    <row r="32" spans="1:21" ht="14.25">
      <c r="A32" s="662"/>
      <c r="B32" s="600"/>
      <c r="C32" s="600"/>
      <c r="D32" s="600"/>
      <c r="E32" s="600"/>
      <c r="F32" s="600"/>
      <c r="G32" s="600"/>
      <c r="H32" s="600"/>
      <c r="I32" s="600"/>
      <c r="J32" s="663"/>
      <c r="K32" s="608">
        <v>43921</v>
      </c>
      <c r="L32" s="609"/>
      <c r="M32" s="609"/>
      <c r="N32" s="609"/>
      <c r="O32" s="608">
        <v>43830</v>
      </c>
      <c r="P32" s="609"/>
      <c r="Q32" s="609"/>
      <c r="R32" s="675"/>
      <c r="T32" s="6"/>
      <c r="U32" s="6"/>
    </row>
    <row r="33" spans="1:21" ht="16.5">
      <c r="A33" s="23"/>
      <c r="B33" s="25" t="s">
        <v>313</v>
      </c>
      <c r="C33" s="29"/>
      <c r="D33" s="29"/>
      <c r="E33" s="25"/>
      <c r="F33" s="386"/>
      <c r="G33" s="386"/>
      <c r="H33" s="56"/>
      <c r="I33" s="56"/>
      <c r="J33" s="385"/>
      <c r="K33" s="646">
        <v>1149089389</v>
      </c>
      <c r="L33" s="647"/>
      <c r="M33" s="647"/>
      <c r="N33" s="652"/>
      <c r="O33" s="646">
        <v>1289231049</v>
      </c>
      <c r="P33" s="647"/>
      <c r="Q33" s="647"/>
      <c r="R33" s="648"/>
      <c r="T33" s="6"/>
      <c r="U33" s="6"/>
    </row>
    <row r="34" spans="1:21" ht="16.5">
      <c r="A34" s="23"/>
      <c r="B34" s="25" t="s">
        <v>314</v>
      </c>
      <c r="C34" s="29"/>
      <c r="D34" s="29"/>
      <c r="E34" s="25"/>
      <c r="F34" s="386"/>
      <c r="G34" s="386"/>
      <c r="H34" s="56"/>
      <c r="I34" s="56"/>
      <c r="J34" s="385"/>
      <c r="K34" s="646">
        <v>5830668871</v>
      </c>
      <c r="L34" s="647"/>
      <c r="M34" s="647"/>
      <c r="N34" s="652"/>
      <c r="O34" s="646">
        <v>12899141007</v>
      </c>
      <c r="P34" s="647"/>
      <c r="Q34" s="647"/>
      <c r="R34" s="648">
        <v>0</v>
      </c>
      <c r="T34" s="6"/>
      <c r="U34" s="6"/>
    </row>
    <row r="35" spans="1:21" ht="16.5">
      <c r="A35" s="23"/>
      <c r="B35" s="25" t="s">
        <v>370</v>
      </c>
      <c r="C35" s="29"/>
      <c r="D35" s="29"/>
      <c r="E35" s="25"/>
      <c r="F35" s="386"/>
      <c r="G35" s="386"/>
      <c r="H35" s="56"/>
      <c r="I35" s="56"/>
      <c r="J35" s="385"/>
      <c r="K35" s="646">
        <v>246097625</v>
      </c>
      <c r="L35" s="647"/>
      <c r="M35" s="647"/>
      <c r="N35" s="652"/>
      <c r="O35" s="646">
        <v>63571111</v>
      </c>
      <c r="P35" s="647"/>
      <c r="Q35" s="647"/>
      <c r="R35" s="648">
        <v>0</v>
      </c>
      <c r="T35" s="6"/>
      <c r="U35" s="6"/>
    </row>
    <row r="36" spans="1:21" ht="16.5">
      <c r="A36" s="23"/>
      <c r="B36" s="25" t="s">
        <v>337</v>
      </c>
      <c r="C36" s="29"/>
      <c r="D36" s="29"/>
      <c r="E36" s="25"/>
      <c r="F36" s="386"/>
      <c r="G36" s="386"/>
      <c r="H36" s="56"/>
      <c r="I36" s="56"/>
      <c r="J36" s="385"/>
      <c r="K36" s="646">
        <v>0</v>
      </c>
      <c r="L36" s="647"/>
      <c r="M36" s="647"/>
      <c r="N36" s="652"/>
      <c r="O36" s="646">
        <v>0</v>
      </c>
      <c r="P36" s="647"/>
      <c r="Q36" s="647"/>
      <c r="R36" s="648"/>
      <c r="T36" s="6"/>
      <c r="U36" s="6"/>
    </row>
    <row r="37" spans="1:21" ht="16.5">
      <c r="A37" s="23"/>
      <c r="B37" s="25" t="s">
        <v>408</v>
      </c>
      <c r="C37" s="29"/>
      <c r="D37" s="29"/>
      <c r="E37" s="25"/>
      <c r="F37" s="392"/>
      <c r="G37" s="392"/>
      <c r="H37" s="56"/>
      <c r="I37" s="56"/>
      <c r="J37" s="391"/>
      <c r="K37" s="646">
        <v>3409992198</v>
      </c>
      <c r="L37" s="647"/>
      <c r="M37" s="647"/>
      <c r="N37" s="652"/>
      <c r="O37" s="646">
        <v>204125226</v>
      </c>
      <c r="P37" s="647"/>
      <c r="Q37" s="647"/>
      <c r="R37" s="648"/>
      <c r="T37" s="6"/>
      <c r="U37" s="6"/>
    </row>
    <row r="38" spans="1:21" ht="16.5" customHeight="1">
      <c r="A38" s="656" t="s">
        <v>316</v>
      </c>
      <c r="B38" s="657"/>
      <c r="C38" s="657"/>
      <c r="D38" s="657"/>
      <c r="E38" s="657"/>
      <c r="F38" s="657"/>
      <c r="G38" s="657"/>
      <c r="H38" s="657"/>
      <c r="I38" s="657"/>
      <c r="J38" s="658"/>
      <c r="K38" s="653">
        <f>+SUM(K33:N37)</f>
        <v>10635848083</v>
      </c>
      <c r="L38" s="654"/>
      <c r="M38" s="654"/>
      <c r="N38" s="655"/>
      <c r="O38" s="653">
        <f>+SUM(O33:R37)</f>
        <v>14456068393</v>
      </c>
      <c r="P38" s="654"/>
      <c r="Q38" s="654"/>
      <c r="R38" s="655"/>
      <c r="T38" s="6"/>
      <c r="U38" s="6"/>
    </row>
    <row r="39" spans="1:21" ht="16.5">
      <c r="A39" s="23"/>
      <c r="B39" s="25" t="s">
        <v>315</v>
      </c>
      <c r="C39" s="29"/>
      <c r="D39" s="29"/>
      <c r="E39" s="25"/>
      <c r="F39" s="386"/>
      <c r="G39" s="386"/>
      <c r="H39" s="56"/>
      <c r="I39" s="383"/>
      <c r="J39" s="385"/>
      <c r="K39" s="649">
        <v>0</v>
      </c>
      <c r="L39" s="650"/>
      <c r="M39" s="650"/>
      <c r="N39" s="676"/>
      <c r="O39" s="649">
        <v>0</v>
      </c>
      <c r="P39" s="650"/>
      <c r="Q39" s="650"/>
      <c r="R39" s="651"/>
      <c r="T39" s="6"/>
      <c r="U39" s="6"/>
    </row>
    <row r="40" spans="1:21" ht="15" thickBot="1">
      <c r="A40" s="656" t="s">
        <v>317</v>
      </c>
      <c r="B40" s="657"/>
      <c r="C40" s="657"/>
      <c r="D40" s="657"/>
      <c r="E40" s="657"/>
      <c r="F40" s="657"/>
      <c r="G40" s="657"/>
      <c r="H40" s="657"/>
      <c r="I40" s="657"/>
      <c r="J40" s="658"/>
      <c r="K40" s="653">
        <f>+K39</f>
        <v>0</v>
      </c>
      <c r="L40" s="654"/>
      <c r="M40" s="654"/>
      <c r="N40" s="655"/>
      <c r="O40" s="653">
        <f>+O39</f>
        <v>0</v>
      </c>
      <c r="P40" s="654"/>
      <c r="Q40" s="654"/>
      <c r="R40" s="671"/>
      <c r="T40" s="6"/>
      <c r="U40" s="6"/>
    </row>
    <row r="41" spans="1:21" ht="17.25" customHeight="1" thickBot="1">
      <c r="A41" s="668" t="s">
        <v>318</v>
      </c>
      <c r="B41" s="669"/>
      <c r="C41" s="669"/>
      <c r="D41" s="669"/>
      <c r="E41" s="669"/>
      <c r="F41" s="669"/>
      <c r="G41" s="669"/>
      <c r="H41" s="669"/>
      <c r="I41" s="669"/>
      <c r="J41" s="670"/>
      <c r="K41" s="664">
        <f>+K38+K40</f>
        <v>10635848083</v>
      </c>
      <c r="L41" s="665"/>
      <c r="M41" s="665"/>
      <c r="N41" s="666"/>
      <c r="O41" s="667">
        <f>+O38+O40</f>
        <v>14456068393</v>
      </c>
      <c r="P41" s="665"/>
      <c r="Q41" s="665"/>
      <c r="R41" s="666"/>
      <c r="T41" s="6"/>
      <c r="U41" s="6"/>
    </row>
    <row r="42" spans="2:21" s="4" customFormat="1" ht="16.5">
      <c r="B42" s="266"/>
      <c r="C42" s="25"/>
      <c r="D42" s="25"/>
      <c r="E42" s="25"/>
      <c r="F42" s="25"/>
      <c r="G42" s="25"/>
      <c r="H42" s="266"/>
      <c r="I42" s="30"/>
      <c r="J42" s="30"/>
      <c r="K42" s="266"/>
      <c r="L42" s="206"/>
      <c r="M42" s="206"/>
      <c r="N42" s="206"/>
      <c r="O42" s="206"/>
      <c r="P42" s="206"/>
      <c r="Q42" s="206"/>
      <c r="R42" s="206"/>
      <c r="S42" s="206"/>
      <c r="U42" s="6"/>
    </row>
    <row r="43" spans="1:18" ht="15" customHeight="1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</row>
    <row r="48" ht="14.25"/>
    <row r="49" ht="14.25"/>
    <row r="50" ht="14.25"/>
    <row r="51" ht="14.25"/>
    <row r="52" ht="14.25"/>
    <row r="53" ht="14.25"/>
  </sheetData>
  <sheetProtection/>
  <mergeCells count="70">
    <mergeCell ref="K31:R31"/>
    <mergeCell ref="K32:N32"/>
    <mergeCell ref="O32:R32"/>
    <mergeCell ref="K33:N33"/>
    <mergeCell ref="K39:N39"/>
    <mergeCell ref="O34:R34"/>
    <mergeCell ref="K35:N35"/>
    <mergeCell ref="O35:R35"/>
    <mergeCell ref="A40:J40"/>
    <mergeCell ref="K40:N40"/>
    <mergeCell ref="K36:N36"/>
    <mergeCell ref="K41:N41"/>
    <mergeCell ref="O41:R41"/>
    <mergeCell ref="A41:J41"/>
    <mergeCell ref="O40:R40"/>
    <mergeCell ref="K37:N37"/>
    <mergeCell ref="O37:R37"/>
    <mergeCell ref="A28:G28"/>
    <mergeCell ref="H28:R28"/>
    <mergeCell ref="O33:R33"/>
    <mergeCell ref="O39:R39"/>
    <mergeCell ref="K34:N34"/>
    <mergeCell ref="O38:R38"/>
    <mergeCell ref="A38:J38"/>
    <mergeCell ref="K38:N38"/>
    <mergeCell ref="O36:R36"/>
    <mergeCell ref="A31:J32"/>
    <mergeCell ref="H24:R25"/>
    <mergeCell ref="A25:G25"/>
    <mergeCell ref="H22:R22"/>
    <mergeCell ref="A26:G26"/>
    <mergeCell ref="H26:R26"/>
    <mergeCell ref="A27:G27"/>
    <mergeCell ref="H27:R27"/>
    <mergeCell ref="A24:G24"/>
    <mergeCell ref="A20:G20"/>
    <mergeCell ref="A21:G21"/>
    <mergeCell ref="H21:R21"/>
    <mergeCell ref="H20:R20"/>
    <mergeCell ref="A22:G22"/>
    <mergeCell ref="A23:G23"/>
    <mergeCell ref="H23:L23"/>
    <mergeCell ref="M23:P23"/>
    <mergeCell ref="A18:G18"/>
    <mergeCell ref="H18:L18"/>
    <mergeCell ref="M18:P18"/>
    <mergeCell ref="A19:G19"/>
    <mergeCell ref="H19:L19"/>
    <mergeCell ref="M19:P19"/>
    <mergeCell ref="A16:G16"/>
    <mergeCell ref="H16:L16"/>
    <mergeCell ref="M16:P16"/>
    <mergeCell ref="A17:G17"/>
    <mergeCell ref="H17:L17"/>
    <mergeCell ref="M17:P17"/>
    <mergeCell ref="A14:G14"/>
    <mergeCell ref="H14:L14"/>
    <mergeCell ref="M14:P14"/>
    <mergeCell ref="A15:G15"/>
    <mergeCell ref="H15:L15"/>
    <mergeCell ref="M15:P15"/>
    <mergeCell ref="A13:G13"/>
    <mergeCell ref="H13:L13"/>
    <mergeCell ref="M13:P13"/>
    <mergeCell ref="A9:R9"/>
    <mergeCell ref="A10:R10"/>
    <mergeCell ref="A11:G12"/>
    <mergeCell ref="H11:L12"/>
    <mergeCell ref="M11:R11"/>
    <mergeCell ref="M12:P12"/>
  </mergeCells>
  <printOptions/>
  <pageMargins left="0.984251968503937" right="0.5118110236220472" top="0.7480314960629921" bottom="0.7480314960629921" header="0.31496062992125984" footer="0.31496062992125984"/>
  <pageSetup horizontalDpi="600" verticalDpi="600" orientation="portrait" paperSize="9" scale="9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AE48"/>
  <sheetViews>
    <sheetView zoomScalePageLayoutView="0" workbookViewId="0" topLeftCell="A31">
      <selection activeCell="S36" sqref="A36:IV36"/>
    </sheetView>
  </sheetViews>
  <sheetFormatPr defaultColWidth="4.421875" defaultRowHeight="15"/>
  <cols>
    <col min="1" max="4" width="4.421875" style="1" customWidth="1"/>
    <col min="5" max="5" width="5.421875" style="1" customWidth="1"/>
    <col min="6" max="8" width="4.421875" style="1" customWidth="1"/>
    <col min="9" max="9" width="6.57421875" style="1" customWidth="1"/>
    <col min="10" max="10" width="4.421875" style="1" hidden="1" customWidth="1"/>
    <col min="11" max="13" width="4.421875" style="1" customWidth="1"/>
    <col min="14" max="14" width="6.140625" style="1" customWidth="1"/>
    <col min="15" max="17" width="4.421875" style="1" customWidth="1"/>
    <col min="18" max="18" width="11.7109375" style="1" customWidth="1"/>
    <col min="19" max="28" width="4.421875" style="1" customWidth="1"/>
    <col min="29" max="42" width="4.28125" style="1" customWidth="1"/>
    <col min="43" max="16384" width="4.421875" style="1" customWidth="1"/>
  </cols>
  <sheetData>
    <row r="3" spans="1:18" ht="16.5">
      <c r="A3" s="203"/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</row>
    <row r="4" spans="1:18" ht="16.5">
      <c r="A4" s="203"/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</row>
    <row r="5" spans="1:18" s="4" customFormat="1" ht="16.5">
      <c r="A5" s="86" t="s">
        <v>340</v>
      </c>
      <c r="B5" s="86"/>
      <c r="C5" s="86"/>
      <c r="D5" s="86"/>
      <c r="E5" s="86"/>
      <c r="F5" s="86"/>
      <c r="G5" s="87"/>
      <c r="H5" s="87"/>
      <c r="I5" s="87"/>
      <c r="J5" s="36"/>
      <c r="K5" s="36"/>
      <c r="L5" s="36"/>
      <c r="M5" s="36"/>
      <c r="N5" s="36"/>
      <c r="O5" s="36"/>
      <c r="P5" s="36"/>
      <c r="Q5" s="36"/>
      <c r="R5" s="36"/>
    </row>
    <row r="6" spans="1:18" s="4" customFormat="1" ht="15">
      <c r="A6" s="60" t="s">
        <v>363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</row>
    <row r="7" spans="1:18" s="4" customFormat="1" ht="15.75" thickBot="1">
      <c r="A7" s="60" t="s">
        <v>364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</row>
    <row r="8" spans="1:18" s="4" customFormat="1" ht="14.25">
      <c r="A8" s="659" t="s">
        <v>46</v>
      </c>
      <c r="B8" s="660"/>
      <c r="C8" s="660"/>
      <c r="D8" s="660"/>
      <c r="E8" s="660"/>
      <c r="F8" s="660"/>
      <c r="G8" s="660"/>
      <c r="H8" s="660"/>
      <c r="I8" s="660"/>
      <c r="J8" s="661"/>
      <c r="K8" s="672" t="s">
        <v>303</v>
      </c>
      <c r="L8" s="673"/>
      <c r="M8" s="673"/>
      <c r="N8" s="673"/>
      <c r="O8" s="673"/>
      <c r="P8" s="673"/>
      <c r="Q8" s="673"/>
      <c r="R8" s="674"/>
    </row>
    <row r="9" spans="1:18" s="4" customFormat="1" ht="14.25">
      <c r="A9" s="662"/>
      <c r="B9" s="600"/>
      <c r="C9" s="600"/>
      <c r="D9" s="600"/>
      <c r="E9" s="600"/>
      <c r="F9" s="600"/>
      <c r="G9" s="600"/>
      <c r="H9" s="600"/>
      <c r="I9" s="600"/>
      <c r="J9" s="663"/>
      <c r="K9" s="608">
        <v>43921</v>
      </c>
      <c r="L9" s="609"/>
      <c r="M9" s="609"/>
      <c r="N9" s="609"/>
      <c r="O9" s="608">
        <v>43830</v>
      </c>
      <c r="P9" s="609"/>
      <c r="Q9" s="609"/>
      <c r="R9" s="675"/>
    </row>
    <row r="10" spans="1:18" ht="16.5">
      <c r="A10" s="331" t="s">
        <v>52</v>
      </c>
      <c r="B10" s="62"/>
      <c r="C10" s="62"/>
      <c r="D10" s="62"/>
      <c r="E10" s="63"/>
      <c r="F10" s="38"/>
      <c r="G10" s="38"/>
      <c r="H10" s="687"/>
      <c r="I10" s="687"/>
      <c r="J10" s="39"/>
      <c r="K10" s="37"/>
      <c r="L10" s="38"/>
      <c r="M10" s="38"/>
      <c r="N10" s="39"/>
      <c r="O10" s="37"/>
      <c r="P10" s="38"/>
      <c r="Q10" s="38"/>
      <c r="R10" s="224"/>
    </row>
    <row r="11" spans="1:31" ht="16.5">
      <c r="A11" s="23"/>
      <c r="B11" s="25" t="s">
        <v>53</v>
      </c>
      <c r="C11" s="29"/>
      <c r="D11" s="29"/>
      <c r="E11" s="25"/>
      <c r="F11" s="271"/>
      <c r="G11" s="271"/>
      <c r="H11" s="577"/>
      <c r="I11" s="577"/>
      <c r="J11" s="328"/>
      <c r="K11" s="677">
        <v>13000000</v>
      </c>
      <c r="L11" s="678"/>
      <c r="M11" s="678"/>
      <c r="N11" s="679"/>
      <c r="O11" s="677">
        <v>13000000</v>
      </c>
      <c r="P11" s="678"/>
      <c r="Q11" s="678"/>
      <c r="R11" s="680"/>
      <c r="AE11" s="262"/>
    </row>
    <row r="12" spans="1:31" ht="16.5">
      <c r="A12" s="332"/>
      <c r="B12" s="83" t="s">
        <v>54</v>
      </c>
      <c r="C12" s="83"/>
      <c r="D12" s="191"/>
      <c r="E12" s="191"/>
      <c r="F12" s="191"/>
      <c r="G12" s="522"/>
      <c r="H12" s="522"/>
      <c r="I12" s="522"/>
      <c r="J12" s="688"/>
      <c r="K12" s="646">
        <v>320254562</v>
      </c>
      <c r="L12" s="647"/>
      <c r="M12" s="647"/>
      <c r="N12" s="652"/>
      <c r="O12" s="646">
        <v>320254562</v>
      </c>
      <c r="P12" s="647"/>
      <c r="Q12" s="647"/>
      <c r="R12" s="648"/>
      <c r="S12" s="14"/>
      <c r="AE12" s="262"/>
    </row>
    <row r="13" spans="1:31" ht="16.5">
      <c r="A13" s="332"/>
      <c r="B13" s="83" t="s">
        <v>440</v>
      </c>
      <c r="C13" s="83"/>
      <c r="D13" s="191"/>
      <c r="E13" s="191"/>
      <c r="F13" s="191"/>
      <c r="G13" s="492"/>
      <c r="H13" s="492"/>
      <c r="I13" s="492"/>
      <c r="J13" s="496"/>
      <c r="K13" s="646">
        <v>7174632</v>
      </c>
      <c r="L13" s="647"/>
      <c r="M13" s="647"/>
      <c r="N13" s="652"/>
      <c r="O13" s="646">
        <v>7174631</v>
      </c>
      <c r="P13" s="647"/>
      <c r="Q13" s="647"/>
      <c r="R13" s="648"/>
      <c r="S13" s="14"/>
      <c r="AE13" s="262"/>
    </row>
    <row r="14" spans="1:31" ht="16.5">
      <c r="A14" s="23"/>
      <c r="B14" s="83" t="s">
        <v>409</v>
      </c>
      <c r="C14" s="83"/>
      <c r="D14" s="191"/>
      <c r="E14" s="191"/>
      <c r="F14" s="191"/>
      <c r="G14" s="191"/>
      <c r="H14" s="522"/>
      <c r="I14" s="522"/>
      <c r="J14" s="497"/>
      <c r="K14" s="646">
        <v>296153307</v>
      </c>
      <c r="L14" s="647"/>
      <c r="M14" s="647"/>
      <c r="N14" s="652"/>
      <c r="O14" s="646">
        <v>289483274</v>
      </c>
      <c r="P14" s="647"/>
      <c r="Q14" s="647"/>
      <c r="R14" s="648"/>
      <c r="S14" s="14"/>
      <c r="AE14" s="262"/>
    </row>
    <row r="15" spans="1:31" ht="16.5">
      <c r="A15" s="23"/>
      <c r="B15" s="83" t="s">
        <v>55</v>
      </c>
      <c r="C15" s="83"/>
      <c r="D15" s="191"/>
      <c r="E15" s="83"/>
      <c r="F15" s="191"/>
      <c r="G15" s="191"/>
      <c r="H15" s="492"/>
      <c r="I15" s="492"/>
      <c r="J15" s="497"/>
      <c r="K15" s="646">
        <v>1184919402</v>
      </c>
      <c r="L15" s="647"/>
      <c r="M15" s="647"/>
      <c r="N15" s="652"/>
      <c r="O15" s="646">
        <v>519623489</v>
      </c>
      <c r="P15" s="647"/>
      <c r="Q15" s="647"/>
      <c r="R15" s="648"/>
      <c r="S15" s="14"/>
      <c r="AE15" s="262"/>
    </row>
    <row r="16" spans="1:31" ht="16.5">
      <c r="A16" s="23"/>
      <c r="B16" s="83" t="s">
        <v>56</v>
      </c>
      <c r="C16" s="83"/>
      <c r="D16" s="191"/>
      <c r="E16" s="83"/>
      <c r="F16" s="191"/>
      <c r="G16" s="191"/>
      <c r="H16" s="492"/>
      <c r="I16" s="492"/>
      <c r="J16" s="497"/>
      <c r="K16" s="646">
        <v>4193094697</v>
      </c>
      <c r="L16" s="647"/>
      <c r="M16" s="647"/>
      <c r="N16" s="652"/>
      <c r="O16" s="646">
        <v>3791435858</v>
      </c>
      <c r="P16" s="647"/>
      <c r="Q16" s="647"/>
      <c r="R16" s="648"/>
      <c r="S16" s="14"/>
      <c r="AE16" s="262"/>
    </row>
    <row r="17" spans="1:31" ht="16.5">
      <c r="A17" s="23"/>
      <c r="B17" s="83" t="s">
        <v>369</v>
      </c>
      <c r="C17" s="83"/>
      <c r="D17" s="191"/>
      <c r="E17" s="83"/>
      <c r="F17" s="191"/>
      <c r="G17" s="191"/>
      <c r="H17" s="492"/>
      <c r="I17" s="492"/>
      <c r="J17" s="497"/>
      <c r="K17" s="646">
        <v>45495778</v>
      </c>
      <c r="L17" s="647"/>
      <c r="M17" s="647"/>
      <c r="N17" s="652"/>
      <c r="O17" s="646">
        <v>45495778</v>
      </c>
      <c r="P17" s="647"/>
      <c r="Q17" s="647"/>
      <c r="R17" s="648"/>
      <c r="S17" s="14"/>
      <c r="AE17" s="262"/>
    </row>
    <row r="18" spans="1:31" ht="16.5">
      <c r="A18" s="23"/>
      <c r="B18" s="83" t="s">
        <v>283</v>
      </c>
      <c r="C18" s="83"/>
      <c r="D18" s="191"/>
      <c r="E18" s="83"/>
      <c r="F18" s="191"/>
      <c r="G18" s="191"/>
      <c r="H18" s="492"/>
      <c r="I18" s="492"/>
      <c r="J18" s="497"/>
      <c r="K18" s="646">
        <v>0</v>
      </c>
      <c r="L18" s="689"/>
      <c r="M18" s="689"/>
      <c r="N18" s="690"/>
      <c r="O18" s="646">
        <v>0</v>
      </c>
      <c r="P18" s="647"/>
      <c r="Q18" s="647"/>
      <c r="R18" s="648"/>
      <c r="S18" s="14"/>
      <c r="AE18" s="262"/>
    </row>
    <row r="19" spans="1:31" ht="16.5">
      <c r="A19" s="23"/>
      <c r="B19" s="83" t="s">
        <v>284</v>
      </c>
      <c r="C19" s="83"/>
      <c r="D19" s="191"/>
      <c r="E19" s="83"/>
      <c r="F19" s="191"/>
      <c r="G19" s="191"/>
      <c r="H19" s="492"/>
      <c r="I19" s="492"/>
      <c r="J19" s="497"/>
      <c r="K19" s="646">
        <v>12043907</v>
      </c>
      <c r="L19" s="689"/>
      <c r="M19" s="689"/>
      <c r="N19" s="690"/>
      <c r="O19" s="646">
        <v>127573814</v>
      </c>
      <c r="P19" s="689"/>
      <c r="Q19" s="689"/>
      <c r="R19" s="691"/>
      <c r="S19" s="14"/>
      <c r="AE19" s="262"/>
    </row>
    <row r="20" spans="1:31" ht="16.5">
      <c r="A20" s="23"/>
      <c r="B20" s="83" t="s">
        <v>300</v>
      </c>
      <c r="C20" s="83"/>
      <c r="D20" s="191"/>
      <c r="E20" s="83"/>
      <c r="F20" s="191"/>
      <c r="G20" s="191"/>
      <c r="H20" s="492"/>
      <c r="I20" s="492"/>
      <c r="J20" s="497"/>
      <c r="K20" s="646">
        <v>24212711</v>
      </c>
      <c r="L20" s="689"/>
      <c r="M20" s="689"/>
      <c r="N20" s="690"/>
      <c r="O20" s="646">
        <v>19506272</v>
      </c>
      <c r="P20" s="689"/>
      <c r="Q20" s="689"/>
      <c r="R20" s="691"/>
      <c r="S20" s="14"/>
      <c r="AE20" s="262"/>
    </row>
    <row r="21" spans="1:18" ht="16.5">
      <c r="A21" s="23"/>
      <c r="B21" s="83" t="s">
        <v>59</v>
      </c>
      <c r="C21" s="25"/>
      <c r="D21" s="271"/>
      <c r="E21" s="25"/>
      <c r="F21" s="271"/>
      <c r="G21" s="271"/>
      <c r="H21" s="327"/>
      <c r="I21" s="327"/>
      <c r="J21" s="328"/>
      <c r="K21" s="677">
        <f>119846660-K28</f>
        <v>46361241</v>
      </c>
      <c r="L21" s="678"/>
      <c r="M21" s="678"/>
      <c r="N21" s="679"/>
      <c r="O21" s="677">
        <v>355154188</v>
      </c>
      <c r="P21" s="678"/>
      <c r="Q21" s="678"/>
      <c r="R21" s="680"/>
    </row>
    <row r="22" spans="1:18" ht="16.5">
      <c r="A22" s="23"/>
      <c r="B22" s="25" t="s">
        <v>285</v>
      </c>
      <c r="C22" s="25"/>
      <c r="D22" s="271"/>
      <c r="E22" s="25"/>
      <c r="F22" s="271"/>
      <c r="G22" s="271"/>
      <c r="H22" s="327"/>
      <c r="I22" s="327"/>
      <c r="J22" s="328"/>
      <c r="K22" s="677">
        <v>37863000</v>
      </c>
      <c r="L22" s="678"/>
      <c r="M22" s="678"/>
      <c r="N22" s="679"/>
      <c r="O22" s="677">
        <v>50392072</v>
      </c>
      <c r="P22" s="678"/>
      <c r="Q22" s="678"/>
      <c r="R22" s="680"/>
    </row>
    <row r="23" spans="1:18" ht="16.5">
      <c r="A23" s="23"/>
      <c r="B23" s="25" t="s">
        <v>286</v>
      </c>
      <c r="C23" s="25"/>
      <c r="D23" s="271"/>
      <c r="E23" s="25"/>
      <c r="F23" s="25"/>
      <c r="G23" s="403"/>
      <c r="H23" s="577"/>
      <c r="I23" s="577"/>
      <c r="J23" s="43"/>
      <c r="K23" s="677">
        <v>2442656043</v>
      </c>
      <c r="L23" s="678"/>
      <c r="M23" s="678"/>
      <c r="N23" s="679"/>
      <c r="O23" s="677">
        <v>0</v>
      </c>
      <c r="P23" s="678"/>
      <c r="Q23" s="678"/>
      <c r="R23" s="680"/>
    </row>
    <row r="24" spans="1:18" ht="16.5">
      <c r="A24" s="23"/>
      <c r="B24" s="25" t="s">
        <v>410</v>
      </c>
      <c r="C24" s="25"/>
      <c r="D24" s="403"/>
      <c r="E24" s="25"/>
      <c r="F24" s="25"/>
      <c r="G24" s="403"/>
      <c r="H24" s="400"/>
      <c r="I24" s="400"/>
      <c r="J24" s="402"/>
      <c r="K24" s="677">
        <v>0</v>
      </c>
      <c r="L24" s="678"/>
      <c r="M24" s="678"/>
      <c r="N24" s="679"/>
      <c r="O24" s="677">
        <v>0</v>
      </c>
      <c r="P24" s="678"/>
      <c r="Q24" s="678"/>
      <c r="R24" s="680"/>
    </row>
    <row r="25" spans="1:18" ht="16.5">
      <c r="A25" s="23"/>
      <c r="B25" s="25" t="s">
        <v>299</v>
      </c>
      <c r="C25" s="25"/>
      <c r="D25" s="271"/>
      <c r="E25" s="25"/>
      <c r="F25" s="271"/>
      <c r="G25" s="271"/>
      <c r="H25" s="327"/>
      <c r="I25" s="327"/>
      <c r="J25" s="328"/>
      <c r="K25" s="677">
        <v>113050493</v>
      </c>
      <c r="L25" s="678"/>
      <c r="M25" s="678"/>
      <c r="N25" s="679"/>
      <c r="O25" s="677">
        <v>113050493</v>
      </c>
      <c r="P25" s="678"/>
      <c r="Q25" s="678"/>
      <c r="R25" s="680"/>
    </row>
    <row r="26" spans="1:18" ht="16.5">
      <c r="A26" s="333" t="s">
        <v>383</v>
      </c>
      <c r="B26" s="73"/>
      <c r="C26" s="73"/>
      <c r="D26" s="74"/>
      <c r="E26" s="75"/>
      <c r="F26" s="75"/>
      <c r="G26" s="74"/>
      <c r="H26" s="692"/>
      <c r="I26" s="692"/>
      <c r="J26" s="76"/>
      <c r="K26" s="614">
        <f>SUM(K11:N25)</f>
        <v>8736279773</v>
      </c>
      <c r="L26" s="615"/>
      <c r="M26" s="615"/>
      <c r="N26" s="616"/>
      <c r="O26" s="614">
        <f>SUM(O11:R25)</f>
        <v>5652144431</v>
      </c>
      <c r="P26" s="615"/>
      <c r="Q26" s="615"/>
      <c r="R26" s="693"/>
    </row>
    <row r="27" spans="1:18" ht="16.5">
      <c r="A27" s="331" t="s">
        <v>380</v>
      </c>
      <c r="B27" s="24"/>
      <c r="C27" s="24"/>
      <c r="D27" s="271"/>
      <c r="E27" s="25"/>
      <c r="F27" s="25"/>
      <c r="G27" s="271"/>
      <c r="H27" s="327"/>
      <c r="I27" s="327"/>
      <c r="J27" s="271"/>
      <c r="K27" s="677"/>
      <c r="L27" s="678"/>
      <c r="M27" s="678"/>
      <c r="N27" s="679"/>
      <c r="O27" s="677"/>
      <c r="P27" s="678"/>
      <c r="Q27" s="678"/>
      <c r="R27" s="680"/>
    </row>
    <row r="28" spans="1:18" ht="16.5">
      <c r="A28" s="23"/>
      <c r="B28" s="83" t="s">
        <v>59</v>
      </c>
      <c r="C28" s="24"/>
      <c r="D28" s="271"/>
      <c r="E28" s="25"/>
      <c r="F28" s="25"/>
      <c r="G28" s="271"/>
      <c r="H28" s="327"/>
      <c r="I28" s="327"/>
      <c r="J28" s="271"/>
      <c r="K28" s="677">
        <v>73485419</v>
      </c>
      <c r="L28" s="678"/>
      <c r="M28" s="678"/>
      <c r="N28" s="679"/>
      <c r="O28" s="677">
        <v>49231517</v>
      </c>
      <c r="P28" s="678"/>
      <c r="Q28" s="678"/>
      <c r="R28" s="680"/>
    </row>
    <row r="29" spans="1:18" ht="16.5">
      <c r="A29" s="23"/>
      <c r="B29" s="25" t="s">
        <v>286</v>
      </c>
      <c r="C29" s="25"/>
      <c r="D29" s="441"/>
      <c r="E29" s="25"/>
      <c r="F29" s="25"/>
      <c r="G29" s="441"/>
      <c r="H29" s="577"/>
      <c r="I29" s="577"/>
      <c r="J29" s="43"/>
      <c r="K29" s="677">
        <f>12594672156-K23</f>
        <v>10152016113</v>
      </c>
      <c r="L29" s="678"/>
      <c r="M29" s="678"/>
      <c r="N29" s="679"/>
      <c r="O29" s="677">
        <v>0</v>
      </c>
      <c r="P29" s="678"/>
      <c r="Q29" s="678"/>
      <c r="R29" s="680"/>
    </row>
    <row r="30" spans="1:18" ht="16.5">
      <c r="A30" s="333" t="s">
        <v>382</v>
      </c>
      <c r="B30" s="73"/>
      <c r="C30" s="73"/>
      <c r="D30" s="74"/>
      <c r="E30" s="75"/>
      <c r="F30" s="75"/>
      <c r="G30" s="74"/>
      <c r="H30" s="692"/>
      <c r="I30" s="692"/>
      <c r="J30" s="76"/>
      <c r="K30" s="614">
        <f>+SUM(K28:N29)</f>
        <v>10225501532</v>
      </c>
      <c r="L30" s="615"/>
      <c r="M30" s="615"/>
      <c r="N30" s="616"/>
      <c r="O30" s="614">
        <f>+SUM(O28:R29)</f>
        <v>49231517</v>
      </c>
      <c r="P30" s="615"/>
      <c r="Q30" s="615"/>
      <c r="R30" s="693"/>
    </row>
    <row r="31" spans="1:18" ht="17.25" thickBot="1">
      <c r="A31" s="324" t="s">
        <v>381</v>
      </c>
      <c r="B31" s="234"/>
      <c r="C31" s="234"/>
      <c r="D31" s="34"/>
      <c r="E31" s="35"/>
      <c r="F31" s="35"/>
      <c r="G31" s="34"/>
      <c r="H31" s="334"/>
      <c r="I31" s="334"/>
      <c r="J31" s="34"/>
      <c r="K31" s="683">
        <f>+K30+K26</f>
        <v>18961781305</v>
      </c>
      <c r="L31" s="684"/>
      <c r="M31" s="684"/>
      <c r="N31" s="685"/>
      <c r="O31" s="683">
        <f>+O30+O26</f>
        <v>5701375948</v>
      </c>
      <c r="P31" s="684"/>
      <c r="Q31" s="684"/>
      <c r="R31" s="686"/>
    </row>
    <row r="32" spans="1:18" ht="16.5">
      <c r="A32" s="24"/>
      <c r="B32" s="24"/>
      <c r="C32" s="24"/>
      <c r="D32" s="271"/>
      <c r="E32" s="25"/>
      <c r="F32" s="25"/>
      <c r="G32" s="271"/>
      <c r="H32" s="327"/>
      <c r="I32" s="327"/>
      <c r="J32" s="271"/>
      <c r="K32" s="330"/>
      <c r="L32" s="330"/>
      <c r="M32" s="330"/>
      <c r="N32" s="330"/>
      <c r="O32" s="330"/>
      <c r="P32" s="330"/>
      <c r="Q32" s="330"/>
      <c r="R32" s="330"/>
    </row>
    <row r="33" spans="1:19" ht="16.5">
      <c r="A33" s="86" t="s">
        <v>365</v>
      </c>
      <c r="B33" s="86"/>
      <c r="C33" s="86"/>
      <c r="D33" s="86"/>
      <c r="E33" s="86"/>
      <c r="F33" s="86"/>
      <c r="G33" s="87"/>
      <c r="H33" s="87"/>
      <c r="I33" s="87"/>
      <c r="J33" s="36"/>
      <c r="K33" s="36"/>
      <c r="L33" s="36"/>
      <c r="M33" s="36"/>
      <c r="N33" s="36"/>
      <c r="O33" s="36"/>
      <c r="P33" s="36"/>
      <c r="Q33" s="36"/>
      <c r="R33" s="36"/>
      <c r="S33" s="6"/>
    </row>
    <row r="34" spans="1:18" ht="15">
      <c r="A34" s="60" t="s">
        <v>480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</row>
    <row r="35" spans="1:18" ht="15">
      <c r="A35" s="251" t="s">
        <v>481</v>
      </c>
      <c r="B35" s="251"/>
      <c r="C35" s="251"/>
      <c r="D35" s="251"/>
      <c r="E35" s="251"/>
      <c r="F35" s="251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</row>
    <row r="36" spans="1:18" ht="15" customHeight="1">
      <c r="A36" s="597" t="s">
        <v>46</v>
      </c>
      <c r="B36" s="598"/>
      <c r="C36" s="598"/>
      <c r="D36" s="598"/>
      <c r="E36" s="598"/>
      <c r="F36" s="598"/>
      <c r="G36" s="598"/>
      <c r="H36" s="598"/>
      <c r="I36" s="598"/>
      <c r="J36" s="694"/>
      <c r="K36" s="605" t="s">
        <v>303</v>
      </c>
      <c r="L36" s="606"/>
      <c r="M36" s="606"/>
      <c r="N36" s="606"/>
      <c r="O36" s="606"/>
      <c r="P36" s="606"/>
      <c r="Q36" s="606"/>
      <c r="R36" s="607"/>
    </row>
    <row r="37" spans="1:18" ht="14.25">
      <c r="A37" s="599"/>
      <c r="B37" s="600"/>
      <c r="C37" s="600"/>
      <c r="D37" s="600"/>
      <c r="E37" s="600"/>
      <c r="F37" s="600"/>
      <c r="G37" s="600"/>
      <c r="H37" s="600"/>
      <c r="I37" s="600"/>
      <c r="J37" s="663"/>
      <c r="K37" s="608">
        <v>43921</v>
      </c>
      <c r="L37" s="609"/>
      <c r="M37" s="609"/>
      <c r="N37" s="609"/>
      <c r="O37" s="608">
        <v>43830</v>
      </c>
      <c r="P37" s="609"/>
      <c r="Q37" s="609"/>
      <c r="R37" s="675"/>
    </row>
    <row r="38" spans="1:18" ht="16.5">
      <c r="A38" s="61" t="s">
        <v>57</v>
      </c>
      <c r="B38" s="62"/>
      <c r="C38" s="62"/>
      <c r="D38" s="62"/>
      <c r="E38" s="63"/>
      <c r="F38" s="38"/>
      <c r="G38" s="38"/>
      <c r="H38" s="687"/>
      <c r="I38" s="687"/>
      <c r="J38" s="39"/>
      <c r="K38" s="37"/>
      <c r="L38" s="38"/>
      <c r="M38" s="38"/>
      <c r="N38" s="39"/>
      <c r="O38" s="37"/>
      <c r="P38" s="38"/>
      <c r="Q38" s="38"/>
      <c r="R38" s="39"/>
    </row>
    <row r="39" spans="1:30" ht="15" customHeight="1">
      <c r="A39" s="65"/>
      <c r="B39" s="681" t="s">
        <v>206</v>
      </c>
      <c r="C39" s="681"/>
      <c r="D39" s="681"/>
      <c r="E39" s="681"/>
      <c r="F39" s="681"/>
      <c r="G39" s="681"/>
      <c r="H39" s="681"/>
      <c r="I39" s="681"/>
      <c r="J39" s="682"/>
      <c r="K39" s="646">
        <v>936447794</v>
      </c>
      <c r="L39" s="647"/>
      <c r="M39" s="647"/>
      <c r="N39" s="652"/>
      <c r="O39" s="646">
        <v>1237161951</v>
      </c>
      <c r="P39" s="647"/>
      <c r="Q39" s="647"/>
      <c r="R39" s="652"/>
      <c r="AD39" s="262"/>
    </row>
    <row r="40" spans="1:30" ht="15.75">
      <c r="A40" s="66"/>
      <c r="B40" s="681" t="s">
        <v>207</v>
      </c>
      <c r="C40" s="681"/>
      <c r="D40" s="681"/>
      <c r="E40" s="681"/>
      <c r="F40" s="681"/>
      <c r="G40" s="681"/>
      <c r="H40" s="681"/>
      <c r="I40" s="681"/>
      <c r="J40" s="682"/>
      <c r="K40" s="646">
        <v>7090450280</v>
      </c>
      <c r="L40" s="647"/>
      <c r="M40" s="647"/>
      <c r="N40" s="652"/>
      <c r="O40" s="646">
        <v>7865541726</v>
      </c>
      <c r="P40" s="647"/>
      <c r="Q40" s="647"/>
      <c r="R40" s="652"/>
      <c r="AD40" s="262"/>
    </row>
    <row r="41" spans="1:30" ht="15.75">
      <c r="A41" s="64"/>
      <c r="B41" s="681" t="s">
        <v>482</v>
      </c>
      <c r="C41" s="681"/>
      <c r="D41" s="681"/>
      <c r="E41" s="681"/>
      <c r="F41" s="681"/>
      <c r="G41" s="681"/>
      <c r="H41" s="681"/>
      <c r="I41" s="681"/>
      <c r="J41" s="682"/>
      <c r="K41" s="646">
        <v>1256031532</v>
      </c>
      <c r="L41" s="647"/>
      <c r="M41" s="647"/>
      <c r="N41" s="652"/>
      <c r="O41" s="646">
        <v>1478771014</v>
      </c>
      <c r="P41" s="647"/>
      <c r="Q41" s="647"/>
      <c r="R41" s="652"/>
      <c r="AD41" s="262"/>
    </row>
    <row r="42" spans="1:30" ht="15.75">
      <c r="A42" s="64"/>
      <c r="B42" s="681" t="s">
        <v>483</v>
      </c>
      <c r="C42" s="681"/>
      <c r="D42" s="681"/>
      <c r="E42" s="681"/>
      <c r="F42" s="681"/>
      <c r="G42" s="681"/>
      <c r="H42" s="681"/>
      <c r="I42" s="681"/>
      <c r="J42" s="682"/>
      <c r="K42" s="677">
        <v>69091813</v>
      </c>
      <c r="L42" s="678"/>
      <c r="M42" s="678"/>
      <c r="N42" s="679"/>
      <c r="O42" s="646">
        <v>0</v>
      </c>
      <c r="P42" s="647"/>
      <c r="Q42" s="647"/>
      <c r="R42" s="652"/>
      <c r="AD42" s="262"/>
    </row>
    <row r="43" spans="1:30" ht="16.5">
      <c r="A43" s="64"/>
      <c r="B43" s="681" t="s">
        <v>208</v>
      </c>
      <c r="C43" s="697"/>
      <c r="D43" s="697"/>
      <c r="E43" s="697"/>
      <c r="F43" s="697"/>
      <c r="G43" s="697"/>
      <c r="H43" s="697"/>
      <c r="I43" s="697"/>
      <c r="J43" s="698"/>
      <c r="K43" s="646">
        <v>204807683</v>
      </c>
      <c r="L43" s="647"/>
      <c r="M43" s="647"/>
      <c r="N43" s="652"/>
      <c r="O43" s="646">
        <v>69403494</v>
      </c>
      <c r="P43" s="647"/>
      <c r="Q43" s="647"/>
      <c r="R43" s="652"/>
      <c r="AD43" s="262"/>
    </row>
    <row r="44" spans="1:30" ht="16.5">
      <c r="A44" s="64"/>
      <c r="B44" s="681" t="s">
        <v>209</v>
      </c>
      <c r="C44" s="697"/>
      <c r="D44" s="697"/>
      <c r="E44" s="697"/>
      <c r="F44" s="697"/>
      <c r="G44" s="697"/>
      <c r="H44" s="697"/>
      <c r="I44" s="697"/>
      <c r="J44" s="698"/>
      <c r="K44" s="677">
        <v>148419964</v>
      </c>
      <c r="L44" s="678"/>
      <c r="M44" s="678"/>
      <c r="N44" s="679"/>
      <c r="O44" s="646">
        <v>149842815</v>
      </c>
      <c r="P44" s="647"/>
      <c r="Q44" s="647"/>
      <c r="R44" s="652"/>
      <c r="AD44" s="262"/>
    </row>
    <row r="45" spans="1:30" ht="15.75">
      <c r="A45" s="64"/>
      <c r="B45" s="681" t="s">
        <v>484</v>
      </c>
      <c r="C45" s="681"/>
      <c r="D45" s="681"/>
      <c r="E45" s="681"/>
      <c r="F45" s="681"/>
      <c r="G45" s="681"/>
      <c r="H45" s="681"/>
      <c r="I45" s="681"/>
      <c r="J45" s="682"/>
      <c r="K45" s="677">
        <v>9087979821</v>
      </c>
      <c r="L45" s="678"/>
      <c r="M45" s="678"/>
      <c r="N45" s="679"/>
      <c r="O45" s="646">
        <v>0</v>
      </c>
      <c r="P45" s="647"/>
      <c r="Q45" s="647"/>
      <c r="R45" s="652"/>
      <c r="AD45" s="262"/>
    </row>
    <row r="46" spans="1:18" ht="16.5">
      <c r="A46" s="72" t="s">
        <v>199</v>
      </c>
      <c r="B46" s="73"/>
      <c r="C46" s="73"/>
      <c r="D46" s="74"/>
      <c r="E46" s="75"/>
      <c r="F46" s="75"/>
      <c r="G46" s="74"/>
      <c r="H46" s="692"/>
      <c r="I46" s="692"/>
      <c r="J46" s="76"/>
      <c r="K46" s="614">
        <f>SUM(K39:N45)</f>
        <v>18793228887</v>
      </c>
      <c r="L46" s="695"/>
      <c r="M46" s="695"/>
      <c r="N46" s="696"/>
      <c r="O46" s="614">
        <f>SUM(O39:R45)</f>
        <v>10800721000</v>
      </c>
      <c r="P46" s="695"/>
      <c r="Q46" s="695"/>
      <c r="R46" s="696"/>
    </row>
    <row r="47" spans="1:18" ht="16.5">
      <c r="A47" s="24"/>
      <c r="B47" s="24"/>
      <c r="C47" s="24"/>
      <c r="D47" s="271"/>
      <c r="E47" s="25"/>
      <c r="F47" s="25"/>
      <c r="G47" s="271"/>
      <c r="H47" s="296"/>
      <c r="I47" s="296"/>
      <c r="J47" s="271"/>
      <c r="K47" s="300"/>
      <c r="L47" s="301"/>
      <c r="M47" s="301"/>
      <c r="N47" s="301"/>
      <c r="O47" s="300"/>
      <c r="P47" s="301"/>
      <c r="Q47" s="301"/>
      <c r="R47" s="301"/>
    </row>
    <row r="48" spans="1:18" ht="16.5">
      <c r="A48" s="24"/>
      <c r="B48" s="24"/>
      <c r="C48" s="24"/>
      <c r="D48" s="430"/>
      <c r="E48" s="25"/>
      <c r="F48" s="25"/>
      <c r="G48" s="430"/>
      <c r="H48" s="428"/>
      <c r="I48" s="428"/>
      <c r="J48" s="430"/>
      <c r="K48" s="431"/>
      <c r="L48" s="432"/>
      <c r="M48" s="432"/>
      <c r="N48" s="432"/>
      <c r="O48" s="431"/>
      <c r="P48" s="432"/>
      <c r="Q48" s="432"/>
      <c r="R48" s="432"/>
    </row>
    <row r="49" ht="14.25"/>
    <row r="50" ht="14.25"/>
    <row r="51" ht="14.25"/>
    <row r="52" ht="14.25"/>
  </sheetData>
  <sheetProtection/>
  <mergeCells count="83">
    <mergeCell ref="H46:I46"/>
    <mergeCell ref="K46:N46"/>
    <mergeCell ref="O46:R46"/>
    <mergeCell ref="B41:J41"/>
    <mergeCell ref="K41:N41"/>
    <mergeCell ref="O41:R41"/>
    <mergeCell ref="B43:J43"/>
    <mergeCell ref="K43:N43"/>
    <mergeCell ref="O43:R43"/>
    <mergeCell ref="B44:J44"/>
    <mergeCell ref="H38:I38"/>
    <mergeCell ref="B39:J39"/>
    <mergeCell ref="K39:N39"/>
    <mergeCell ref="O39:R39"/>
    <mergeCell ref="B40:J40"/>
    <mergeCell ref="K40:N40"/>
    <mergeCell ref="O40:R40"/>
    <mergeCell ref="H26:I26"/>
    <mergeCell ref="K26:N26"/>
    <mergeCell ref="O26:R26"/>
    <mergeCell ref="A36:J37"/>
    <mergeCell ref="K36:R36"/>
    <mergeCell ref="K37:N37"/>
    <mergeCell ref="O37:R37"/>
    <mergeCell ref="H30:I30"/>
    <mergeCell ref="K30:N30"/>
    <mergeCell ref="O30:R30"/>
    <mergeCell ref="K22:N22"/>
    <mergeCell ref="O22:R22"/>
    <mergeCell ref="H23:I23"/>
    <mergeCell ref="K23:N23"/>
    <mergeCell ref="O23:R23"/>
    <mergeCell ref="K25:N25"/>
    <mergeCell ref="O25:R25"/>
    <mergeCell ref="K24:N24"/>
    <mergeCell ref="O24:R24"/>
    <mergeCell ref="K19:N19"/>
    <mergeCell ref="O19:R19"/>
    <mergeCell ref="K20:N20"/>
    <mergeCell ref="O20:R20"/>
    <mergeCell ref="K21:N21"/>
    <mergeCell ref="O21:R21"/>
    <mergeCell ref="K15:N15"/>
    <mergeCell ref="O15:R15"/>
    <mergeCell ref="K16:N16"/>
    <mergeCell ref="O16:R16"/>
    <mergeCell ref="K18:N18"/>
    <mergeCell ref="O18:R18"/>
    <mergeCell ref="K17:N17"/>
    <mergeCell ref="O17:R17"/>
    <mergeCell ref="K12:N12"/>
    <mergeCell ref="O12:R12"/>
    <mergeCell ref="H14:I14"/>
    <mergeCell ref="K14:N14"/>
    <mergeCell ref="O14:R14"/>
    <mergeCell ref="K13:N13"/>
    <mergeCell ref="O13:R13"/>
    <mergeCell ref="O44:R44"/>
    <mergeCell ref="A8:J9"/>
    <mergeCell ref="K8:R8"/>
    <mergeCell ref="K9:N9"/>
    <mergeCell ref="O9:R9"/>
    <mergeCell ref="H10:I10"/>
    <mergeCell ref="H11:I11"/>
    <mergeCell ref="K11:N11"/>
    <mergeCell ref="O11:R11"/>
    <mergeCell ref="G12:J12"/>
    <mergeCell ref="K28:N28"/>
    <mergeCell ref="O28:R28"/>
    <mergeCell ref="K27:N27"/>
    <mergeCell ref="O27:R27"/>
    <mergeCell ref="K31:N31"/>
    <mergeCell ref="O31:R31"/>
    <mergeCell ref="H29:I29"/>
    <mergeCell ref="K29:N29"/>
    <mergeCell ref="O29:R29"/>
    <mergeCell ref="B45:J45"/>
    <mergeCell ref="B42:J42"/>
    <mergeCell ref="K42:N42"/>
    <mergeCell ref="O42:R42"/>
    <mergeCell ref="K45:N45"/>
    <mergeCell ref="O45:R45"/>
    <mergeCell ref="K44:N44"/>
  </mergeCells>
  <printOptions/>
  <pageMargins left="0.984251968503937" right="0.31496062992125984" top="0.7480314960629921" bottom="0.7480314960629921" header="0.31496062992125984" footer="0.31496062992125984"/>
  <pageSetup horizontalDpi="600" verticalDpi="600" orientation="portrait" paperSize="9" scale="8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52"/>
  <sheetViews>
    <sheetView zoomScalePageLayoutView="0" workbookViewId="0" topLeftCell="A13">
      <selection activeCell="I20" sqref="I20"/>
    </sheetView>
  </sheetViews>
  <sheetFormatPr defaultColWidth="4.421875" defaultRowHeight="15"/>
  <cols>
    <col min="1" max="4" width="4.421875" style="1" customWidth="1"/>
    <col min="5" max="5" width="5.28125" style="1" customWidth="1"/>
    <col min="6" max="17" width="4.421875" style="1" customWidth="1"/>
    <col min="18" max="18" width="6.57421875" style="1" customWidth="1"/>
    <col min="19" max="19" width="19.140625" style="1" customWidth="1"/>
    <col min="20" max="21" width="4.421875" style="1" customWidth="1"/>
    <col min="22" max="22" width="10.57421875" style="1" customWidth="1"/>
    <col min="23" max="23" width="49.28125" style="11" hidden="1" customWidth="1"/>
    <col min="24" max="24" width="16.7109375" style="11" customWidth="1"/>
    <col min="25" max="25" width="21.57421875" style="1" customWidth="1"/>
    <col min="26" max="16384" width="4.421875" style="1" customWidth="1"/>
  </cols>
  <sheetData>
    <row r="1" spans="20:24" ht="14.25">
      <c r="T1" s="6"/>
      <c r="U1" s="6"/>
      <c r="V1" s="6"/>
      <c r="W1" s="6"/>
      <c r="X1" s="6"/>
    </row>
    <row r="2" spans="20:24" ht="14.25">
      <c r="T2" s="6"/>
      <c r="U2" s="6"/>
      <c r="V2" s="6"/>
      <c r="W2" s="6"/>
      <c r="X2" s="6"/>
    </row>
    <row r="3" spans="1:24" ht="16.5">
      <c r="A3" s="203"/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T3" s="6"/>
      <c r="U3" s="6"/>
      <c r="V3" s="6"/>
      <c r="W3" s="6"/>
      <c r="X3" s="6"/>
    </row>
    <row r="4" spans="1:24" ht="16.5">
      <c r="A4" s="203"/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T4" s="6"/>
      <c r="U4" s="6"/>
      <c r="V4" s="6"/>
      <c r="W4" s="6"/>
      <c r="X4" s="6"/>
    </row>
    <row r="5" spans="1:24" ht="16.5">
      <c r="A5" s="86" t="s">
        <v>268</v>
      </c>
      <c r="B5" s="86"/>
      <c r="C5" s="86"/>
      <c r="D5" s="86"/>
      <c r="E5" s="86"/>
      <c r="F5" s="86"/>
      <c r="G5" s="87"/>
      <c r="H5" s="87"/>
      <c r="I5" s="87"/>
      <c r="J5" s="36"/>
      <c r="K5" s="36"/>
      <c r="L5" s="36"/>
      <c r="M5" s="36"/>
      <c r="N5" s="36"/>
      <c r="O5" s="36"/>
      <c r="P5" s="36"/>
      <c r="Q5" s="36"/>
      <c r="R5" s="36"/>
      <c r="S5" s="6"/>
      <c r="T5" s="6"/>
      <c r="U5" s="6"/>
      <c r="V5" s="6"/>
      <c r="W5" s="6"/>
      <c r="X5" s="6"/>
    </row>
    <row r="6" spans="1:24" ht="15">
      <c r="A6" s="60" t="s">
        <v>430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T6" s="6"/>
      <c r="U6" s="6"/>
      <c r="V6" s="6"/>
      <c r="W6" s="6"/>
      <c r="X6" s="6"/>
    </row>
    <row r="7" spans="1:24" ht="15">
      <c r="A7" s="60" t="s">
        <v>485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T7" s="6"/>
      <c r="U7" s="6"/>
      <c r="V7" s="6"/>
      <c r="W7" s="6"/>
      <c r="X7" s="6"/>
    </row>
    <row r="8" spans="1:24" ht="4.5" customHeight="1" thickBot="1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T8" s="6"/>
      <c r="U8" s="6"/>
      <c r="V8" s="6"/>
      <c r="W8" s="6"/>
      <c r="X8" s="6"/>
    </row>
    <row r="9" spans="1:24" ht="15" customHeight="1">
      <c r="A9" s="659" t="s">
        <v>46</v>
      </c>
      <c r="B9" s="660"/>
      <c r="C9" s="660"/>
      <c r="D9" s="660"/>
      <c r="E9" s="660"/>
      <c r="F9" s="660"/>
      <c r="G9" s="660"/>
      <c r="H9" s="660"/>
      <c r="I9" s="660"/>
      <c r="J9" s="661"/>
      <c r="K9" s="672" t="s">
        <v>303</v>
      </c>
      <c r="L9" s="673"/>
      <c r="M9" s="673"/>
      <c r="N9" s="673"/>
      <c r="O9" s="673"/>
      <c r="P9" s="673"/>
      <c r="Q9" s="673"/>
      <c r="R9" s="674"/>
      <c r="T9" s="6"/>
      <c r="U9" s="6"/>
      <c r="V9" s="6"/>
      <c r="W9" s="6"/>
      <c r="X9" s="6"/>
    </row>
    <row r="10" spans="1:24" ht="14.25">
      <c r="A10" s="662"/>
      <c r="B10" s="600"/>
      <c r="C10" s="600"/>
      <c r="D10" s="600"/>
      <c r="E10" s="600"/>
      <c r="F10" s="600"/>
      <c r="G10" s="600"/>
      <c r="H10" s="600"/>
      <c r="I10" s="600"/>
      <c r="J10" s="663"/>
      <c r="K10" s="608">
        <v>43921</v>
      </c>
      <c r="L10" s="609"/>
      <c r="M10" s="609"/>
      <c r="N10" s="609"/>
      <c r="O10" s="608">
        <v>43830</v>
      </c>
      <c r="P10" s="609"/>
      <c r="Q10" s="609"/>
      <c r="R10" s="675"/>
      <c r="T10" s="6"/>
      <c r="U10" s="6"/>
      <c r="V10" s="6"/>
      <c r="W10" s="6"/>
      <c r="X10" s="6"/>
    </row>
    <row r="11" spans="1:24" ht="16.5">
      <c r="A11" s="23"/>
      <c r="B11" s="707" t="s">
        <v>269</v>
      </c>
      <c r="C11" s="707"/>
      <c r="D11" s="707"/>
      <c r="E11" s="707"/>
      <c r="F11" s="707"/>
      <c r="G11" s="707"/>
      <c r="H11" s="707"/>
      <c r="I11" s="707"/>
      <c r="J11" s="515"/>
      <c r="K11" s="719">
        <f>2609598697-K16</f>
        <v>2354773909</v>
      </c>
      <c r="L11" s="720"/>
      <c r="M11" s="720"/>
      <c r="N11" s="721"/>
      <c r="O11" s="646">
        <v>5128928985</v>
      </c>
      <c r="P11" s="647"/>
      <c r="Q11" s="647"/>
      <c r="R11" s="648"/>
      <c r="T11" s="6"/>
      <c r="U11" s="6"/>
      <c r="V11" s="6"/>
      <c r="W11" s="6"/>
      <c r="X11" s="6"/>
    </row>
    <row r="12" spans="1:24" ht="16.5">
      <c r="A12" s="23"/>
      <c r="B12" s="514" t="s">
        <v>417</v>
      </c>
      <c r="C12" s="514"/>
      <c r="D12" s="514"/>
      <c r="E12" s="514"/>
      <c r="F12" s="514"/>
      <c r="G12" s="514"/>
      <c r="H12" s="514"/>
      <c r="I12" s="514"/>
      <c r="J12" s="515"/>
      <c r="K12" s="646">
        <v>0</v>
      </c>
      <c r="L12" s="647"/>
      <c r="M12" s="647"/>
      <c r="N12" s="652"/>
      <c r="O12" s="646">
        <v>294740955</v>
      </c>
      <c r="P12" s="647"/>
      <c r="Q12" s="647"/>
      <c r="R12" s="648"/>
      <c r="T12" s="6"/>
      <c r="U12" s="6"/>
      <c r="V12" s="6"/>
      <c r="W12" s="6"/>
      <c r="X12" s="6"/>
    </row>
    <row r="13" spans="1:24" ht="16.5">
      <c r="A13" s="23"/>
      <c r="B13" s="681" t="s">
        <v>301</v>
      </c>
      <c r="C13" s="681"/>
      <c r="D13" s="681"/>
      <c r="E13" s="681"/>
      <c r="F13" s="681"/>
      <c r="G13" s="681"/>
      <c r="H13" s="681"/>
      <c r="I13" s="681"/>
      <c r="J13" s="515"/>
      <c r="K13" s="646">
        <v>3844161</v>
      </c>
      <c r="L13" s="647"/>
      <c r="M13" s="647"/>
      <c r="N13" s="652"/>
      <c r="O13" s="646">
        <v>3844161</v>
      </c>
      <c r="P13" s="647"/>
      <c r="Q13" s="647"/>
      <c r="R13" s="648"/>
      <c r="T13" s="6"/>
      <c r="U13" s="6"/>
      <c r="V13" s="6"/>
      <c r="W13" s="6"/>
      <c r="X13" s="6"/>
    </row>
    <row r="14" spans="1:24" ht="16.5">
      <c r="A14" s="23"/>
      <c r="B14" s="681" t="s">
        <v>270</v>
      </c>
      <c r="C14" s="681"/>
      <c r="D14" s="681"/>
      <c r="E14" s="681"/>
      <c r="F14" s="681"/>
      <c r="G14" s="681"/>
      <c r="H14" s="681"/>
      <c r="I14" s="681"/>
      <c r="J14" s="515"/>
      <c r="K14" s="713">
        <v>653354984</v>
      </c>
      <c r="L14" s="714"/>
      <c r="M14" s="714"/>
      <c r="N14" s="715"/>
      <c r="O14" s="713">
        <v>0</v>
      </c>
      <c r="P14" s="714"/>
      <c r="Q14" s="714"/>
      <c r="R14" s="945"/>
      <c r="T14" s="6"/>
      <c r="U14" s="6"/>
      <c r="V14" s="6"/>
      <c r="W14" s="6"/>
      <c r="X14" s="6"/>
    </row>
    <row r="15" spans="1:24" ht="16.5" customHeight="1">
      <c r="A15" s="656" t="s">
        <v>271</v>
      </c>
      <c r="B15" s="657"/>
      <c r="C15" s="657"/>
      <c r="D15" s="657"/>
      <c r="E15" s="657"/>
      <c r="F15" s="657"/>
      <c r="G15" s="657"/>
      <c r="H15" s="657"/>
      <c r="I15" s="657"/>
      <c r="J15" s="658"/>
      <c r="K15" s="653">
        <f>+SUM(K11:N14)</f>
        <v>3011973054</v>
      </c>
      <c r="L15" s="654"/>
      <c r="M15" s="654"/>
      <c r="N15" s="655"/>
      <c r="O15" s="653">
        <f>+SUM(O11:R14)</f>
        <v>5427514101</v>
      </c>
      <c r="P15" s="654"/>
      <c r="Q15" s="654"/>
      <c r="R15" s="671"/>
      <c r="T15" s="6"/>
      <c r="U15" s="6"/>
      <c r="V15" s="249"/>
      <c r="W15" s="6"/>
      <c r="X15" s="249"/>
    </row>
    <row r="16" spans="1:24" ht="16.5">
      <c r="A16" s="23"/>
      <c r="B16" s="25" t="s">
        <v>272</v>
      </c>
      <c r="C16" s="29"/>
      <c r="D16" s="29"/>
      <c r="E16" s="25"/>
      <c r="F16" s="441"/>
      <c r="G16" s="441"/>
      <c r="H16" s="56"/>
      <c r="I16" s="513"/>
      <c r="J16" s="515"/>
      <c r="K16" s="649">
        <v>254824788</v>
      </c>
      <c r="L16" s="650"/>
      <c r="M16" s="650"/>
      <c r="N16" s="676"/>
      <c r="O16" s="649">
        <v>28351790</v>
      </c>
      <c r="P16" s="650"/>
      <c r="Q16" s="650"/>
      <c r="R16" s="651"/>
      <c r="T16" s="6"/>
      <c r="U16" s="6"/>
      <c r="V16" s="249"/>
      <c r="W16" s="6"/>
      <c r="X16" s="249"/>
    </row>
    <row r="17" spans="1:24" ht="15" thickBot="1">
      <c r="A17" s="656" t="s">
        <v>273</v>
      </c>
      <c r="B17" s="657"/>
      <c r="C17" s="657"/>
      <c r="D17" s="657"/>
      <c r="E17" s="657"/>
      <c r="F17" s="657"/>
      <c r="G17" s="657"/>
      <c r="H17" s="657"/>
      <c r="I17" s="657"/>
      <c r="J17" s="658"/>
      <c r="K17" s="653">
        <f>+K16</f>
        <v>254824788</v>
      </c>
      <c r="L17" s="654"/>
      <c r="M17" s="654"/>
      <c r="N17" s="655"/>
      <c r="O17" s="653">
        <f>+O16</f>
        <v>28351790</v>
      </c>
      <c r="P17" s="654"/>
      <c r="Q17" s="654"/>
      <c r="R17" s="671"/>
      <c r="T17" s="6"/>
      <c r="U17" s="6"/>
      <c r="W17" s="6"/>
      <c r="X17" s="6"/>
    </row>
    <row r="18" spans="1:24" ht="17.25" thickBot="1">
      <c r="A18" s="946" t="s">
        <v>274</v>
      </c>
      <c r="B18" s="947"/>
      <c r="C18" s="947"/>
      <c r="D18" s="948"/>
      <c r="E18" s="948"/>
      <c r="F18" s="948"/>
      <c r="G18" s="948"/>
      <c r="H18" s="949"/>
      <c r="I18" s="949"/>
      <c r="J18" s="948"/>
      <c r="K18" s="664">
        <f>+K15+K17</f>
        <v>3266797842</v>
      </c>
      <c r="L18" s="665"/>
      <c r="M18" s="665"/>
      <c r="N18" s="666"/>
      <c r="O18" s="667">
        <f>+O15+O17</f>
        <v>5455865891</v>
      </c>
      <c r="P18" s="665"/>
      <c r="Q18" s="665"/>
      <c r="R18" s="666"/>
      <c r="T18" s="6"/>
      <c r="U18" s="6"/>
      <c r="V18" s="6"/>
      <c r="W18" s="6"/>
      <c r="X18" s="6"/>
    </row>
    <row r="19" spans="1:24" ht="6" customHeight="1">
      <c r="A19" s="33"/>
      <c r="B19" s="33"/>
      <c r="C19" s="33"/>
      <c r="D19" s="271"/>
      <c r="E19" s="271"/>
      <c r="F19" s="271"/>
      <c r="G19" s="271"/>
      <c r="H19" s="185"/>
      <c r="I19" s="185"/>
      <c r="J19" s="271"/>
      <c r="K19" s="325"/>
      <c r="L19" s="323"/>
      <c r="M19" s="323"/>
      <c r="N19" s="323"/>
      <c r="O19" s="325"/>
      <c r="P19" s="323"/>
      <c r="Q19" s="323"/>
      <c r="R19" s="323"/>
      <c r="T19" s="6"/>
      <c r="U19" s="6"/>
      <c r="V19" s="6"/>
      <c r="W19" s="6"/>
      <c r="X19" s="6"/>
    </row>
    <row r="20" spans="1:24" s="4" customFormat="1" ht="16.5">
      <c r="A20" s="86" t="s">
        <v>275</v>
      </c>
      <c r="B20" s="86"/>
      <c r="C20" s="86"/>
      <c r="D20" s="86"/>
      <c r="E20" s="86"/>
      <c r="F20" s="86"/>
      <c r="G20" s="87"/>
      <c r="H20" s="87"/>
      <c r="I20" s="87"/>
      <c r="J20" s="36"/>
      <c r="K20" s="36"/>
      <c r="L20" s="36"/>
      <c r="M20" s="36"/>
      <c r="N20" s="36"/>
      <c r="O20" s="36"/>
      <c r="P20" s="36"/>
      <c r="Q20" s="36"/>
      <c r="R20" s="36"/>
      <c r="S20" s="6"/>
      <c r="T20" s="6"/>
      <c r="U20" s="6"/>
      <c r="V20" s="6"/>
      <c r="W20" s="6"/>
      <c r="X20" s="6"/>
    </row>
    <row r="21" spans="1:24" s="4" customFormat="1" ht="15">
      <c r="A21" s="60" t="s">
        <v>431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1"/>
      <c r="T21" s="6"/>
      <c r="U21" s="6"/>
      <c r="V21" s="6"/>
      <c r="W21" s="6"/>
      <c r="X21" s="6"/>
    </row>
    <row r="22" spans="1:24" s="4" customFormat="1" ht="15">
      <c r="A22" s="60" t="s">
        <v>486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1"/>
      <c r="T22" s="6"/>
      <c r="U22" s="6"/>
      <c r="V22" s="6"/>
      <c r="W22" s="6"/>
      <c r="X22" s="6"/>
    </row>
    <row r="23" spans="1:24" s="4" customFormat="1" ht="7.5" customHeight="1" thickBot="1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1"/>
      <c r="T23" s="6"/>
      <c r="U23" s="6"/>
      <c r="V23" s="6"/>
      <c r="W23" s="6"/>
      <c r="X23" s="6"/>
    </row>
    <row r="24" spans="1:24" s="4" customFormat="1" ht="14.25" customHeight="1">
      <c r="A24" s="950" t="s">
        <v>341</v>
      </c>
      <c r="B24" s="673"/>
      <c r="C24" s="673"/>
      <c r="D24" s="673"/>
      <c r="E24" s="673"/>
      <c r="F24" s="673"/>
      <c r="G24" s="673"/>
      <c r="H24" s="673"/>
      <c r="I24" s="673"/>
      <c r="J24" s="951"/>
      <c r="K24" s="573">
        <v>43921</v>
      </c>
      <c r="L24" s="574"/>
      <c r="M24" s="574"/>
      <c r="N24" s="574"/>
      <c r="O24" s="573">
        <v>43830</v>
      </c>
      <c r="P24" s="673"/>
      <c r="Q24" s="673"/>
      <c r="R24" s="674"/>
      <c r="S24" s="1"/>
      <c r="T24" s="6"/>
      <c r="U24" s="6"/>
      <c r="V24" s="6"/>
      <c r="W24" s="6"/>
      <c r="X24" s="6"/>
    </row>
    <row r="25" spans="1:24" s="4" customFormat="1" ht="15.75">
      <c r="A25" s="952" t="s">
        <v>411</v>
      </c>
      <c r="B25" s="707"/>
      <c r="C25" s="707"/>
      <c r="D25" s="707"/>
      <c r="E25" s="707"/>
      <c r="F25" s="707"/>
      <c r="G25" s="707"/>
      <c r="H25" s="707"/>
      <c r="I25" s="707"/>
      <c r="J25" s="707"/>
      <c r="K25" s="701">
        <v>0</v>
      </c>
      <c r="L25" s="702"/>
      <c r="M25" s="702"/>
      <c r="N25" s="703"/>
      <c r="O25" s="704">
        <v>1293318040</v>
      </c>
      <c r="P25" s="705"/>
      <c r="Q25" s="705"/>
      <c r="R25" s="953"/>
      <c r="S25" s="1"/>
      <c r="T25" s="6"/>
      <c r="U25" s="6"/>
      <c r="V25" s="6"/>
      <c r="W25" s="6"/>
      <c r="X25" s="6"/>
    </row>
    <row r="26" spans="1:24" s="4" customFormat="1" ht="15.75">
      <c r="A26" s="952" t="s">
        <v>347</v>
      </c>
      <c r="B26" s="707"/>
      <c r="C26" s="707"/>
      <c r="D26" s="707"/>
      <c r="E26" s="707"/>
      <c r="F26" s="707"/>
      <c r="G26" s="707"/>
      <c r="H26" s="707"/>
      <c r="I26" s="707"/>
      <c r="J26" s="707"/>
      <c r="K26" s="701">
        <v>3016424070</v>
      </c>
      <c r="L26" s="702"/>
      <c r="M26" s="702"/>
      <c r="N26" s="703"/>
      <c r="O26" s="704">
        <v>6328207050</v>
      </c>
      <c r="P26" s="705"/>
      <c r="Q26" s="705"/>
      <c r="R26" s="953"/>
      <c r="S26" s="1"/>
      <c r="V26" s="12"/>
      <c r="W26" s="13"/>
      <c r="X26" s="13"/>
    </row>
    <row r="27" spans="1:24" s="4" customFormat="1" ht="15.75">
      <c r="A27" s="952" t="s">
        <v>348</v>
      </c>
      <c r="B27" s="707"/>
      <c r="C27" s="707"/>
      <c r="D27" s="707"/>
      <c r="E27" s="707"/>
      <c r="F27" s="707"/>
      <c r="G27" s="707"/>
      <c r="H27" s="707"/>
      <c r="I27" s="707"/>
      <c r="J27" s="707"/>
      <c r="K27" s="701">
        <v>23158775</v>
      </c>
      <c r="L27" s="702"/>
      <c r="M27" s="702"/>
      <c r="N27" s="703"/>
      <c r="O27" s="704">
        <v>27129198</v>
      </c>
      <c r="P27" s="705"/>
      <c r="Q27" s="705"/>
      <c r="R27" s="953"/>
      <c r="S27" s="1"/>
      <c r="V27" s="12"/>
      <c r="W27" s="13"/>
      <c r="X27" s="13"/>
    </row>
    <row r="28" spans="1:24" s="4" customFormat="1" ht="15.75">
      <c r="A28" s="952" t="s">
        <v>371</v>
      </c>
      <c r="B28" s="707"/>
      <c r="C28" s="707"/>
      <c r="D28" s="707"/>
      <c r="E28" s="707"/>
      <c r="F28" s="707"/>
      <c r="G28" s="707"/>
      <c r="H28" s="707"/>
      <c r="I28" s="707"/>
      <c r="J28" s="707"/>
      <c r="K28" s="701">
        <v>98575950</v>
      </c>
      <c r="L28" s="702"/>
      <c r="M28" s="702"/>
      <c r="N28" s="703"/>
      <c r="O28" s="704">
        <v>193918500</v>
      </c>
      <c r="P28" s="705"/>
      <c r="Q28" s="705"/>
      <c r="R28" s="953">
        <v>0</v>
      </c>
      <c r="S28" s="1"/>
      <c r="V28" s="12"/>
      <c r="W28" s="13"/>
      <c r="X28" s="13"/>
    </row>
    <row r="29" spans="1:24" s="4" customFormat="1" ht="15.75">
      <c r="A29" s="952" t="s">
        <v>441</v>
      </c>
      <c r="B29" s="707"/>
      <c r="C29" s="707"/>
      <c r="D29" s="707"/>
      <c r="E29" s="707"/>
      <c r="F29" s="707"/>
      <c r="G29" s="707"/>
      <c r="H29" s="707"/>
      <c r="I29" s="707"/>
      <c r="J29" s="707"/>
      <c r="K29" s="701">
        <v>0</v>
      </c>
      <c r="L29" s="702"/>
      <c r="M29" s="702"/>
      <c r="N29" s="703"/>
      <c r="O29" s="704">
        <v>1292790000</v>
      </c>
      <c r="P29" s="705"/>
      <c r="Q29" s="705"/>
      <c r="R29" s="953"/>
      <c r="S29" s="1"/>
      <c r="V29" s="12"/>
      <c r="W29" s="13"/>
      <c r="X29" s="13"/>
    </row>
    <row r="30" spans="1:24" s="4" customFormat="1" ht="15.75">
      <c r="A30" s="952" t="s">
        <v>424</v>
      </c>
      <c r="B30" s="707"/>
      <c r="C30" s="707"/>
      <c r="D30" s="707"/>
      <c r="E30" s="707"/>
      <c r="F30" s="707"/>
      <c r="G30" s="707"/>
      <c r="H30" s="707"/>
      <c r="I30" s="707"/>
      <c r="J30" s="707"/>
      <c r="K30" s="701">
        <v>0</v>
      </c>
      <c r="L30" s="702"/>
      <c r="M30" s="702"/>
      <c r="N30" s="703"/>
      <c r="O30" s="704">
        <v>0</v>
      </c>
      <c r="P30" s="705"/>
      <c r="Q30" s="705"/>
      <c r="R30" s="953"/>
      <c r="S30" s="1"/>
      <c r="V30" s="12"/>
      <c r="W30" s="13"/>
      <c r="X30" s="13"/>
    </row>
    <row r="31" spans="1:24" s="4" customFormat="1" ht="15.75">
      <c r="A31" s="952" t="s">
        <v>372</v>
      </c>
      <c r="B31" s="707"/>
      <c r="C31" s="707"/>
      <c r="D31" s="707"/>
      <c r="E31" s="707"/>
      <c r="F31" s="707"/>
      <c r="G31" s="707"/>
      <c r="H31" s="707"/>
      <c r="I31" s="707"/>
      <c r="J31" s="707"/>
      <c r="K31" s="701">
        <v>0</v>
      </c>
      <c r="L31" s="702"/>
      <c r="M31" s="702"/>
      <c r="N31" s="703"/>
      <c r="O31" s="704">
        <v>2100783750</v>
      </c>
      <c r="P31" s="705"/>
      <c r="Q31" s="705"/>
      <c r="R31" s="953">
        <v>0</v>
      </c>
      <c r="S31" s="1"/>
      <c r="V31" s="12"/>
      <c r="W31" s="13"/>
      <c r="X31" s="13"/>
    </row>
    <row r="32" spans="1:24" ht="15">
      <c r="A32" s="954" t="s">
        <v>349</v>
      </c>
      <c r="B32" s="699"/>
      <c r="C32" s="699"/>
      <c r="D32" s="699"/>
      <c r="E32" s="699"/>
      <c r="F32" s="699"/>
      <c r="G32" s="699"/>
      <c r="H32" s="699"/>
      <c r="I32" s="699"/>
      <c r="J32" s="700"/>
      <c r="K32" s="580">
        <f>SUM(K25:N31)</f>
        <v>3138158795</v>
      </c>
      <c r="L32" s="534"/>
      <c r="M32" s="534"/>
      <c r="N32" s="706"/>
      <c r="O32" s="580">
        <f>SUM(O25:R31)</f>
        <v>11236146538</v>
      </c>
      <c r="P32" s="534"/>
      <c r="Q32" s="534"/>
      <c r="R32" s="535"/>
      <c r="V32" s="14"/>
      <c r="W32" s="13"/>
      <c r="X32" s="13"/>
    </row>
    <row r="33" spans="1:24" ht="15.75">
      <c r="A33" s="952" t="s">
        <v>348</v>
      </c>
      <c r="B33" s="707"/>
      <c r="C33" s="707"/>
      <c r="D33" s="707"/>
      <c r="E33" s="707"/>
      <c r="F33" s="707"/>
      <c r="G33" s="707"/>
      <c r="H33" s="707"/>
      <c r="I33" s="707"/>
      <c r="J33" s="707"/>
      <c r="K33" s="701">
        <v>38135750</v>
      </c>
      <c r="L33" s="702"/>
      <c r="M33" s="702"/>
      <c r="N33" s="703"/>
      <c r="O33" s="704">
        <v>37510302</v>
      </c>
      <c r="P33" s="705"/>
      <c r="Q33" s="705"/>
      <c r="R33" s="953">
        <v>0</v>
      </c>
      <c r="V33" s="14"/>
      <c r="W33" s="13"/>
      <c r="X33" s="13"/>
    </row>
    <row r="34" spans="1:24" ht="15.75">
      <c r="A34" s="952" t="s">
        <v>371</v>
      </c>
      <c r="B34" s="707"/>
      <c r="C34" s="707"/>
      <c r="D34" s="707"/>
      <c r="E34" s="707"/>
      <c r="F34" s="707"/>
      <c r="G34" s="707"/>
      <c r="H34" s="707"/>
      <c r="I34" s="707"/>
      <c r="J34" s="707"/>
      <c r="K34" s="701">
        <v>690031650</v>
      </c>
      <c r="L34" s="702"/>
      <c r="M34" s="702"/>
      <c r="N34" s="703"/>
      <c r="O34" s="704">
        <v>678714750</v>
      </c>
      <c r="P34" s="705"/>
      <c r="Q34" s="705"/>
      <c r="R34" s="953">
        <v>0</v>
      </c>
      <c r="V34" s="14"/>
      <c r="W34" s="13"/>
      <c r="X34" s="13"/>
    </row>
    <row r="35" spans="1:24" ht="15.75" thickBot="1">
      <c r="A35" s="955" t="s">
        <v>350</v>
      </c>
      <c r="B35" s="708"/>
      <c r="C35" s="708"/>
      <c r="D35" s="708"/>
      <c r="E35" s="708"/>
      <c r="F35" s="708"/>
      <c r="G35" s="708"/>
      <c r="H35" s="708"/>
      <c r="I35" s="708"/>
      <c r="J35" s="709"/>
      <c r="K35" s="710">
        <f>SUM(K33:N34)</f>
        <v>728167400</v>
      </c>
      <c r="L35" s="711"/>
      <c r="M35" s="711"/>
      <c r="N35" s="712"/>
      <c r="O35" s="722">
        <f>+SUM(O33:R34)</f>
        <v>716225052</v>
      </c>
      <c r="P35" s="723"/>
      <c r="Q35" s="723"/>
      <c r="R35" s="956"/>
      <c r="V35" s="14"/>
      <c r="W35" s="13"/>
      <c r="X35" s="13"/>
    </row>
    <row r="36" spans="1:24" ht="15.75" thickBot="1">
      <c r="A36" s="716" t="s">
        <v>351</v>
      </c>
      <c r="B36" s="717"/>
      <c r="C36" s="717"/>
      <c r="D36" s="717"/>
      <c r="E36" s="717"/>
      <c r="F36" s="717"/>
      <c r="G36" s="717"/>
      <c r="H36" s="717"/>
      <c r="I36" s="717"/>
      <c r="J36" s="718"/>
      <c r="K36" s="724">
        <f>+K32+K35</f>
        <v>3866326195</v>
      </c>
      <c r="L36" s="559"/>
      <c r="M36" s="559"/>
      <c r="N36" s="725"/>
      <c r="O36" s="724">
        <f>+O32+O35</f>
        <v>11952371590</v>
      </c>
      <c r="P36" s="559"/>
      <c r="Q36" s="559"/>
      <c r="R36" s="560"/>
      <c r="V36" s="14"/>
      <c r="W36" s="13"/>
      <c r="X36" s="13"/>
    </row>
    <row r="37" spans="1:24" ht="15">
      <c r="A37" s="957" t="s">
        <v>60</v>
      </c>
      <c r="B37" s="606"/>
      <c r="C37" s="606"/>
      <c r="D37" s="606"/>
      <c r="E37" s="606"/>
      <c r="F37" s="606"/>
      <c r="G37" s="606"/>
      <c r="H37" s="606"/>
      <c r="I37" s="606"/>
      <c r="J37" s="607"/>
      <c r="K37" s="608">
        <v>43921</v>
      </c>
      <c r="L37" s="609"/>
      <c r="M37" s="609"/>
      <c r="N37" s="609"/>
      <c r="O37" s="608">
        <v>43830</v>
      </c>
      <c r="P37" s="606"/>
      <c r="Q37" s="606"/>
      <c r="R37" s="958"/>
      <c r="V37" s="14"/>
      <c r="W37" s="13"/>
      <c r="X37" s="13"/>
    </row>
    <row r="38" spans="1:24" ht="15.75">
      <c r="A38" s="952" t="s">
        <v>411</v>
      </c>
      <c r="B38" s="707"/>
      <c r="C38" s="707"/>
      <c r="D38" s="707"/>
      <c r="E38" s="707"/>
      <c r="F38" s="707"/>
      <c r="G38" s="707"/>
      <c r="H38" s="707"/>
      <c r="I38" s="707"/>
      <c r="J38" s="707"/>
      <c r="K38" s="701">
        <v>0</v>
      </c>
      <c r="L38" s="702"/>
      <c r="M38" s="702"/>
      <c r="N38" s="703"/>
      <c r="O38" s="704">
        <v>25683213</v>
      </c>
      <c r="P38" s="705"/>
      <c r="Q38" s="705"/>
      <c r="R38" s="953"/>
      <c r="V38" s="250"/>
      <c r="W38" s="13"/>
      <c r="X38" s="13"/>
    </row>
    <row r="39" spans="1:24" ht="15.75">
      <c r="A39" s="952" t="s">
        <v>347</v>
      </c>
      <c r="B39" s="707"/>
      <c r="C39" s="707"/>
      <c r="D39" s="707"/>
      <c r="E39" s="707"/>
      <c r="F39" s="707"/>
      <c r="G39" s="707"/>
      <c r="H39" s="707"/>
      <c r="I39" s="707"/>
      <c r="J39" s="707"/>
      <c r="K39" s="701">
        <v>225533034</v>
      </c>
      <c r="L39" s="702"/>
      <c r="M39" s="702"/>
      <c r="N39" s="703"/>
      <c r="O39" s="704">
        <v>453587003</v>
      </c>
      <c r="P39" s="705"/>
      <c r="Q39" s="705"/>
      <c r="R39" s="953"/>
      <c r="V39" s="250"/>
      <c r="W39" s="13"/>
      <c r="X39" s="13"/>
    </row>
    <row r="40" spans="1:24" ht="15.75">
      <c r="A40" s="952" t="s">
        <v>348</v>
      </c>
      <c r="B40" s="707"/>
      <c r="C40" s="707"/>
      <c r="D40" s="707"/>
      <c r="E40" s="707"/>
      <c r="F40" s="707"/>
      <c r="G40" s="707"/>
      <c r="H40" s="707"/>
      <c r="I40" s="707"/>
      <c r="J40" s="707"/>
      <c r="K40" s="701">
        <v>3982467</v>
      </c>
      <c r="L40" s="702"/>
      <c r="M40" s="702"/>
      <c r="N40" s="703"/>
      <c r="O40" s="704">
        <v>4906138</v>
      </c>
      <c r="P40" s="705"/>
      <c r="Q40" s="705"/>
      <c r="R40" s="953"/>
      <c r="V40" s="250"/>
      <c r="W40" s="13"/>
      <c r="X40" s="13"/>
    </row>
    <row r="41" spans="1:24" ht="15.75">
      <c r="A41" s="952" t="s">
        <v>371</v>
      </c>
      <c r="B41" s="707"/>
      <c r="C41" s="707"/>
      <c r="D41" s="707"/>
      <c r="E41" s="707"/>
      <c r="F41" s="707"/>
      <c r="G41" s="707"/>
      <c r="H41" s="707"/>
      <c r="I41" s="707"/>
      <c r="J41" s="707"/>
      <c r="K41" s="701">
        <v>13607818</v>
      </c>
      <c r="L41" s="702"/>
      <c r="M41" s="702"/>
      <c r="N41" s="703"/>
      <c r="O41" s="704">
        <v>28442350</v>
      </c>
      <c r="P41" s="705"/>
      <c r="Q41" s="705"/>
      <c r="R41" s="953">
        <v>0</v>
      </c>
      <c r="V41" s="250"/>
      <c r="W41" s="13"/>
      <c r="X41" s="13"/>
    </row>
    <row r="42" spans="1:24" s="4" customFormat="1" ht="15.75">
      <c r="A42" s="952" t="s">
        <v>441</v>
      </c>
      <c r="B42" s="707"/>
      <c r="C42" s="707"/>
      <c r="D42" s="707"/>
      <c r="E42" s="707"/>
      <c r="F42" s="707"/>
      <c r="G42" s="707"/>
      <c r="H42" s="707"/>
      <c r="I42" s="707"/>
      <c r="J42" s="707"/>
      <c r="K42" s="701">
        <v>0</v>
      </c>
      <c r="L42" s="702"/>
      <c r="M42" s="702"/>
      <c r="N42" s="703"/>
      <c r="O42" s="704">
        <v>39952511</v>
      </c>
      <c r="P42" s="705"/>
      <c r="Q42" s="705"/>
      <c r="R42" s="953"/>
      <c r="S42" s="1"/>
      <c r="V42" s="12"/>
      <c r="W42" s="13"/>
      <c r="X42" s="13"/>
    </row>
    <row r="43" spans="1:24" ht="15.75">
      <c r="A43" s="952" t="s">
        <v>424</v>
      </c>
      <c r="B43" s="707"/>
      <c r="C43" s="707"/>
      <c r="D43" s="707"/>
      <c r="E43" s="707"/>
      <c r="F43" s="707"/>
      <c r="G43" s="707"/>
      <c r="H43" s="707"/>
      <c r="I43" s="707"/>
      <c r="J43" s="707"/>
      <c r="K43" s="701">
        <v>0</v>
      </c>
      <c r="L43" s="702"/>
      <c r="M43" s="702"/>
      <c r="N43" s="703"/>
      <c r="O43" s="704">
        <v>0</v>
      </c>
      <c r="P43" s="705"/>
      <c r="Q43" s="705"/>
      <c r="R43" s="953"/>
      <c r="V43" s="250"/>
      <c r="W43" s="13"/>
      <c r="X43" s="13"/>
    </row>
    <row r="44" spans="1:24" ht="15.75">
      <c r="A44" s="952" t="s">
        <v>372</v>
      </c>
      <c r="B44" s="707"/>
      <c r="C44" s="707"/>
      <c r="D44" s="707"/>
      <c r="E44" s="707"/>
      <c r="F44" s="707"/>
      <c r="G44" s="707"/>
      <c r="H44" s="707"/>
      <c r="I44" s="707"/>
      <c r="J44" s="707"/>
      <c r="K44" s="701">
        <v>26898945</v>
      </c>
      <c r="L44" s="702"/>
      <c r="M44" s="702"/>
      <c r="N44" s="703"/>
      <c r="O44" s="704">
        <v>68814436</v>
      </c>
      <c r="P44" s="705"/>
      <c r="Q44" s="705"/>
      <c r="R44" s="953">
        <v>0</v>
      </c>
      <c r="V44" s="250"/>
      <c r="W44" s="13"/>
      <c r="X44" s="13"/>
    </row>
    <row r="45" spans="1:24" ht="15">
      <c r="A45" s="954" t="s">
        <v>352</v>
      </c>
      <c r="B45" s="699"/>
      <c r="C45" s="699"/>
      <c r="D45" s="699"/>
      <c r="E45" s="699"/>
      <c r="F45" s="699"/>
      <c r="G45" s="699"/>
      <c r="H45" s="699"/>
      <c r="I45" s="699"/>
      <c r="J45" s="700"/>
      <c r="K45" s="580">
        <f>SUM(K38:N44)</f>
        <v>270022264</v>
      </c>
      <c r="L45" s="534"/>
      <c r="M45" s="534"/>
      <c r="N45" s="706"/>
      <c r="O45" s="580">
        <f>SUM(O38:R44)</f>
        <v>621385651</v>
      </c>
      <c r="P45" s="534"/>
      <c r="Q45" s="534"/>
      <c r="R45" s="535"/>
      <c r="S45" s="10"/>
      <c r="V45" s="250"/>
      <c r="W45" s="13"/>
      <c r="X45" s="13"/>
    </row>
    <row r="46" spans="1:24" ht="15.75">
      <c r="A46" s="952" t="s">
        <v>348</v>
      </c>
      <c r="B46" s="707"/>
      <c r="C46" s="707"/>
      <c r="D46" s="707"/>
      <c r="E46" s="707"/>
      <c r="F46" s="707"/>
      <c r="G46" s="707"/>
      <c r="H46" s="707"/>
      <c r="I46" s="707"/>
      <c r="J46" s="707"/>
      <c r="K46" s="701">
        <v>2424969</v>
      </c>
      <c r="L46" s="702"/>
      <c r="M46" s="702"/>
      <c r="N46" s="703"/>
      <c r="O46" s="704">
        <v>2385198</v>
      </c>
      <c r="P46" s="705"/>
      <c r="Q46" s="705"/>
      <c r="R46" s="953">
        <v>0</v>
      </c>
      <c r="V46" s="250"/>
      <c r="W46" s="13"/>
      <c r="X46" s="13"/>
    </row>
    <row r="47" spans="1:24" ht="15.75">
      <c r="A47" s="952" t="s">
        <v>371</v>
      </c>
      <c r="B47" s="707"/>
      <c r="C47" s="707"/>
      <c r="D47" s="707"/>
      <c r="E47" s="707"/>
      <c r="F47" s="707"/>
      <c r="G47" s="707"/>
      <c r="H47" s="707"/>
      <c r="I47" s="707"/>
      <c r="J47" s="707"/>
      <c r="K47" s="701">
        <v>47627430</v>
      </c>
      <c r="L47" s="702"/>
      <c r="M47" s="702"/>
      <c r="N47" s="703"/>
      <c r="O47" s="704">
        <v>46846319</v>
      </c>
      <c r="P47" s="705"/>
      <c r="Q47" s="705"/>
      <c r="R47" s="953">
        <v>0</v>
      </c>
      <c r="V47" s="14"/>
      <c r="W47" s="13"/>
      <c r="X47" s="13"/>
    </row>
    <row r="48" spans="1:24" ht="15.75" thickBot="1">
      <c r="A48" s="955" t="s">
        <v>353</v>
      </c>
      <c r="B48" s="708"/>
      <c r="C48" s="708"/>
      <c r="D48" s="708"/>
      <c r="E48" s="708"/>
      <c r="F48" s="708"/>
      <c r="G48" s="708"/>
      <c r="H48" s="708"/>
      <c r="I48" s="708"/>
      <c r="J48" s="709"/>
      <c r="K48" s="710">
        <f>SUM(K46:N47)</f>
        <v>50052399</v>
      </c>
      <c r="L48" s="711"/>
      <c r="M48" s="711"/>
      <c r="N48" s="712"/>
      <c r="O48" s="710">
        <f>SUM(O46:R47)</f>
        <v>49231517</v>
      </c>
      <c r="P48" s="711"/>
      <c r="Q48" s="711"/>
      <c r="R48" s="959"/>
      <c r="S48" s="10"/>
      <c r="V48" s="250"/>
      <c r="W48" s="13"/>
      <c r="X48" s="13"/>
    </row>
    <row r="49" spans="1:24" ht="15.75" thickBot="1">
      <c r="A49" s="716" t="s">
        <v>367</v>
      </c>
      <c r="B49" s="717"/>
      <c r="C49" s="717"/>
      <c r="D49" s="717"/>
      <c r="E49" s="717"/>
      <c r="F49" s="717"/>
      <c r="G49" s="717"/>
      <c r="H49" s="717"/>
      <c r="I49" s="717"/>
      <c r="J49" s="718"/>
      <c r="K49" s="724">
        <f>+K45+K48</f>
        <v>320074663</v>
      </c>
      <c r="L49" s="559"/>
      <c r="M49" s="559"/>
      <c r="N49" s="725"/>
      <c r="O49" s="724">
        <f>+O45+O48</f>
        <v>670617168</v>
      </c>
      <c r="P49" s="559"/>
      <c r="Q49" s="559"/>
      <c r="R49" s="560"/>
      <c r="V49" s="250"/>
      <c r="W49" s="13"/>
      <c r="X49" s="13"/>
    </row>
    <row r="50" spans="1:24" ht="15" thickBot="1">
      <c r="A50" s="195"/>
      <c r="B50" s="195"/>
      <c r="C50" s="195"/>
      <c r="D50" s="195"/>
      <c r="E50" s="195"/>
      <c r="F50" s="195"/>
      <c r="G50" s="195"/>
      <c r="H50" s="195"/>
      <c r="I50" s="195"/>
      <c r="J50" s="195"/>
      <c r="K50" s="199"/>
      <c r="L50" s="199"/>
      <c r="M50" s="199"/>
      <c r="N50" s="199"/>
      <c r="O50" s="198"/>
      <c r="P50" s="198"/>
      <c r="Q50" s="198"/>
      <c r="R50" s="198"/>
      <c r="S50" s="18"/>
      <c r="T50" s="207"/>
      <c r="U50" s="207"/>
      <c r="V50" s="14"/>
      <c r="W50" s="15"/>
      <c r="X50" s="15"/>
    </row>
    <row r="51" spans="1:18" ht="15" thickBot="1">
      <c r="A51" s="726" t="s">
        <v>302</v>
      </c>
      <c r="B51" s="727"/>
      <c r="C51" s="727"/>
      <c r="D51" s="727"/>
      <c r="E51" s="727"/>
      <c r="F51" s="727"/>
      <c r="G51" s="727"/>
      <c r="H51" s="727"/>
      <c r="I51" s="727"/>
      <c r="J51" s="727"/>
      <c r="K51" s="664">
        <f>+K36+K49</f>
        <v>4186400858</v>
      </c>
      <c r="L51" s="667"/>
      <c r="M51" s="667"/>
      <c r="N51" s="728"/>
      <c r="O51" s="664">
        <f>+O36+O49</f>
        <v>12622988758</v>
      </c>
      <c r="P51" s="667"/>
      <c r="Q51" s="667"/>
      <c r="R51" s="728"/>
    </row>
    <row r="52" spans="1:18" ht="9.75" customHeight="1">
      <c r="A52" s="201"/>
      <c r="B52" s="201"/>
      <c r="C52" s="201"/>
      <c r="D52" s="201"/>
      <c r="E52" s="201"/>
      <c r="F52" s="201"/>
      <c r="G52" s="201"/>
      <c r="H52" s="201"/>
      <c r="I52" s="201"/>
      <c r="J52" s="201"/>
      <c r="K52" s="201"/>
      <c r="L52" s="201"/>
      <c r="M52" s="201"/>
      <c r="N52" s="201"/>
      <c r="O52" s="201"/>
      <c r="P52" s="201"/>
      <c r="Q52" s="201"/>
      <c r="R52" s="201"/>
    </row>
    <row r="54" ht="14.25"/>
    <row r="55" ht="14.25"/>
    <row r="56" ht="14.25"/>
    <row r="57" ht="14.25"/>
    <row r="58" ht="14.25"/>
  </sheetData>
  <sheetProtection/>
  <mergeCells count="106">
    <mergeCell ref="A29:J29"/>
    <mergeCell ref="K29:N29"/>
    <mergeCell ref="O29:R29"/>
    <mergeCell ref="A42:J42"/>
    <mergeCell ref="K42:N42"/>
    <mergeCell ref="O42:R42"/>
    <mergeCell ref="O30:R30"/>
    <mergeCell ref="A35:J35"/>
    <mergeCell ref="K33:N33"/>
    <mergeCell ref="O33:R33"/>
    <mergeCell ref="A43:J43"/>
    <mergeCell ref="K43:N43"/>
    <mergeCell ref="O43:R43"/>
    <mergeCell ref="A27:J27"/>
    <mergeCell ref="O31:R31"/>
    <mergeCell ref="A31:J31"/>
    <mergeCell ref="K31:N31"/>
    <mergeCell ref="A38:J38"/>
    <mergeCell ref="K39:N39"/>
    <mergeCell ref="A32:J32"/>
    <mergeCell ref="O25:R25"/>
    <mergeCell ref="K27:N27"/>
    <mergeCell ref="O26:R26"/>
    <mergeCell ref="A25:J25"/>
    <mergeCell ref="O28:R28"/>
    <mergeCell ref="A30:J30"/>
    <mergeCell ref="K26:N26"/>
    <mergeCell ref="A26:J26"/>
    <mergeCell ref="O27:R27"/>
    <mergeCell ref="K30:N30"/>
    <mergeCell ref="K49:N49"/>
    <mergeCell ref="A49:J49"/>
    <mergeCell ref="A51:J51"/>
    <mergeCell ref="K51:N51"/>
    <mergeCell ref="O51:R51"/>
    <mergeCell ref="O49:R49"/>
    <mergeCell ref="K38:N38"/>
    <mergeCell ref="O38:R38"/>
    <mergeCell ref="A34:J34"/>
    <mergeCell ref="A33:J33"/>
    <mergeCell ref="K18:N18"/>
    <mergeCell ref="O18:R18"/>
    <mergeCell ref="K24:N24"/>
    <mergeCell ref="O24:R24"/>
    <mergeCell ref="O37:R37"/>
    <mergeCell ref="K25:N25"/>
    <mergeCell ref="K35:N35"/>
    <mergeCell ref="K37:N37"/>
    <mergeCell ref="O35:R35"/>
    <mergeCell ref="O32:R32"/>
    <mergeCell ref="A24:J24"/>
    <mergeCell ref="K32:N32"/>
    <mergeCell ref="A28:J28"/>
    <mergeCell ref="K28:N28"/>
    <mergeCell ref="K36:N36"/>
    <mergeCell ref="O36:R36"/>
    <mergeCell ref="K13:N13"/>
    <mergeCell ref="K16:N16"/>
    <mergeCell ref="O16:R16"/>
    <mergeCell ref="K14:N14"/>
    <mergeCell ref="A17:J17"/>
    <mergeCell ref="K17:N17"/>
    <mergeCell ref="O17:R17"/>
    <mergeCell ref="B13:I13"/>
    <mergeCell ref="A15:J15"/>
    <mergeCell ref="K15:N15"/>
    <mergeCell ref="O15:R15"/>
    <mergeCell ref="O13:R13"/>
    <mergeCell ref="B14:I14"/>
    <mergeCell ref="K12:N12"/>
    <mergeCell ref="O12:R12"/>
    <mergeCell ref="A9:J10"/>
    <mergeCell ref="K9:R9"/>
    <mergeCell ref="K10:N10"/>
    <mergeCell ref="O10:R10"/>
    <mergeCell ref="K11:N11"/>
    <mergeCell ref="O11:R11"/>
    <mergeCell ref="B11:I11"/>
    <mergeCell ref="O14:R14"/>
    <mergeCell ref="A46:J46"/>
    <mergeCell ref="K46:N46"/>
    <mergeCell ref="O46:R46"/>
    <mergeCell ref="A41:J41"/>
    <mergeCell ref="K41:N41"/>
    <mergeCell ref="O41:R41"/>
    <mergeCell ref="A36:J36"/>
    <mergeCell ref="O39:R39"/>
    <mergeCell ref="A44:J44"/>
    <mergeCell ref="K44:N44"/>
    <mergeCell ref="O44:R44"/>
    <mergeCell ref="A48:J48"/>
    <mergeCell ref="K48:N48"/>
    <mergeCell ref="O48:R48"/>
    <mergeCell ref="A47:J47"/>
    <mergeCell ref="K47:N47"/>
    <mergeCell ref="O47:R47"/>
    <mergeCell ref="A45:J45"/>
    <mergeCell ref="K34:N34"/>
    <mergeCell ref="O34:R34"/>
    <mergeCell ref="K45:N45"/>
    <mergeCell ref="O45:R45"/>
    <mergeCell ref="K40:N40"/>
    <mergeCell ref="O40:R40"/>
    <mergeCell ref="A40:J40"/>
    <mergeCell ref="A37:J37"/>
    <mergeCell ref="A39:J39"/>
  </mergeCells>
  <printOptions/>
  <pageMargins left="1.3779527559055118" right="0.31496062992125984" top="0.7480314960629921" bottom="0.7480314960629921" header="0.31496062992125984" footer="0.31496062992125984"/>
  <pageSetup horizontalDpi="600" verticalDpi="600" orientation="portrait" paperSize="9" scale="8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4:AC44"/>
  <sheetViews>
    <sheetView zoomScalePageLayoutView="0" workbookViewId="0" topLeftCell="A1">
      <selection activeCell="A9" sqref="A9:J10"/>
    </sheetView>
  </sheetViews>
  <sheetFormatPr defaultColWidth="4.421875" defaultRowHeight="15"/>
  <cols>
    <col min="1" max="4" width="4.421875" style="1" customWidth="1"/>
    <col min="5" max="5" width="5.7109375" style="1" customWidth="1"/>
    <col min="6" max="13" width="4.421875" style="1" customWidth="1"/>
    <col min="14" max="14" width="7.8515625" style="1" customWidth="1"/>
    <col min="15" max="16" width="4.421875" style="252" customWidth="1"/>
    <col min="17" max="17" width="0.5625" style="252" customWidth="1"/>
    <col min="18" max="18" width="10.7109375" style="252" customWidth="1"/>
    <col min="19" max="24" width="4.421875" style="1" customWidth="1"/>
    <col min="25" max="25" width="17.7109375" style="1" customWidth="1"/>
    <col min="26" max="29" width="4.421875" style="1" customWidth="1"/>
    <col min="30" max="30" width="12.7109375" style="1" customWidth="1"/>
    <col min="31" max="16384" width="4.421875" style="1" customWidth="1"/>
  </cols>
  <sheetData>
    <row r="4" spans="1:18" ht="16.5">
      <c r="A4" s="203"/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108"/>
      <c r="P4" s="108"/>
      <c r="Q4" s="108"/>
      <c r="R4" s="108"/>
    </row>
    <row r="5" spans="1:19" s="4" customFormat="1" ht="16.5">
      <c r="A5" s="86" t="s">
        <v>276</v>
      </c>
      <c r="B5" s="86"/>
      <c r="C5" s="86"/>
      <c r="D5" s="86"/>
      <c r="E5" s="86"/>
      <c r="F5" s="86"/>
      <c r="G5" s="87"/>
      <c r="H5" s="87"/>
      <c r="I5" s="87"/>
      <c r="J5" s="36"/>
      <c r="K5" s="36"/>
      <c r="L5" s="36"/>
      <c r="M5" s="36"/>
      <c r="N5" s="36"/>
      <c r="O5" s="104"/>
      <c r="P5" s="104"/>
      <c r="Q5" s="104"/>
      <c r="R5" s="104"/>
      <c r="S5" s="6"/>
    </row>
    <row r="6" spans="1:29" s="4" customFormat="1" ht="15">
      <c r="A6" s="60" t="s">
        <v>487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105"/>
      <c r="P6" s="105"/>
      <c r="Q6" s="105"/>
      <c r="R6" s="105"/>
      <c r="S6" s="1"/>
      <c r="Y6" s="10"/>
      <c r="Z6" s="1"/>
      <c r="AA6" s="1"/>
      <c r="AB6" s="1"/>
      <c r="AC6" s="1"/>
    </row>
    <row r="7" spans="1:29" s="4" customFormat="1" ht="15">
      <c r="A7" s="60" t="s">
        <v>432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105"/>
      <c r="P7" s="105"/>
      <c r="Q7" s="105"/>
      <c r="R7" s="105"/>
      <c r="S7" s="1"/>
      <c r="Y7" s="10"/>
      <c r="Z7" s="1"/>
      <c r="AA7" s="1"/>
      <c r="AB7" s="1"/>
      <c r="AC7" s="1"/>
    </row>
    <row r="8" spans="1:19" s="4" customFormat="1" ht="14.25" customHeight="1" thickBot="1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105"/>
      <c r="P8" s="105"/>
      <c r="Q8" s="105"/>
      <c r="R8" s="105"/>
      <c r="S8" s="1"/>
    </row>
    <row r="9" spans="1:19" s="4" customFormat="1" ht="14.25" customHeight="1">
      <c r="A9" s="659" t="s">
        <v>129</v>
      </c>
      <c r="B9" s="660"/>
      <c r="C9" s="660"/>
      <c r="D9" s="660"/>
      <c r="E9" s="660"/>
      <c r="F9" s="660"/>
      <c r="G9" s="660"/>
      <c r="H9" s="660"/>
      <c r="I9" s="660"/>
      <c r="J9" s="661"/>
      <c r="K9" s="672" t="s">
        <v>303</v>
      </c>
      <c r="L9" s="673"/>
      <c r="M9" s="673"/>
      <c r="N9" s="673"/>
      <c r="O9" s="673"/>
      <c r="P9" s="673"/>
      <c r="Q9" s="673"/>
      <c r="R9" s="674"/>
      <c r="S9" s="1"/>
    </row>
    <row r="10" spans="1:19" s="4" customFormat="1" ht="14.25">
      <c r="A10" s="662"/>
      <c r="B10" s="600"/>
      <c r="C10" s="600"/>
      <c r="D10" s="600"/>
      <c r="E10" s="600"/>
      <c r="F10" s="600"/>
      <c r="G10" s="600"/>
      <c r="H10" s="600"/>
      <c r="I10" s="600"/>
      <c r="J10" s="663"/>
      <c r="K10" s="608">
        <v>43921</v>
      </c>
      <c r="L10" s="609"/>
      <c r="M10" s="609"/>
      <c r="N10" s="610"/>
      <c r="O10" s="608">
        <v>43830</v>
      </c>
      <c r="P10" s="609"/>
      <c r="Q10" s="609"/>
      <c r="R10" s="675"/>
      <c r="S10" s="1"/>
    </row>
    <row r="11" spans="1:18" ht="15.75">
      <c r="A11" s="23"/>
      <c r="B11" s="25" t="s">
        <v>61</v>
      </c>
      <c r="C11" s="29"/>
      <c r="D11" s="29"/>
      <c r="E11" s="25"/>
      <c r="F11" s="32"/>
      <c r="G11" s="32"/>
      <c r="H11" s="729"/>
      <c r="I11" s="729"/>
      <c r="J11" s="106"/>
      <c r="K11" s="677">
        <v>30966244</v>
      </c>
      <c r="L11" s="678"/>
      <c r="M11" s="678"/>
      <c r="N11" s="679"/>
      <c r="O11" s="677">
        <v>26690821</v>
      </c>
      <c r="P11" s="678"/>
      <c r="Q11" s="678"/>
      <c r="R11" s="680"/>
    </row>
    <row r="12" spans="1:18" ht="15.75">
      <c r="A12" s="23"/>
      <c r="B12" s="25" t="s">
        <v>442</v>
      </c>
      <c r="C12" s="29"/>
      <c r="D12" s="29"/>
      <c r="E12" s="25"/>
      <c r="F12" s="32"/>
      <c r="G12" s="32"/>
      <c r="H12" s="729"/>
      <c r="I12" s="729"/>
      <c r="J12" s="106"/>
      <c r="K12" s="677">
        <v>0</v>
      </c>
      <c r="L12" s="678"/>
      <c r="M12" s="678"/>
      <c r="N12" s="679"/>
      <c r="O12" s="677">
        <v>10409575</v>
      </c>
      <c r="P12" s="678"/>
      <c r="Q12" s="678"/>
      <c r="R12" s="680"/>
    </row>
    <row r="13" spans="1:18" ht="15.75">
      <c r="A13" s="23"/>
      <c r="B13" s="25" t="s">
        <v>443</v>
      </c>
      <c r="C13" s="29"/>
      <c r="D13" s="29"/>
      <c r="E13" s="25"/>
      <c r="F13" s="32"/>
      <c r="G13" s="32"/>
      <c r="H13" s="729"/>
      <c r="I13" s="729"/>
      <c r="J13" s="106"/>
      <c r="K13" s="677">
        <v>0</v>
      </c>
      <c r="L13" s="678"/>
      <c r="M13" s="678"/>
      <c r="N13" s="679"/>
      <c r="O13" s="677">
        <v>940973</v>
      </c>
      <c r="P13" s="678"/>
      <c r="Q13" s="678"/>
      <c r="R13" s="680"/>
    </row>
    <row r="14" spans="1:18" ht="17.25" thickBot="1">
      <c r="A14" s="961" t="s">
        <v>198</v>
      </c>
      <c r="B14" s="962"/>
      <c r="C14" s="962"/>
      <c r="D14" s="948"/>
      <c r="E14" s="963"/>
      <c r="F14" s="963"/>
      <c r="G14" s="948"/>
      <c r="H14" s="964"/>
      <c r="I14" s="964"/>
      <c r="J14" s="965"/>
      <c r="K14" s="966">
        <f>SUM(K11:N13)</f>
        <v>30966244</v>
      </c>
      <c r="L14" s="967"/>
      <c r="M14" s="967"/>
      <c r="N14" s="968"/>
      <c r="O14" s="966">
        <f>SUM(O11:R13)</f>
        <v>38041369</v>
      </c>
      <c r="P14" s="967"/>
      <c r="Q14" s="967"/>
      <c r="R14" s="969"/>
    </row>
    <row r="15" spans="1:18" ht="14.25">
      <c r="A15" s="85"/>
      <c r="B15" s="85"/>
      <c r="C15" s="85"/>
      <c r="D15" s="85"/>
      <c r="E15" s="85"/>
      <c r="F15" s="85"/>
      <c r="G15" s="85"/>
      <c r="H15" s="85"/>
      <c r="I15" s="85"/>
      <c r="J15" s="85"/>
      <c r="K15" s="103"/>
      <c r="L15" s="103"/>
      <c r="M15" s="103"/>
      <c r="N15" s="103"/>
      <c r="O15" s="101"/>
      <c r="P15" s="101"/>
      <c r="Q15" s="101"/>
      <c r="R15" s="101"/>
    </row>
    <row r="16" spans="1:18" ht="16.5">
      <c r="A16" s="24"/>
      <c r="B16" s="24"/>
      <c r="C16" s="24"/>
      <c r="D16" s="221"/>
      <c r="E16" s="25"/>
      <c r="F16" s="25"/>
      <c r="G16" s="221"/>
      <c r="H16" s="56"/>
      <c r="I16" s="56"/>
      <c r="J16" s="221"/>
      <c r="K16" s="97"/>
      <c r="L16" s="57"/>
      <c r="M16" s="57"/>
      <c r="N16" s="57"/>
      <c r="O16" s="107"/>
      <c r="P16" s="107"/>
      <c r="Q16" s="107"/>
      <c r="R16" s="107"/>
    </row>
    <row r="17" spans="1:18" ht="16.5">
      <c r="A17" s="86" t="s">
        <v>277</v>
      </c>
      <c r="B17" s="86"/>
      <c r="C17" s="86"/>
      <c r="D17" s="86"/>
      <c r="E17" s="86"/>
      <c r="F17" s="86"/>
      <c r="G17" s="87"/>
      <c r="H17" s="87"/>
      <c r="I17" s="87"/>
      <c r="J17" s="36"/>
      <c r="K17" s="36"/>
      <c r="L17" s="36"/>
      <c r="M17" s="36"/>
      <c r="N17" s="36"/>
      <c r="O17" s="36"/>
      <c r="P17" s="36"/>
      <c r="Q17" s="36"/>
      <c r="R17" s="36"/>
    </row>
    <row r="18" spans="1:18" ht="15">
      <c r="A18" s="60" t="s">
        <v>472</v>
      </c>
      <c r="B18" s="60"/>
      <c r="C18" s="60"/>
      <c r="D18" s="60"/>
      <c r="E18" s="60"/>
      <c r="F18" s="60"/>
      <c r="G18" s="60"/>
      <c r="H18" s="60"/>
      <c r="I18" s="60"/>
      <c r="J18" s="251"/>
      <c r="K18" s="251"/>
      <c r="L18" s="251"/>
      <c r="M18" s="251"/>
      <c r="N18" s="251"/>
      <c r="O18" s="251"/>
      <c r="P18" s="60"/>
      <c r="Q18" s="60"/>
      <c r="R18" s="60"/>
    </row>
    <row r="19" spans="1:18" ht="15" customHeight="1">
      <c r="A19" s="60" t="s">
        <v>488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</row>
    <row r="20" spans="1:18" ht="15" customHeight="1" thickBot="1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</row>
    <row r="21" spans="1:18" ht="14.25" customHeight="1">
      <c r="A21" s="659" t="s">
        <v>129</v>
      </c>
      <c r="B21" s="660"/>
      <c r="C21" s="660"/>
      <c r="D21" s="660"/>
      <c r="E21" s="660"/>
      <c r="F21" s="660"/>
      <c r="G21" s="660"/>
      <c r="H21" s="660"/>
      <c r="I21" s="660"/>
      <c r="J21" s="661"/>
      <c r="K21" s="672" t="s">
        <v>303</v>
      </c>
      <c r="L21" s="673"/>
      <c r="M21" s="673"/>
      <c r="N21" s="673"/>
      <c r="O21" s="673"/>
      <c r="P21" s="673"/>
      <c r="Q21" s="673"/>
      <c r="R21" s="674"/>
    </row>
    <row r="22" spans="1:18" ht="14.25">
      <c r="A22" s="662"/>
      <c r="B22" s="600"/>
      <c r="C22" s="600"/>
      <c r="D22" s="600"/>
      <c r="E22" s="600"/>
      <c r="F22" s="600"/>
      <c r="G22" s="600"/>
      <c r="H22" s="600"/>
      <c r="I22" s="600"/>
      <c r="J22" s="663"/>
      <c r="K22" s="608">
        <v>43921</v>
      </c>
      <c r="L22" s="609"/>
      <c r="M22" s="609"/>
      <c r="N22" s="610"/>
      <c r="O22" s="608">
        <v>43830</v>
      </c>
      <c r="P22" s="609"/>
      <c r="Q22" s="609"/>
      <c r="R22" s="675"/>
    </row>
    <row r="23" spans="1:20" s="4" customFormat="1" ht="16.5">
      <c r="A23" s="960"/>
      <c r="B23" s="516" t="s">
        <v>319</v>
      </c>
      <c r="C23" s="516"/>
      <c r="D23" s="516"/>
      <c r="E23" s="516"/>
      <c r="F23" s="516"/>
      <c r="G23" s="92"/>
      <c r="H23" s="93"/>
      <c r="I23" s="93"/>
      <c r="J23" s="94"/>
      <c r="K23" s="677">
        <v>108725197</v>
      </c>
      <c r="L23" s="678"/>
      <c r="M23" s="678"/>
      <c r="N23" s="679"/>
      <c r="O23" s="733">
        <v>113724520</v>
      </c>
      <c r="P23" s="734"/>
      <c r="Q23" s="734"/>
      <c r="R23" s="970"/>
      <c r="T23" s="6"/>
    </row>
    <row r="24" spans="1:20" s="4" customFormat="1" ht="16.5">
      <c r="A24" s="23"/>
      <c r="B24" s="25" t="s">
        <v>489</v>
      </c>
      <c r="C24" s="25"/>
      <c r="D24" s="441"/>
      <c r="E24" s="25"/>
      <c r="F24" s="25"/>
      <c r="G24" s="441"/>
      <c r="H24" s="577"/>
      <c r="I24" s="577"/>
      <c r="J24" s="515"/>
      <c r="K24" s="677">
        <v>51509785</v>
      </c>
      <c r="L24" s="678"/>
      <c r="M24" s="678"/>
      <c r="N24" s="679"/>
      <c r="O24" s="677">
        <v>16734379</v>
      </c>
      <c r="P24" s="678"/>
      <c r="Q24" s="678"/>
      <c r="R24" s="680"/>
      <c r="T24" s="6"/>
    </row>
    <row r="25" spans="1:20" s="4" customFormat="1" ht="16.5">
      <c r="A25" s="23"/>
      <c r="B25" s="25" t="s">
        <v>425</v>
      </c>
      <c r="C25" s="25"/>
      <c r="D25" s="441"/>
      <c r="E25" s="25"/>
      <c r="F25" s="25"/>
      <c r="G25" s="441"/>
      <c r="H25" s="577"/>
      <c r="I25" s="577"/>
      <c r="J25" s="515"/>
      <c r="K25" s="677">
        <v>761781721</v>
      </c>
      <c r="L25" s="678"/>
      <c r="M25" s="678"/>
      <c r="N25" s="679"/>
      <c r="O25" s="677">
        <v>761781721</v>
      </c>
      <c r="P25" s="678"/>
      <c r="Q25" s="678"/>
      <c r="R25" s="680"/>
      <c r="T25" s="6"/>
    </row>
    <row r="26" spans="1:20" s="4" customFormat="1" ht="17.25" thickBot="1">
      <c r="A26" s="961" t="s">
        <v>63</v>
      </c>
      <c r="B26" s="962"/>
      <c r="C26" s="962"/>
      <c r="D26" s="948"/>
      <c r="E26" s="963"/>
      <c r="F26" s="963"/>
      <c r="G26" s="948"/>
      <c r="H26" s="964"/>
      <c r="I26" s="964"/>
      <c r="J26" s="965"/>
      <c r="K26" s="966">
        <f>SUM(K23:N25)</f>
        <v>922016703</v>
      </c>
      <c r="L26" s="971"/>
      <c r="M26" s="971"/>
      <c r="N26" s="972"/>
      <c r="O26" s="966">
        <f>SUM(O23:R25)</f>
        <v>892240620</v>
      </c>
      <c r="P26" s="971"/>
      <c r="Q26" s="971"/>
      <c r="R26" s="973"/>
      <c r="T26" s="1"/>
    </row>
    <row r="27" spans="1:18" ht="14.25">
      <c r="A27" s="85"/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101"/>
      <c r="P27" s="101"/>
      <c r="Q27" s="101"/>
      <c r="R27" s="101"/>
    </row>
    <row r="28" spans="1:18" ht="16.5">
      <c r="A28" s="220"/>
      <c r="B28" s="220"/>
      <c r="C28" s="220"/>
      <c r="D28" s="220"/>
      <c r="E28" s="220"/>
      <c r="F28" s="220"/>
      <c r="G28" s="220"/>
      <c r="H28" s="220"/>
      <c r="I28" s="220"/>
      <c r="J28" s="220"/>
      <c r="K28" s="103"/>
      <c r="L28" s="103"/>
      <c r="M28" s="103"/>
      <c r="N28" s="103"/>
      <c r="O28" s="101"/>
      <c r="P28" s="101"/>
      <c r="Q28" s="101"/>
      <c r="R28" s="101"/>
    </row>
    <row r="29" spans="1:19" s="4" customFormat="1" ht="15.75" customHeight="1">
      <c r="A29" s="329" t="s">
        <v>278</v>
      </c>
      <c r="B29" s="329"/>
      <c r="C29" s="329"/>
      <c r="D29" s="329"/>
      <c r="E29" s="329"/>
      <c r="F29" s="329"/>
      <c r="G29" s="87"/>
      <c r="H29" s="87"/>
      <c r="I29" s="87"/>
      <c r="J29" s="36"/>
      <c r="K29" s="36"/>
      <c r="L29" s="36"/>
      <c r="M29" s="36"/>
      <c r="N29" s="36"/>
      <c r="O29" s="36"/>
      <c r="P29" s="36"/>
      <c r="Q29" s="36"/>
      <c r="R29" s="36"/>
      <c r="S29" s="6"/>
    </row>
    <row r="30" spans="1:19" s="4" customFormat="1" ht="15">
      <c r="A30" s="60" t="s">
        <v>433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1"/>
    </row>
    <row r="31" spans="1:19" s="4" customFormat="1" ht="15">
      <c r="A31" s="60" t="s">
        <v>490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1"/>
    </row>
    <row r="32" spans="1:19" s="4" customFormat="1" ht="15.75" thickBot="1">
      <c r="A32" s="60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1"/>
    </row>
    <row r="33" spans="1:19" s="4" customFormat="1" ht="13.5" customHeight="1">
      <c r="A33" s="659" t="s">
        <v>44</v>
      </c>
      <c r="B33" s="660"/>
      <c r="C33" s="660"/>
      <c r="D33" s="660"/>
      <c r="E33" s="660"/>
      <c r="F33" s="660"/>
      <c r="G33" s="660"/>
      <c r="H33" s="660"/>
      <c r="I33" s="660"/>
      <c r="J33" s="661"/>
      <c r="K33" s="672" t="s">
        <v>303</v>
      </c>
      <c r="L33" s="673"/>
      <c r="M33" s="673"/>
      <c r="N33" s="673"/>
      <c r="O33" s="673"/>
      <c r="P33" s="673"/>
      <c r="Q33" s="673"/>
      <c r="R33" s="674"/>
      <c r="S33" s="1"/>
    </row>
    <row r="34" spans="1:19" s="4" customFormat="1" ht="14.25">
      <c r="A34" s="662"/>
      <c r="B34" s="600"/>
      <c r="C34" s="600"/>
      <c r="D34" s="600"/>
      <c r="E34" s="600"/>
      <c r="F34" s="600"/>
      <c r="G34" s="600"/>
      <c r="H34" s="600"/>
      <c r="I34" s="600"/>
      <c r="J34" s="663"/>
      <c r="K34" s="608">
        <v>43921</v>
      </c>
      <c r="L34" s="609"/>
      <c r="M34" s="609"/>
      <c r="N34" s="610"/>
      <c r="O34" s="608">
        <v>43830</v>
      </c>
      <c r="P34" s="609"/>
      <c r="Q34" s="609"/>
      <c r="R34" s="675"/>
      <c r="S34" s="1"/>
    </row>
    <row r="35" spans="1:18" ht="16.5">
      <c r="A35" s="960" t="s">
        <v>62</v>
      </c>
      <c r="B35" s="517"/>
      <c r="C35" s="517"/>
      <c r="D35" s="517"/>
      <c r="E35" s="516"/>
      <c r="F35" s="92"/>
      <c r="G35" s="92"/>
      <c r="H35" s="93"/>
      <c r="I35" s="93"/>
      <c r="J35" s="94"/>
      <c r="K35" s="37"/>
      <c r="L35" s="38"/>
      <c r="M35" s="38"/>
      <c r="N35" s="39"/>
      <c r="O35" s="37"/>
      <c r="P35" s="38"/>
      <c r="Q35" s="38"/>
      <c r="R35" s="224"/>
    </row>
    <row r="36" spans="1:18" ht="16.5">
      <c r="A36" s="23"/>
      <c r="B36" s="514" t="s">
        <v>279</v>
      </c>
      <c r="C36" s="514"/>
      <c r="D36" s="514"/>
      <c r="E36" s="315"/>
      <c r="F36" s="315"/>
      <c r="G36" s="315"/>
      <c r="H36" s="100"/>
      <c r="I36" s="100"/>
      <c r="J36" s="109"/>
      <c r="K36" s="677">
        <v>3000497500</v>
      </c>
      <c r="L36" s="678"/>
      <c r="M36" s="678"/>
      <c r="N36" s="679"/>
      <c r="O36" s="677">
        <v>0</v>
      </c>
      <c r="P36" s="678"/>
      <c r="Q36" s="678"/>
      <c r="R36" s="680"/>
    </row>
    <row r="37" spans="1:18" ht="16.5">
      <c r="A37" s="23"/>
      <c r="B37" s="514" t="s">
        <v>418</v>
      </c>
      <c r="C37" s="514"/>
      <c r="D37" s="514"/>
      <c r="E37" s="315"/>
      <c r="F37" s="315"/>
      <c r="G37" s="315"/>
      <c r="H37" s="100"/>
      <c r="I37" s="100"/>
      <c r="J37" s="109"/>
      <c r="K37" s="677">
        <v>366014618</v>
      </c>
      <c r="L37" s="678"/>
      <c r="M37" s="678"/>
      <c r="N37" s="679"/>
      <c r="O37" s="677">
        <v>2050449638</v>
      </c>
      <c r="P37" s="678"/>
      <c r="Q37" s="678"/>
      <c r="R37" s="680"/>
    </row>
    <row r="38" spans="1:18" ht="16.5">
      <c r="A38" s="23"/>
      <c r="B38" s="514" t="s">
        <v>419</v>
      </c>
      <c r="C38" s="514"/>
      <c r="D38" s="514"/>
      <c r="E38" s="315"/>
      <c r="F38" s="315"/>
      <c r="G38" s="315"/>
      <c r="H38" s="100"/>
      <c r="I38" s="100"/>
      <c r="J38" s="109"/>
      <c r="K38" s="677">
        <v>23750000</v>
      </c>
      <c r="L38" s="678"/>
      <c r="M38" s="678"/>
      <c r="N38" s="679"/>
      <c r="O38" s="677">
        <v>128480137</v>
      </c>
      <c r="P38" s="678"/>
      <c r="Q38" s="678"/>
      <c r="R38" s="680"/>
    </row>
    <row r="39" spans="1:18" ht="17.25" thickBot="1">
      <c r="A39" s="961" t="s">
        <v>64</v>
      </c>
      <c r="B39" s="962"/>
      <c r="C39" s="962"/>
      <c r="D39" s="948"/>
      <c r="E39" s="963"/>
      <c r="F39" s="963"/>
      <c r="G39" s="948"/>
      <c r="H39" s="964"/>
      <c r="I39" s="964"/>
      <c r="J39" s="965"/>
      <c r="K39" s="966">
        <f>SUM(K36:N38)</f>
        <v>3390262118</v>
      </c>
      <c r="L39" s="967"/>
      <c r="M39" s="967"/>
      <c r="N39" s="968"/>
      <c r="O39" s="966">
        <f>SUM(O36:R38)</f>
        <v>2178929775</v>
      </c>
      <c r="P39" s="967"/>
      <c r="Q39" s="967"/>
      <c r="R39" s="969"/>
    </row>
    <row r="40" spans="1:18" ht="16.5">
      <c r="A40" s="341"/>
      <c r="B40" s="341"/>
      <c r="C40" s="341"/>
      <c r="D40" s="341"/>
      <c r="E40" s="341"/>
      <c r="F40" s="341"/>
      <c r="G40" s="341"/>
      <c r="H40" s="341"/>
      <c r="I40" s="341"/>
      <c r="J40" s="341"/>
      <c r="K40" s="103"/>
      <c r="L40" s="103"/>
      <c r="M40" s="103"/>
      <c r="N40" s="103"/>
      <c r="O40" s="101"/>
      <c r="P40" s="101"/>
      <c r="Q40" s="101"/>
      <c r="R40" s="101"/>
    </row>
    <row r="41" spans="1:18" ht="16.5">
      <c r="A41" s="302"/>
      <c r="B41" s="302"/>
      <c r="C41" s="302"/>
      <c r="D41" s="302"/>
      <c r="E41" s="302"/>
      <c r="F41" s="302"/>
      <c r="G41" s="302"/>
      <c r="H41" s="302"/>
      <c r="I41" s="302"/>
      <c r="J41" s="302"/>
      <c r="K41" s="103"/>
      <c r="L41" s="103"/>
      <c r="M41" s="103"/>
      <c r="N41" s="103"/>
      <c r="O41" s="101"/>
      <c r="P41" s="101"/>
      <c r="Q41" s="101"/>
      <c r="R41" s="101"/>
    </row>
    <row r="42" spans="1:18" ht="16.5">
      <c r="A42" s="220"/>
      <c r="B42" s="220"/>
      <c r="C42" s="220"/>
      <c r="D42" s="220"/>
      <c r="E42" s="220"/>
      <c r="F42" s="220"/>
      <c r="G42" s="220"/>
      <c r="H42" s="220"/>
      <c r="I42" s="220"/>
      <c r="J42" s="220"/>
      <c r="K42" s="103"/>
      <c r="L42" s="103"/>
      <c r="M42" s="103"/>
      <c r="N42" s="103"/>
      <c r="O42" s="101"/>
      <c r="P42" s="101"/>
      <c r="Q42" s="101"/>
      <c r="R42" s="101"/>
    </row>
    <row r="43" spans="1:18" ht="14.25">
      <c r="A43" s="85"/>
      <c r="B43" s="85"/>
      <c r="C43" s="85"/>
      <c r="D43" s="85"/>
      <c r="E43" s="85"/>
      <c r="F43" s="85"/>
      <c r="G43" s="85"/>
      <c r="H43" s="85"/>
      <c r="I43" s="85"/>
      <c r="J43" s="85"/>
      <c r="K43" s="103"/>
      <c r="L43" s="103"/>
      <c r="M43" s="103"/>
      <c r="N43" s="103"/>
      <c r="O43" s="101"/>
      <c r="P43" s="101"/>
      <c r="Q43" s="101"/>
      <c r="R43" s="101"/>
    </row>
    <row r="44" spans="1:18" ht="16.5" customHeight="1">
      <c r="A44" s="731"/>
      <c r="B44" s="731"/>
      <c r="C44" s="731"/>
      <c r="D44" s="731"/>
      <c r="E44" s="731"/>
      <c r="F44" s="731"/>
      <c r="G44" s="731"/>
      <c r="H44" s="731"/>
      <c r="I44" s="731"/>
      <c r="J44" s="731"/>
      <c r="K44" s="731"/>
      <c r="L44" s="731"/>
      <c r="M44" s="731"/>
      <c r="N44" s="731"/>
      <c r="O44" s="731"/>
      <c r="P44" s="731"/>
      <c r="Q44" s="731"/>
      <c r="R44" s="731"/>
    </row>
    <row r="49" ht="14.25"/>
    <row r="50" ht="14.25"/>
    <row r="51" ht="14.25"/>
    <row r="52" ht="14.25"/>
    <row r="53" ht="14.25"/>
    <row r="54" ht="14.25"/>
  </sheetData>
  <sheetProtection/>
  <mergeCells count="42">
    <mergeCell ref="O11:R11"/>
    <mergeCell ref="K13:N13"/>
    <mergeCell ref="O13:R13"/>
    <mergeCell ref="O25:R25"/>
    <mergeCell ref="K36:N36"/>
    <mergeCell ref="O36:R36"/>
    <mergeCell ref="K14:N14"/>
    <mergeCell ref="K39:N39"/>
    <mergeCell ref="O39:R39"/>
    <mergeCell ref="K37:N37"/>
    <mergeCell ref="O37:R37"/>
    <mergeCell ref="K38:N38"/>
    <mergeCell ref="O38:R38"/>
    <mergeCell ref="A44:R44"/>
    <mergeCell ref="K22:N22"/>
    <mergeCell ref="O22:R22"/>
    <mergeCell ref="K26:N26"/>
    <mergeCell ref="O26:R26"/>
    <mergeCell ref="O23:R23"/>
    <mergeCell ref="K24:N24"/>
    <mergeCell ref="A21:J22"/>
    <mergeCell ref="H25:I25"/>
    <mergeCell ref="K25:N25"/>
    <mergeCell ref="A33:J34"/>
    <mergeCell ref="K33:R33"/>
    <mergeCell ref="K34:N34"/>
    <mergeCell ref="O34:R34"/>
    <mergeCell ref="O14:R14"/>
    <mergeCell ref="H24:I24"/>
    <mergeCell ref="K21:R21"/>
    <mergeCell ref="O24:R24"/>
    <mergeCell ref="K23:N23"/>
    <mergeCell ref="A9:J10"/>
    <mergeCell ref="K9:R9"/>
    <mergeCell ref="K10:N10"/>
    <mergeCell ref="O10:R10"/>
    <mergeCell ref="H12:I12"/>
    <mergeCell ref="H13:I13"/>
    <mergeCell ref="K12:N12"/>
    <mergeCell ref="O12:R12"/>
    <mergeCell ref="H11:I11"/>
    <mergeCell ref="K11:N11"/>
  </mergeCells>
  <printOptions/>
  <pageMargins left="0.984251968503937" right="0.31496062992125984" top="0.7480314960629921" bottom="0.7480314960629921" header="0.31496062992125984" footer="0.31496062992125984"/>
  <pageSetup horizontalDpi="600" verticalDpi="600" orientation="portrait" paperSize="9" scale="9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3:AG45"/>
  <sheetViews>
    <sheetView zoomScalePageLayoutView="0" workbookViewId="0" topLeftCell="A22">
      <selection activeCell="B36" sqref="B36"/>
    </sheetView>
  </sheetViews>
  <sheetFormatPr defaultColWidth="4.421875" defaultRowHeight="15"/>
  <cols>
    <col min="1" max="1" width="3.421875" style="1" customWidth="1"/>
    <col min="2" max="5" width="4.421875" style="1" customWidth="1"/>
    <col min="6" max="6" width="5.421875" style="1" customWidth="1"/>
    <col min="7" max="7" width="4.421875" style="1" customWidth="1"/>
    <col min="8" max="8" width="5.57421875" style="1" customWidth="1"/>
    <col min="9" max="12" width="4.421875" style="1" customWidth="1"/>
    <col min="13" max="13" width="4.28125" style="1" customWidth="1"/>
    <col min="14" max="14" width="4.421875" style="1" customWidth="1"/>
    <col min="15" max="15" width="5.57421875" style="1" customWidth="1"/>
    <col min="16" max="18" width="4.421875" style="1" customWidth="1"/>
    <col min="19" max="19" width="4.00390625" style="1" customWidth="1"/>
    <col min="20" max="22" width="4.421875" style="1" customWidth="1"/>
    <col min="23" max="23" width="14.140625" style="1" bestFit="1" customWidth="1"/>
    <col min="24" max="30" width="4.421875" style="1" customWidth="1"/>
    <col min="31" max="31" width="21.28125" style="1" customWidth="1"/>
    <col min="32" max="32" width="17.00390625" style="1" customWidth="1"/>
    <col min="33" max="33" width="15.7109375" style="1" customWidth="1"/>
    <col min="34" max="16384" width="4.421875" style="1" customWidth="1"/>
  </cols>
  <sheetData>
    <row r="3" spans="1:19" ht="16.5">
      <c r="A3" s="203"/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</row>
    <row r="4" spans="1:19" ht="20.25" customHeight="1">
      <c r="A4" s="203"/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</row>
    <row r="5" spans="1:19" ht="16.5">
      <c r="A5" s="299"/>
      <c r="B5" s="24"/>
      <c r="C5" s="24"/>
      <c r="D5" s="24"/>
      <c r="E5" s="271"/>
      <c r="F5" s="25"/>
      <c r="G5" s="25"/>
      <c r="H5" s="271"/>
      <c r="I5" s="56"/>
      <c r="J5" s="56"/>
      <c r="K5" s="271"/>
      <c r="L5" s="300"/>
      <c r="M5" s="301"/>
      <c r="N5" s="301"/>
      <c r="O5" s="301"/>
      <c r="P5" s="300"/>
      <c r="Q5" s="301"/>
      <c r="R5" s="301"/>
      <c r="S5" s="301"/>
    </row>
    <row r="6" spans="1:19" ht="16.5">
      <c r="A6" s="203"/>
      <c r="B6" s="86" t="s">
        <v>280</v>
      </c>
      <c r="C6" s="86"/>
      <c r="D6" s="86"/>
      <c r="E6" s="86"/>
      <c r="F6" s="86"/>
      <c r="G6" s="86"/>
      <c r="H6" s="87"/>
      <c r="I6" s="87"/>
      <c r="J6" s="87"/>
      <c r="K6" s="36"/>
      <c r="L6" s="36"/>
      <c r="M6" s="36"/>
      <c r="N6" s="36"/>
      <c r="O6" s="36"/>
      <c r="P6" s="36"/>
      <c r="Q6" s="36"/>
      <c r="R6" s="36"/>
      <c r="S6" s="36"/>
    </row>
    <row r="7" spans="1:19" ht="16.5">
      <c r="A7" s="203"/>
      <c r="B7" s="60" t="s">
        <v>434</v>
      </c>
      <c r="C7" s="60"/>
      <c r="D7" s="60"/>
      <c r="E7" s="60"/>
      <c r="F7" s="60"/>
      <c r="G7" s="251"/>
      <c r="H7" s="251"/>
      <c r="I7" s="251"/>
      <c r="J7" s="251"/>
      <c r="K7" s="251"/>
      <c r="L7" s="60"/>
      <c r="M7" s="60"/>
      <c r="N7" s="60"/>
      <c r="O7" s="60"/>
      <c r="P7" s="60"/>
      <c r="Q7" s="60"/>
      <c r="R7" s="60"/>
      <c r="S7" s="60"/>
    </row>
    <row r="8" spans="1:19" ht="16.5">
      <c r="A8" s="438"/>
      <c r="B8" s="60" t="s">
        <v>491</v>
      </c>
      <c r="C8" s="60"/>
      <c r="D8" s="60"/>
      <c r="E8" s="60"/>
      <c r="F8" s="60"/>
      <c r="G8" s="251"/>
      <c r="H8" s="251"/>
      <c r="I8" s="251"/>
      <c r="J8" s="251"/>
      <c r="K8" s="251"/>
      <c r="L8" s="60"/>
      <c r="M8" s="60"/>
      <c r="N8" s="60"/>
      <c r="O8" s="60"/>
      <c r="P8" s="60"/>
      <c r="Q8" s="60"/>
      <c r="R8" s="60"/>
      <c r="S8" s="60"/>
    </row>
    <row r="9" spans="1:19" ht="16.5">
      <c r="A9" s="438"/>
      <c r="B9" s="60"/>
      <c r="C9" s="60"/>
      <c r="D9" s="60"/>
      <c r="E9" s="60"/>
      <c r="F9" s="60"/>
      <c r="G9" s="251"/>
      <c r="H9" s="251"/>
      <c r="I9" s="251"/>
      <c r="J9" s="251"/>
      <c r="K9" s="251"/>
      <c r="L9" s="60"/>
      <c r="M9" s="60"/>
      <c r="N9" s="60"/>
      <c r="O9" s="60"/>
      <c r="P9" s="60"/>
      <c r="Q9" s="60"/>
      <c r="R9" s="60"/>
      <c r="S9" s="60"/>
    </row>
    <row r="10" spans="1:19" ht="16.5">
      <c r="A10" s="203"/>
      <c r="B10" s="597" t="s">
        <v>46</v>
      </c>
      <c r="C10" s="598"/>
      <c r="D10" s="598"/>
      <c r="E10" s="598"/>
      <c r="F10" s="598"/>
      <c r="G10" s="598"/>
      <c r="H10" s="598"/>
      <c r="I10" s="598"/>
      <c r="J10" s="598"/>
      <c r="K10" s="694"/>
      <c r="L10" s="605" t="s">
        <v>303</v>
      </c>
      <c r="M10" s="606"/>
      <c r="N10" s="606"/>
      <c r="O10" s="606"/>
      <c r="P10" s="606"/>
      <c r="Q10" s="606"/>
      <c r="R10" s="606"/>
      <c r="S10" s="607"/>
    </row>
    <row r="11" spans="1:19" ht="16.5">
      <c r="A11" s="203"/>
      <c r="B11" s="599"/>
      <c r="C11" s="600"/>
      <c r="D11" s="600"/>
      <c r="E11" s="600"/>
      <c r="F11" s="600"/>
      <c r="G11" s="600"/>
      <c r="H11" s="600"/>
      <c r="I11" s="600"/>
      <c r="J11" s="600"/>
      <c r="K11" s="663"/>
      <c r="L11" s="608">
        <v>43921</v>
      </c>
      <c r="M11" s="609"/>
      <c r="N11" s="609"/>
      <c r="O11" s="610"/>
      <c r="P11" s="608">
        <v>43830</v>
      </c>
      <c r="Q11" s="609"/>
      <c r="R11" s="609"/>
      <c r="S11" s="610"/>
    </row>
    <row r="12" spans="1:19" ht="16.5">
      <c r="A12" s="203"/>
      <c r="B12" s="98" t="s">
        <v>68</v>
      </c>
      <c r="C12" s="111"/>
      <c r="D12" s="111"/>
      <c r="E12" s="111"/>
      <c r="F12" s="111"/>
      <c r="G12" s="111"/>
      <c r="H12" s="111"/>
      <c r="I12" s="111"/>
      <c r="J12" s="111"/>
      <c r="K12" s="109"/>
      <c r="L12" s="733"/>
      <c r="M12" s="734"/>
      <c r="N12" s="734"/>
      <c r="O12" s="735"/>
      <c r="P12" s="733">
        <v>0</v>
      </c>
      <c r="Q12" s="734"/>
      <c r="R12" s="734"/>
      <c r="S12" s="735"/>
    </row>
    <row r="13" spans="1:32" ht="16.5">
      <c r="A13" s="203"/>
      <c r="B13" s="64"/>
      <c r="C13" s="681" t="s">
        <v>210</v>
      </c>
      <c r="D13" s="681"/>
      <c r="E13" s="681"/>
      <c r="F13" s="681"/>
      <c r="G13" s="681"/>
      <c r="H13" s="681"/>
      <c r="I13" s="681"/>
      <c r="J13" s="681"/>
      <c r="K13" s="204"/>
      <c r="L13" s="677">
        <v>0</v>
      </c>
      <c r="M13" s="678"/>
      <c r="N13" s="678"/>
      <c r="O13" s="679"/>
      <c r="P13" s="677">
        <v>0</v>
      </c>
      <c r="Q13" s="678"/>
      <c r="R13" s="678"/>
      <c r="S13" s="679"/>
      <c r="AF13" s="262"/>
    </row>
    <row r="14" spans="1:32" ht="16.5">
      <c r="A14" s="203"/>
      <c r="B14" s="64"/>
      <c r="C14" s="736" t="s">
        <v>69</v>
      </c>
      <c r="D14" s="736"/>
      <c r="E14" s="736"/>
      <c r="F14" s="736"/>
      <c r="G14" s="736"/>
      <c r="H14" s="736"/>
      <c r="I14" s="736"/>
      <c r="J14" s="736"/>
      <c r="K14" s="204"/>
      <c r="L14" s="713">
        <v>2278732030</v>
      </c>
      <c r="M14" s="714"/>
      <c r="N14" s="714"/>
      <c r="O14" s="715"/>
      <c r="P14" s="713">
        <v>0</v>
      </c>
      <c r="Q14" s="714"/>
      <c r="R14" s="714"/>
      <c r="S14" s="715"/>
      <c r="AF14" s="262"/>
    </row>
    <row r="15" spans="1:19" ht="16.5">
      <c r="A15" s="203"/>
      <c r="B15" s="72" t="s">
        <v>70</v>
      </c>
      <c r="C15" s="73"/>
      <c r="D15" s="73"/>
      <c r="E15" s="74"/>
      <c r="F15" s="75"/>
      <c r="G15" s="75"/>
      <c r="H15" s="74"/>
      <c r="I15" s="96"/>
      <c r="J15" s="96"/>
      <c r="K15" s="76"/>
      <c r="L15" s="730">
        <f>SUM(L12:O14)</f>
        <v>2278732030</v>
      </c>
      <c r="M15" s="584"/>
      <c r="N15" s="584"/>
      <c r="O15" s="732"/>
      <c r="P15" s="730">
        <f>SUM(P12:S14)</f>
        <v>0</v>
      </c>
      <c r="Q15" s="584"/>
      <c r="R15" s="584"/>
      <c r="S15" s="732"/>
    </row>
    <row r="16" spans="1:19" ht="16.5">
      <c r="A16" s="505"/>
      <c r="B16" s="507" t="s">
        <v>492</v>
      </c>
      <c r="C16" s="111"/>
      <c r="D16" s="111"/>
      <c r="E16" s="111"/>
      <c r="F16" s="111"/>
      <c r="G16" s="111"/>
      <c r="H16" s="111"/>
      <c r="I16" s="111"/>
      <c r="J16" s="111"/>
      <c r="K16" s="109"/>
      <c r="L16" s="733"/>
      <c r="M16" s="734"/>
      <c r="N16" s="734"/>
      <c r="O16" s="735"/>
      <c r="P16" s="733">
        <v>0</v>
      </c>
      <c r="Q16" s="734"/>
      <c r="R16" s="734"/>
      <c r="S16" s="735"/>
    </row>
    <row r="17" spans="1:32" ht="16.5">
      <c r="A17" s="505"/>
      <c r="B17" s="64"/>
      <c r="C17" s="681" t="s">
        <v>210</v>
      </c>
      <c r="D17" s="681"/>
      <c r="E17" s="681"/>
      <c r="F17" s="681"/>
      <c r="G17" s="681"/>
      <c r="H17" s="681"/>
      <c r="I17" s="681"/>
      <c r="J17" s="681"/>
      <c r="K17" s="506"/>
      <c r="L17" s="677">
        <v>30514768000</v>
      </c>
      <c r="M17" s="678"/>
      <c r="N17" s="678"/>
      <c r="O17" s="679"/>
      <c r="P17" s="677">
        <v>0</v>
      </c>
      <c r="Q17" s="678"/>
      <c r="R17" s="678"/>
      <c r="S17" s="679"/>
      <c r="AF17" s="262"/>
    </row>
    <row r="18" spans="1:32" ht="16.5">
      <c r="A18" s="505"/>
      <c r="B18" s="64"/>
      <c r="C18" s="736" t="s">
        <v>69</v>
      </c>
      <c r="D18" s="736"/>
      <c r="E18" s="736"/>
      <c r="F18" s="736"/>
      <c r="G18" s="736"/>
      <c r="H18" s="736"/>
      <c r="I18" s="736"/>
      <c r="J18" s="736"/>
      <c r="K18" s="506"/>
      <c r="L18" s="713">
        <v>10715232985</v>
      </c>
      <c r="M18" s="714"/>
      <c r="N18" s="714"/>
      <c r="O18" s="715"/>
      <c r="P18" s="713">
        <v>0</v>
      </c>
      <c r="Q18" s="714"/>
      <c r="R18" s="714"/>
      <c r="S18" s="715"/>
      <c r="AF18" s="262"/>
    </row>
    <row r="19" spans="1:19" ht="16.5">
      <c r="A19" s="505"/>
      <c r="B19" s="72" t="s">
        <v>70</v>
      </c>
      <c r="C19" s="73"/>
      <c r="D19" s="73"/>
      <c r="E19" s="74"/>
      <c r="F19" s="75"/>
      <c r="G19" s="75"/>
      <c r="H19" s="74"/>
      <c r="I19" s="96"/>
      <c r="J19" s="96"/>
      <c r="K19" s="76"/>
      <c r="L19" s="730">
        <f>+SUM(L17:O18)</f>
        <v>41230000985</v>
      </c>
      <c r="M19" s="584"/>
      <c r="N19" s="584"/>
      <c r="O19" s="732"/>
      <c r="P19" s="730">
        <f>SUM(P15:S18)</f>
        <v>0</v>
      </c>
      <c r="Q19" s="584"/>
      <c r="R19" s="584"/>
      <c r="S19" s="732"/>
    </row>
    <row r="20" spans="1:23" ht="16.5">
      <c r="A20" s="203"/>
      <c r="B20" s="72" t="s">
        <v>70</v>
      </c>
      <c r="C20" s="73"/>
      <c r="D20" s="73"/>
      <c r="E20" s="74"/>
      <c r="F20" s="75"/>
      <c r="G20" s="75"/>
      <c r="H20" s="74"/>
      <c r="I20" s="96"/>
      <c r="J20" s="96"/>
      <c r="K20" s="76"/>
      <c r="L20" s="730">
        <f>+L15+L19</f>
        <v>43508733015</v>
      </c>
      <c r="M20" s="584"/>
      <c r="N20" s="584"/>
      <c r="O20" s="732"/>
      <c r="P20" s="730">
        <f>+P15</f>
        <v>0</v>
      </c>
      <c r="Q20" s="584"/>
      <c r="R20" s="584"/>
      <c r="S20" s="732"/>
      <c r="W20" s="10"/>
    </row>
    <row r="21" spans="1:19" ht="16.5">
      <c r="A21" s="299"/>
      <c r="B21" s="24"/>
      <c r="C21" s="24"/>
      <c r="D21" s="24"/>
      <c r="E21" s="271"/>
      <c r="F21" s="25"/>
      <c r="G21" s="25"/>
      <c r="H21" s="271"/>
      <c r="I21" s="56"/>
      <c r="J21" s="56"/>
      <c r="K21" s="271"/>
      <c r="L21" s="300"/>
      <c r="M21" s="300"/>
      <c r="N21" s="300"/>
      <c r="O21" s="300"/>
      <c r="P21" s="300"/>
      <c r="Q21" s="300"/>
      <c r="R21" s="300"/>
      <c r="S21" s="300"/>
    </row>
    <row r="22" spans="1:19" ht="16.5">
      <c r="A22" s="401"/>
      <c r="B22" s="24"/>
      <c r="C22" s="24"/>
      <c r="D22" s="24"/>
      <c r="E22" s="403"/>
      <c r="F22" s="25"/>
      <c r="G22" s="25"/>
      <c r="H22" s="403"/>
      <c r="I22" s="56"/>
      <c r="J22" s="56"/>
      <c r="K22" s="403"/>
      <c r="L22" s="406"/>
      <c r="M22" s="406"/>
      <c r="N22" s="406"/>
      <c r="O22" s="406"/>
      <c r="P22" s="406"/>
      <c r="Q22" s="406"/>
      <c r="R22" s="406"/>
      <c r="S22" s="406"/>
    </row>
    <row r="23" spans="1:19" ht="16.5">
      <c r="A23" s="401"/>
      <c r="B23" s="24"/>
      <c r="C23" s="24"/>
      <c r="D23" s="24"/>
      <c r="E23" s="403"/>
      <c r="F23" s="25"/>
      <c r="G23" s="25"/>
      <c r="H23" s="403"/>
      <c r="I23" s="56"/>
      <c r="J23" s="56"/>
      <c r="K23" s="403"/>
      <c r="L23" s="406"/>
      <c r="M23" s="406"/>
      <c r="N23" s="406"/>
      <c r="O23" s="406"/>
      <c r="P23" s="406"/>
      <c r="Q23" s="406"/>
      <c r="R23" s="406"/>
      <c r="S23" s="406"/>
    </row>
    <row r="24" spans="1:19" ht="16.5">
      <c r="A24" s="203"/>
      <c r="B24" s="86" t="s">
        <v>281</v>
      </c>
      <c r="C24" s="86"/>
      <c r="D24" s="86"/>
      <c r="E24" s="86"/>
      <c r="F24" s="86"/>
      <c r="G24" s="86"/>
      <c r="H24" s="87"/>
      <c r="I24" s="87"/>
      <c r="J24" s="87"/>
      <c r="K24" s="36"/>
      <c r="L24" s="36"/>
      <c r="M24" s="36"/>
      <c r="N24" s="36"/>
      <c r="O24" s="36"/>
      <c r="P24" s="36"/>
      <c r="Q24" s="36"/>
      <c r="R24" s="36"/>
      <c r="S24" s="36"/>
    </row>
    <row r="25" spans="1:19" ht="16.5">
      <c r="A25" s="203"/>
      <c r="B25" s="60" t="s">
        <v>435</v>
      </c>
      <c r="C25" s="60"/>
      <c r="D25" s="60"/>
      <c r="E25" s="60"/>
      <c r="F25" s="60"/>
      <c r="G25" s="251"/>
      <c r="H25" s="251"/>
      <c r="I25" s="251"/>
      <c r="J25" s="251"/>
      <c r="K25" s="251"/>
      <c r="L25" s="60"/>
      <c r="M25" s="60"/>
      <c r="N25" s="60"/>
      <c r="O25" s="60"/>
      <c r="P25" s="60"/>
      <c r="Q25" s="60"/>
      <c r="R25" s="60"/>
      <c r="S25" s="60"/>
    </row>
    <row r="26" spans="1:19" ht="16.5">
      <c r="A26" s="438"/>
      <c r="B26" s="60" t="s">
        <v>493</v>
      </c>
      <c r="C26" s="60"/>
      <c r="D26" s="60"/>
      <c r="E26" s="60"/>
      <c r="F26" s="60"/>
      <c r="G26" s="251"/>
      <c r="H26" s="251"/>
      <c r="I26" s="251"/>
      <c r="J26" s="251"/>
      <c r="K26" s="251"/>
      <c r="L26" s="60"/>
      <c r="M26" s="60"/>
      <c r="N26" s="60"/>
      <c r="O26" s="60"/>
      <c r="P26" s="60"/>
      <c r="Q26" s="60"/>
      <c r="R26" s="60"/>
      <c r="S26" s="60"/>
    </row>
    <row r="27" spans="1:19" ht="16.5">
      <c r="A27" s="203"/>
      <c r="B27" s="597" t="s">
        <v>46</v>
      </c>
      <c r="C27" s="598"/>
      <c r="D27" s="598"/>
      <c r="E27" s="598"/>
      <c r="F27" s="598"/>
      <c r="G27" s="598"/>
      <c r="H27" s="598"/>
      <c r="I27" s="598"/>
      <c r="J27" s="598"/>
      <c r="K27" s="694"/>
      <c r="L27" s="605" t="s">
        <v>303</v>
      </c>
      <c r="M27" s="606"/>
      <c r="N27" s="606"/>
      <c r="O27" s="606"/>
      <c r="P27" s="606"/>
      <c r="Q27" s="606"/>
      <c r="R27" s="606"/>
      <c r="S27" s="607"/>
    </row>
    <row r="28" spans="1:19" ht="16.5">
      <c r="A28" s="203"/>
      <c r="B28" s="599"/>
      <c r="C28" s="600"/>
      <c r="D28" s="600"/>
      <c r="E28" s="600"/>
      <c r="F28" s="600"/>
      <c r="G28" s="600"/>
      <c r="H28" s="600"/>
      <c r="I28" s="600"/>
      <c r="J28" s="600"/>
      <c r="K28" s="663"/>
      <c r="L28" s="608">
        <v>43921</v>
      </c>
      <c r="M28" s="609"/>
      <c r="N28" s="609"/>
      <c r="O28" s="610"/>
      <c r="P28" s="608">
        <v>43830</v>
      </c>
      <c r="Q28" s="609"/>
      <c r="R28" s="609"/>
      <c r="S28" s="610"/>
    </row>
    <row r="29" spans="1:19" ht="16.5">
      <c r="A29" s="203"/>
      <c r="B29" s="98" t="s">
        <v>68</v>
      </c>
      <c r="C29" s="111"/>
      <c r="D29" s="111"/>
      <c r="E29" s="111"/>
      <c r="F29" s="111"/>
      <c r="G29" s="111"/>
      <c r="H29" s="111"/>
      <c r="I29" s="111"/>
      <c r="J29" s="111"/>
      <c r="K29" s="109"/>
      <c r="L29" s="733"/>
      <c r="M29" s="734"/>
      <c r="N29" s="734"/>
      <c r="O29" s="735"/>
      <c r="P29" s="733"/>
      <c r="Q29" s="734"/>
      <c r="R29" s="734"/>
      <c r="S29" s="735"/>
    </row>
    <row r="30" spans="1:33" ht="16.5">
      <c r="A30" s="203"/>
      <c r="B30" s="64"/>
      <c r="C30" s="681" t="s">
        <v>366</v>
      </c>
      <c r="D30" s="681"/>
      <c r="E30" s="681"/>
      <c r="F30" s="681"/>
      <c r="G30" s="681"/>
      <c r="H30" s="681"/>
      <c r="I30" s="681"/>
      <c r="J30" s="681"/>
      <c r="K30" s="204"/>
      <c r="L30" s="677">
        <v>3161527868</v>
      </c>
      <c r="M30" s="678"/>
      <c r="N30" s="678"/>
      <c r="O30" s="679"/>
      <c r="P30" s="677">
        <v>1073168702</v>
      </c>
      <c r="Q30" s="678"/>
      <c r="R30" s="678"/>
      <c r="S30" s="679"/>
      <c r="AG30" s="262"/>
    </row>
    <row r="31" spans="1:19" ht="16.5">
      <c r="A31" s="203"/>
      <c r="B31" s="72" t="s">
        <v>282</v>
      </c>
      <c r="C31" s="73"/>
      <c r="D31" s="73"/>
      <c r="E31" s="74"/>
      <c r="F31" s="75"/>
      <c r="G31" s="75"/>
      <c r="H31" s="74"/>
      <c r="I31" s="96"/>
      <c r="J31" s="96"/>
      <c r="K31" s="76"/>
      <c r="L31" s="730">
        <f>+SUM(L30:O30)</f>
        <v>3161527868</v>
      </c>
      <c r="M31" s="584"/>
      <c r="N31" s="584"/>
      <c r="O31" s="732"/>
      <c r="P31" s="730">
        <f>+SUM(P30:S30)</f>
        <v>1073168702</v>
      </c>
      <c r="Q31" s="584"/>
      <c r="R31" s="584"/>
      <c r="S31" s="732"/>
    </row>
    <row r="32" spans="1:19" ht="16.5">
      <c r="A32" s="299"/>
      <c r="B32" s="24"/>
      <c r="C32" s="24"/>
      <c r="D32" s="24"/>
      <c r="E32" s="271"/>
      <c r="F32" s="25"/>
      <c r="G32" s="25"/>
      <c r="H32" s="271"/>
      <c r="I32" s="56"/>
      <c r="J32" s="56"/>
      <c r="K32" s="271"/>
      <c r="L32" s="300"/>
      <c r="M32" s="300"/>
      <c r="N32" s="300"/>
      <c r="O32" s="300"/>
      <c r="P32" s="300"/>
      <c r="Q32" s="300"/>
      <c r="R32" s="300"/>
      <c r="S32" s="300"/>
    </row>
    <row r="33" spans="1:19" ht="16.5">
      <c r="A33" s="299"/>
      <c r="B33" s="24"/>
      <c r="C33" s="24"/>
      <c r="D33" s="24"/>
      <c r="E33" s="271"/>
      <c r="F33" s="25"/>
      <c r="G33" s="25"/>
      <c r="H33" s="271"/>
      <c r="I33" s="56"/>
      <c r="J33" s="56"/>
      <c r="K33" s="271"/>
      <c r="L33" s="300"/>
      <c r="M33" s="300"/>
      <c r="N33" s="300"/>
      <c r="O33" s="300"/>
      <c r="P33" s="300"/>
      <c r="Q33" s="300"/>
      <c r="R33" s="300"/>
      <c r="S33" s="300"/>
    </row>
    <row r="34" spans="1:19" ht="16.5">
      <c r="A34" s="372"/>
      <c r="B34" s="24"/>
      <c r="C34" s="24"/>
      <c r="D34" s="24"/>
      <c r="E34" s="373"/>
      <c r="F34" s="25"/>
      <c r="G34" s="25"/>
      <c r="H34" s="373"/>
      <c r="I34" s="56"/>
      <c r="J34" s="56"/>
      <c r="K34" s="373"/>
      <c r="L34" s="376"/>
      <c r="M34" s="376"/>
      <c r="N34" s="376"/>
      <c r="O34" s="376"/>
      <c r="P34" s="376"/>
      <c r="Q34" s="376"/>
      <c r="R34" s="376"/>
      <c r="S34" s="376"/>
    </row>
    <row r="35" spans="1:19" ht="16.5">
      <c r="A35" s="429"/>
      <c r="B35" s="24"/>
      <c r="C35" s="24"/>
      <c r="D35" s="24"/>
      <c r="E35" s="430"/>
      <c r="F35" s="25"/>
      <c r="G35" s="25"/>
      <c r="H35" s="430"/>
      <c r="I35" s="56"/>
      <c r="J35" s="56"/>
      <c r="K35" s="430"/>
      <c r="L35" s="431"/>
      <c r="M35" s="431"/>
      <c r="N35" s="431"/>
      <c r="O35" s="431"/>
      <c r="P35" s="431"/>
      <c r="Q35" s="431"/>
      <c r="R35" s="431"/>
      <c r="S35" s="431"/>
    </row>
    <row r="36" spans="1:19" ht="16.5">
      <c r="A36" s="429"/>
      <c r="B36" s="24"/>
      <c r="C36" s="24"/>
      <c r="D36" s="24"/>
      <c r="E36" s="430"/>
      <c r="F36" s="25"/>
      <c r="G36" s="25"/>
      <c r="H36" s="430"/>
      <c r="I36" s="56"/>
      <c r="J36" s="56"/>
      <c r="K36" s="430"/>
      <c r="L36" s="431"/>
      <c r="M36" s="431"/>
      <c r="N36" s="431"/>
      <c r="O36" s="431"/>
      <c r="P36" s="431"/>
      <c r="Q36" s="431"/>
      <c r="R36" s="431"/>
      <c r="S36" s="431"/>
    </row>
    <row r="37" spans="1:19" ht="16.5">
      <c r="A37" s="429"/>
      <c r="B37" s="24"/>
      <c r="C37" s="24"/>
      <c r="D37" s="24"/>
      <c r="E37" s="430"/>
      <c r="F37" s="25"/>
      <c r="G37" s="25"/>
      <c r="H37" s="430"/>
      <c r="I37" s="56"/>
      <c r="J37" s="56"/>
      <c r="K37" s="430"/>
      <c r="L37" s="431"/>
      <c r="M37" s="431"/>
      <c r="N37" s="431"/>
      <c r="O37" s="431"/>
      <c r="P37" s="431"/>
      <c r="Q37" s="431"/>
      <c r="R37" s="431"/>
      <c r="S37" s="431"/>
    </row>
    <row r="38" spans="1:19" ht="16.5">
      <c r="A38" s="429"/>
      <c r="B38" s="24"/>
      <c r="C38" s="24"/>
      <c r="D38" s="24"/>
      <c r="E38" s="430"/>
      <c r="F38" s="25"/>
      <c r="G38" s="25"/>
      <c r="H38" s="430"/>
      <c r="I38" s="56"/>
      <c r="J38" s="56"/>
      <c r="K38" s="430"/>
      <c r="L38" s="431"/>
      <c r="M38" s="431"/>
      <c r="N38" s="431"/>
      <c r="O38" s="431"/>
      <c r="P38" s="431"/>
      <c r="Q38" s="431"/>
      <c r="R38" s="431"/>
      <c r="S38" s="431"/>
    </row>
    <row r="39" spans="1:19" ht="16.5">
      <c r="A39" s="429"/>
      <c r="B39" s="24"/>
      <c r="C39" s="24"/>
      <c r="D39" s="24"/>
      <c r="E39" s="430"/>
      <c r="F39" s="25"/>
      <c r="G39" s="25"/>
      <c r="H39" s="430"/>
      <c r="I39" s="56"/>
      <c r="J39" s="56"/>
      <c r="K39" s="430"/>
      <c r="L39" s="431"/>
      <c r="M39" s="431"/>
      <c r="N39" s="431"/>
      <c r="O39" s="431"/>
      <c r="P39" s="431"/>
      <c r="Q39" s="431"/>
      <c r="R39" s="431"/>
      <c r="S39" s="431"/>
    </row>
    <row r="40" spans="1:19" ht="16.5">
      <c r="A40" s="429"/>
      <c r="B40" s="24"/>
      <c r="C40" s="24"/>
      <c r="D40" s="24"/>
      <c r="E40" s="430"/>
      <c r="F40" s="25"/>
      <c r="G40" s="25"/>
      <c r="H40" s="430"/>
      <c r="I40" s="56"/>
      <c r="J40" s="56"/>
      <c r="K40" s="430"/>
      <c r="L40" s="431"/>
      <c r="M40" s="431"/>
      <c r="N40" s="431"/>
      <c r="O40" s="431"/>
      <c r="P40" s="431"/>
      <c r="Q40" s="431"/>
      <c r="R40" s="431"/>
      <c r="S40" s="431"/>
    </row>
    <row r="41" spans="1:19" ht="16.5">
      <c r="A41" s="429"/>
      <c r="B41" s="24"/>
      <c r="C41" s="24"/>
      <c r="D41" s="24"/>
      <c r="E41" s="430"/>
      <c r="F41" s="25"/>
      <c r="G41" s="25"/>
      <c r="H41" s="430"/>
      <c r="I41" s="56"/>
      <c r="J41" s="56"/>
      <c r="K41" s="430"/>
      <c r="L41" s="431"/>
      <c r="M41" s="431"/>
      <c r="N41" s="431"/>
      <c r="O41" s="431"/>
      <c r="P41" s="431"/>
      <c r="Q41" s="431"/>
      <c r="R41" s="431"/>
      <c r="S41" s="431"/>
    </row>
    <row r="42" spans="1:19" ht="16.5">
      <c r="A42" s="429"/>
      <c r="B42" s="24"/>
      <c r="C42" s="24"/>
      <c r="D42" s="24"/>
      <c r="E42" s="430"/>
      <c r="F42" s="25"/>
      <c r="G42" s="25"/>
      <c r="H42" s="430"/>
      <c r="I42" s="56"/>
      <c r="J42" s="56"/>
      <c r="K42" s="430"/>
      <c r="L42" s="431"/>
      <c r="M42" s="431"/>
      <c r="N42" s="431"/>
      <c r="O42" s="431"/>
      <c r="P42" s="431"/>
      <c r="Q42" s="431"/>
      <c r="R42" s="431"/>
      <c r="S42" s="431"/>
    </row>
    <row r="43" spans="1:19" ht="16.5">
      <c r="A43" s="299"/>
      <c r="B43" s="24"/>
      <c r="C43" s="24"/>
      <c r="D43" s="24"/>
      <c r="E43" s="271"/>
      <c r="F43" s="25"/>
      <c r="G43" s="25"/>
      <c r="H43" s="271"/>
      <c r="I43" s="56"/>
      <c r="J43" s="56"/>
      <c r="K43" s="271"/>
      <c r="L43" s="300"/>
      <c r="M43" s="300"/>
      <c r="N43" s="300"/>
      <c r="O43" s="300"/>
      <c r="P43" s="300"/>
      <c r="Q43" s="300"/>
      <c r="R43" s="300"/>
      <c r="S43" s="300"/>
    </row>
    <row r="44" spans="1:19" ht="16.5">
      <c r="A44" s="203"/>
      <c r="B44" s="24"/>
      <c r="C44" s="24"/>
      <c r="D44" s="24"/>
      <c r="E44" s="221"/>
      <c r="F44" s="25"/>
      <c r="G44" s="25"/>
      <c r="H44" s="221"/>
      <c r="I44" s="56"/>
      <c r="J44" s="56"/>
      <c r="K44" s="221"/>
      <c r="L44" s="205"/>
      <c r="M44" s="205"/>
      <c r="N44" s="205"/>
      <c r="O44" s="205"/>
      <c r="P44" s="205"/>
      <c r="Q44" s="205"/>
      <c r="R44" s="205"/>
      <c r="S44" s="205"/>
    </row>
    <row r="45" spans="1:19" s="254" customFormat="1" ht="14.25">
      <c r="A45" s="253"/>
      <c r="B45" s="620"/>
      <c r="C45" s="620"/>
      <c r="D45" s="620"/>
      <c r="E45" s="620"/>
      <c r="F45" s="620"/>
      <c r="G45" s="620"/>
      <c r="H45" s="620"/>
      <c r="I45" s="620"/>
      <c r="J45" s="620"/>
      <c r="K45" s="620"/>
      <c r="L45" s="620"/>
      <c r="M45" s="620"/>
      <c r="N45" s="620"/>
      <c r="O45" s="620"/>
      <c r="P45" s="620"/>
      <c r="Q45" s="620"/>
      <c r="R45" s="620"/>
      <c r="S45" s="620"/>
    </row>
    <row r="46" ht="14.25"/>
    <row r="47" ht="14.25"/>
    <row r="48" ht="14.25"/>
  </sheetData>
  <sheetProtection/>
  <mergeCells count="38">
    <mergeCell ref="B45:S45"/>
    <mergeCell ref="L29:O29"/>
    <mergeCell ref="P29:S29"/>
    <mergeCell ref="C30:J30"/>
    <mergeCell ref="L30:O30"/>
    <mergeCell ref="P30:S30"/>
    <mergeCell ref="B27:K28"/>
    <mergeCell ref="L27:S27"/>
    <mergeCell ref="L28:O28"/>
    <mergeCell ref="P28:S28"/>
    <mergeCell ref="L31:O31"/>
    <mergeCell ref="P31:S31"/>
    <mergeCell ref="B10:K11"/>
    <mergeCell ref="L10:S10"/>
    <mergeCell ref="L11:O11"/>
    <mergeCell ref="P11:S11"/>
    <mergeCell ref="L20:O20"/>
    <mergeCell ref="P20:S20"/>
    <mergeCell ref="L15:O15"/>
    <mergeCell ref="P15:S15"/>
    <mergeCell ref="L12:O12"/>
    <mergeCell ref="P12:S12"/>
    <mergeCell ref="C13:J13"/>
    <mergeCell ref="L13:O13"/>
    <mergeCell ref="P13:S13"/>
    <mergeCell ref="C14:J14"/>
    <mergeCell ref="L14:O14"/>
    <mergeCell ref="P14:S14"/>
    <mergeCell ref="L19:O19"/>
    <mergeCell ref="P19:S19"/>
    <mergeCell ref="L16:O16"/>
    <mergeCell ref="P16:S16"/>
    <mergeCell ref="C17:J17"/>
    <mergeCell ref="L17:O17"/>
    <mergeCell ref="P17:S17"/>
    <mergeCell ref="C18:J18"/>
    <mergeCell ref="L18:O18"/>
    <mergeCell ref="P18:S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6:I15"/>
  <sheetViews>
    <sheetView zoomScalePageLayoutView="0" workbookViewId="0" topLeftCell="A31">
      <selection activeCell="A34" sqref="A34"/>
    </sheetView>
  </sheetViews>
  <sheetFormatPr defaultColWidth="11.421875" defaultRowHeight="15"/>
  <cols>
    <col min="1" max="1" width="12.00390625" style="19" bestFit="1" customWidth="1"/>
    <col min="2" max="2" width="9.28125" style="19" bestFit="1" customWidth="1"/>
    <col min="3" max="4" width="9.8515625" style="19" bestFit="1" customWidth="1"/>
    <col min="5" max="5" width="12.00390625" style="19" bestFit="1" customWidth="1"/>
    <col min="6" max="6" width="11.57421875" style="19" bestFit="1" customWidth="1"/>
    <col min="7" max="7" width="11.140625" style="19" bestFit="1" customWidth="1"/>
    <col min="8" max="8" width="12.00390625" style="19" bestFit="1" customWidth="1"/>
    <col min="9" max="16384" width="11.421875" style="19" customWidth="1"/>
  </cols>
  <sheetData>
    <row r="6" spans="1:8" ht="15">
      <c r="A6" s="601" t="s">
        <v>388</v>
      </c>
      <c r="B6" s="601"/>
      <c r="C6" s="601"/>
      <c r="D6" s="601"/>
      <c r="E6" s="601"/>
      <c r="F6" s="601"/>
      <c r="G6" s="601"/>
      <c r="H6" s="601"/>
    </row>
    <row r="7" ht="15">
      <c r="A7" s="329"/>
    </row>
    <row r="8" spans="1:8" ht="15">
      <c r="A8" s="739" t="s">
        <v>287</v>
      </c>
      <c r="B8" s="739"/>
      <c r="C8" s="739"/>
      <c r="D8" s="739"/>
      <c r="E8" s="739"/>
      <c r="F8" s="739"/>
      <c r="G8" s="739"/>
      <c r="H8" s="739"/>
    </row>
    <row r="9" spans="1:8" ht="15">
      <c r="A9" s="739" t="s">
        <v>412</v>
      </c>
      <c r="B9" s="739"/>
      <c r="C9" s="739"/>
      <c r="D9" s="739"/>
      <c r="E9" s="739"/>
      <c r="F9" s="739"/>
      <c r="G9" s="739"/>
      <c r="H9" s="739"/>
    </row>
    <row r="10" spans="1:8" ht="15">
      <c r="A10" s="739"/>
      <c r="B10" s="739"/>
      <c r="C10" s="739"/>
      <c r="D10" s="739"/>
      <c r="E10" s="739"/>
      <c r="F10" s="739"/>
      <c r="G10" s="739"/>
      <c r="H10" s="739"/>
    </row>
    <row r="11" ht="15.75" thickBot="1"/>
    <row r="12" spans="1:8" ht="15">
      <c r="A12" s="740" t="s">
        <v>358</v>
      </c>
      <c r="B12" s="741"/>
      <c r="C12" s="741"/>
      <c r="D12" s="742">
        <v>43555</v>
      </c>
      <c r="E12" s="741"/>
      <c r="F12" s="426"/>
      <c r="G12" s="742">
        <v>43830</v>
      </c>
      <c r="H12" s="743"/>
    </row>
    <row r="13" spans="1:8" ht="27.75" customHeight="1">
      <c r="A13" s="414" t="s">
        <v>355</v>
      </c>
      <c r="B13" s="415" t="s">
        <v>354</v>
      </c>
      <c r="C13" s="415" t="s">
        <v>320</v>
      </c>
      <c r="D13" s="415" t="s">
        <v>288</v>
      </c>
      <c r="E13" s="415" t="s">
        <v>356</v>
      </c>
      <c r="F13" s="415" t="s">
        <v>420</v>
      </c>
      <c r="G13" s="415" t="s">
        <v>288</v>
      </c>
      <c r="H13" s="416" t="s">
        <v>356</v>
      </c>
    </row>
    <row r="14" spans="1:9" ht="15">
      <c r="A14" s="417" t="s">
        <v>298</v>
      </c>
      <c r="B14" s="418" t="s">
        <v>394</v>
      </c>
      <c r="C14" s="419">
        <v>47268</v>
      </c>
      <c r="D14" s="420">
        <v>495370.77</v>
      </c>
      <c r="E14" s="421">
        <f>6571.73*D14</f>
        <v>3255442950.3321</v>
      </c>
      <c r="F14" s="427" t="s">
        <v>421</v>
      </c>
      <c r="G14" s="420">
        <v>502783.26</v>
      </c>
      <c r="H14" s="422">
        <v>3249965853</v>
      </c>
      <c r="I14" s="511"/>
    </row>
    <row r="15" spans="1:8" ht="15.75" thickBot="1">
      <c r="A15" s="737" t="s">
        <v>357</v>
      </c>
      <c r="B15" s="738"/>
      <c r="C15" s="738"/>
      <c r="D15" s="423">
        <f>SUM(D14:D14)</f>
        <v>495370.77</v>
      </c>
      <c r="E15" s="424">
        <f>SUM(E14:E14)</f>
        <v>3255442950.3321</v>
      </c>
      <c r="F15" s="424"/>
      <c r="G15" s="423">
        <f>SUM(G14:G14)</f>
        <v>502783.26</v>
      </c>
      <c r="H15" s="425">
        <f>SUM(H14:H14)</f>
        <v>3249965853</v>
      </c>
    </row>
    <row r="50" ht="15"/>
    <row r="51" ht="15"/>
    <row r="52" ht="15"/>
    <row r="53" ht="15"/>
    <row r="54" ht="15"/>
  </sheetData>
  <sheetProtection/>
  <mergeCells count="8">
    <mergeCell ref="A6:H6"/>
    <mergeCell ref="A15:C15"/>
    <mergeCell ref="A10:H10"/>
    <mergeCell ref="A12:C12"/>
    <mergeCell ref="D12:E12"/>
    <mergeCell ref="G12:H12"/>
    <mergeCell ref="A8:H8"/>
    <mergeCell ref="A9:H9"/>
  </mergeCells>
  <printOptions/>
  <pageMargins left="1.1023622047244095" right="0.7086614173228347" top="0.7480314960629921" bottom="0.7480314960629921" header="0.31496062992125984" footer="0.31496062992125984"/>
  <pageSetup horizontalDpi="600" verticalDpi="600" orientation="portrait" paperSize="9" scale="9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3:T43"/>
  <sheetViews>
    <sheetView tabSelected="1" zoomScalePageLayoutView="0" workbookViewId="0" topLeftCell="A1">
      <selection activeCell="Y18" sqref="Y18"/>
    </sheetView>
  </sheetViews>
  <sheetFormatPr defaultColWidth="4.421875" defaultRowHeight="15"/>
  <cols>
    <col min="1" max="1" width="8.7109375" style="1" customWidth="1"/>
    <col min="2" max="12" width="4.421875" style="1" customWidth="1"/>
    <col min="13" max="13" width="4.8515625" style="1" customWidth="1"/>
    <col min="14" max="16384" width="4.421875" style="1" customWidth="1"/>
  </cols>
  <sheetData>
    <row r="3" spans="1:19" ht="16.5">
      <c r="A3" s="312"/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</row>
    <row r="4" spans="1:19" ht="16.5">
      <c r="A4" s="312"/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  <c r="Q4" s="311"/>
      <c r="R4" s="311"/>
      <c r="S4" s="311"/>
    </row>
    <row r="5" spans="1:19" ht="16.5">
      <c r="A5" s="312"/>
      <c r="B5" s="86" t="s">
        <v>389</v>
      </c>
      <c r="C5" s="86"/>
      <c r="D5" s="86"/>
      <c r="E5" s="86"/>
      <c r="F5" s="86"/>
      <c r="G5" s="86"/>
      <c r="H5" s="87"/>
      <c r="I5" s="87"/>
      <c r="J5" s="87"/>
      <c r="K5" s="36"/>
      <c r="L5" s="36"/>
      <c r="M5" s="36"/>
      <c r="N5" s="36"/>
      <c r="O5" s="36"/>
      <c r="P5" s="36"/>
      <c r="Q5" s="36"/>
      <c r="R5" s="36"/>
      <c r="S5" s="36"/>
    </row>
    <row r="6" spans="1:19" ht="16.5">
      <c r="A6" s="312"/>
      <c r="B6" s="60" t="s">
        <v>359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</row>
    <row r="7" spans="1:19" ht="15" customHeight="1">
      <c r="A7" s="312"/>
      <c r="B7" s="60" t="s">
        <v>495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</row>
    <row r="8" spans="1:19" ht="15" customHeight="1">
      <c r="A8" s="322"/>
      <c r="B8" s="60" t="s">
        <v>498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</row>
    <row r="9" spans="1:19" ht="15" customHeight="1">
      <c r="A9" s="312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</row>
    <row r="10" spans="1:19" ht="14.25" customHeight="1">
      <c r="A10" s="312"/>
      <c r="B10" s="597" t="s">
        <v>129</v>
      </c>
      <c r="C10" s="598"/>
      <c r="D10" s="598"/>
      <c r="E10" s="598"/>
      <c r="F10" s="598"/>
      <c r="G10" s="598"/>
      <c r="H10" s="598"/>
      <c r="I10" s="598"/>
      <c r="J10" s="598"/>
      <c r="K10" s="694"/>
      <c r="L10" s="605" t="s">
        <v>303</v>
      </c>
      <c r="M10" s="606"/>
      <c r="N10" s="606"/>
      <c r="O10" s="606"/>
      <c r="P10" s="606"/>
      <c r="Q10" s="606"/>
      <c r="R10" s="606"/>
      <c r="S10" s="607"/>
    </row>
    <row r="11" spans="1:19" ht="16.5">
      <c r="A11" s="312"/>
      <c r="B11" s="599"/>
      <c r="C11" s="600"/>
      <c r="D11" s="600"/>
      <c r="E11" s="600"/>
      <c r="F11" s="600"/>
      <c r="G11" s="600"/>
      <c r="H11" s="600"/>
      <c r="I11" s="600"/>
      <c r="J11" s="600"/>
      <c r="K11" s="663"/>
      <c r="L11" s="608">
        <v>43921</v>
      </c>
      <c r="M11" s="609"/>
      <c r="N11" s="609"/>
      <c r="O11" s="609"/>
      <c r="P11" s="608">
        <v>43555</v>
      </c>
      <c r="Q11" s="609"/>
      <c r="R11" s="609"/>
      <c r="S11" s="610"/>
    </row>
    <row r="12" spans="1:20" s="4" customFormat="1" ht="16.5">
      <c r="A12" s="271"/>
      <c r="B12" s="91"/>
      <c r="C12" s="314" t="s">
        <v>65</v>
      </c>
      <c r="D12" s="314"/>
      <c r="E12" s="314"/>
      <c r="F12" s="314"/>
      <c r="G12" s="314"/>
      <c r="H12" s="92"/>
      <c r="I12" s="93"/>
      <c r="J12" s="93"/>
      <c r="K12" s="94"/>
      <c r="L12" s="677">
        <v>1971299801</v>
      </c>
      <c r="M12" s="678"/>
      <c r="N12" s="678"/>
      <c r="O12" s="679"/>
      <c r="P12" s="677">
        <v>1758227924</v>
      </c>
      <c r="Q12" s="678"/>
      <c r="R12" s="678"/>
      <c r="S12" s="679"/>
      <c r="T12" s="6"/>
    </row>
    <row r="13" spans="1:20" s="4" customFormat="1" ht="16.5">
      <c r="A13" s="271"/>
      <c r="B13" s="64" t="s">
        <v>40</v>
      </c>
      <c r="C13" s="25" t="s">
        <v>66</v>
      </c>
      <c r="D13" s="29"/>
      <c r="E13" s="29"/>
      <c r="F13" s="25"/>
      <c r="G13" s="271"/>
      <c r="H13" s="271"/>
      <c r="I13" s="577"/>
      <c r="J13" s="577"/>
      <c r="K13" s="313"/>
      <c r="L13" s="748">
        <v>-8258196</v>
      </c>
      <c r="M13" s="749"/>
      <c r="N13" s="749"/>
      <c r="O13" s="750"/>
      <c r="P13" s="677">
        <v>0</v>
      </c>
      <c r="Q13" s="678"/>
      <c r="R13" s="678"/>
      <c r="S13" s="679"/>
      <c r="T13" s="6"/>
    </row>
    <row r="14" spans="1:20" s="4" customFormat="1" ht="16.5">
      <c r="A14" s="271"/>
      <c r="B14" s="64"/>
      <c r="C14" s="25" t="s">
        <v>413</v>
      </c>
      <c r="D14" s="29"/>
      <c r="E14" s="29"/>
      <c r="F14" s="25"/>
      <c r="G14" s="271"/>
      <c r="H14" s="271"/>
      <c r="I14" s="310"/>
      <c r="J14" s="310"/>
      <c r="K14" s="313"/>
      <c r="L14" s="677">
        <v>5751152601</v>
      </c>
      <c r="M14" s="678"/>
      <c r="N14" s="678"/>
      <c r="O14" s="679"/>
      <c r="P14" s="677">
        <v>5665711333</v>
      </c>
      <c r="Q14" s="678"/>
      <c r="R14" s="678"/>
      <c r="S14" s="679"/>
      <c r="T14" s="6"/>
    </row>
    <row r="15" spans="1:20" s="4" customFormat="1" ht="16.5">
      <c r="A15" s="441"/>
      <c r="B15" s="64"/>
      <c r="C15" s="25" t="s">
        <v>496</v>
      </c>
      <c r="D15" s="29"/>
      <c r="E15" s="29"/>
      <c r="F15" s="25"/>
      <c r="G15" s="441"/>
      <c r="H15" s="441"/>
      <c r="I15" s="508"/>
      <c r="J15" s="508"/>
      <c r="K15" s="510"/>
      <c r="L15" s="677">
        <v>204109035</v>
      </c>
      <c r="M15" s="678"/>
      <c r="N15" s="678"/>
      <c r="O15" s="679"/>
      <c r="P15" s="677"/>
      <c r="Q15" s="678"/>
      <c r="R15" s="678"/>
      <c r="S15" s="679"/>
      <c r="T15" s="6"/>
    </row>
    <row r="16" spans="1:20" s="4" customFormat="1" ht="16.5">
      <c r="A16" s="403"/>
      <c r="B16" s="64"/>
      <c r="C16" s="25" t="s">
        <v>414</v>
      </c>
      <c r="D16" s="29"/>
      <c r="E16" s="29"/>
      <c r="F16" s="25"/>
      <c r="G16" s="403"/>
      <c r="H16" s="403"/>
      <c r="I16" s="400"/>
      <c r="J16" s="400"/>
      <c r="K16" s="402"/>
      <c r="L16" s="677">
        <v>3409992198</v>
      </c>
      <c r="M16" s="678"/>
      <c r="N16" s="678"/>
      <c r="O16" s="679"/>
      <c r="P16" s="677">
        <v>0</v>
      </c>
      <c r="Q16" s="678"/>
      <c r="R16" s="678"/>
      <c r="S16" s="679"/>
      <c r="T16" s="6"/>
    </row>
    <row r="17" spans="1:20" s="4" customFormat="1" ht="16.5">
      <c r="A17" s="271"/>
      <c r="B17" s="67"/>
      <c r="C17" s="68" t="s">
        <v>219</v>
      </c>
      <c r="D17" s="68"/>
      <c r="E17" s="42"/>
      <c r="F17" s="68"/>
      <c r="G17" s="68"/>
      <c r="H17" s="42"/>
      <c r="I17" s="747"/>
      <c r="J17" s="747"/>
      <c r="K17" s="43"/>
      <c r="L17" s="677">
        <v>5906364</v>
      </c>
      <c r="M17" s="678"/>
      <c r="N17" s="678"/>
      <c r="O17" s="679"/>
      <c r="P17" s="713">
        <v>0</v>
      </c>
      <c r="Q17" s="714"/>
      <c r="R17" s="714"/>
      <c r="S17" s="715"/>
      <c r="T17" s="6"/>
    </row>
    <row r="18" spans="1:20" s="4" customFormat="1" ht="16.5">
      <c r="A18" s="271"/>
      <c r="B18" s="72" t="s">
        <v>360</v>
      </c>
      <c r="C18" s="73"/>
      <c r="D18" s="73"/>
      <c r="E18" s="74"/>
      <c r="F18" s="75"/>
      <c r="G18" s="75"/>
      <c r="H18" s="74"/>
      <c r="I18" s="96"/>
      <c r="J18" s="96"/>
      <c r="K18" s="76"/>
      <c r="L18" s="614">
        <f>SUM(L12:O17)</f>
        <v>11334201803</v>
      </c>
      <c r="M18" s="695"/>
      <c r="N18" s="695"/>
      <c r="O18" s="696"/>
      <c r="P18" s="614">
        <f>SUM(P12:S17)</f>
        <v>7423939257</v>
      </c>
      <c r="Q18" s="695"/>
      <c r="R18" s="695"/>
      <c r="S18" s="696"/>
      <c r="T18" s="1"/>
    </row>
    <row r="19" spans="1:20" s="4" customFormat="1" ht="16.5">
      <c r="A19" s="271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1"/>
    </row>
    <row r="20" spans="1:20" s="4" customFormat="1" ht="16.5">
      <c r="A20" s="271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1"/>
    </row>
    <row r="21" spans="1:20" s="4" customFormat="1" ht="16.5">
      <c r="A21" s="271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1"/>
    </row>
    <row r="22" spans="1:20" s="4" customFormat="1" ht="16.5">
      <c r="A22" s="271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1"/>
    </row>
    <row r="23" spans="1:20" s="4" customFormat="1" ht="16.5">
      <c r="A23" s="271"/>
      <c r="B23" s="86" t="s">
        <v>390</v>
      </c>
      <c r="C23" s="86"/>
      <c r="D23" s="86"/>
      <c r="E23" s="86"/>
      <c r="F23" s="86"/>
      <c r="G23" s="86"/>
      <c r="H23" s="87"/>
      <c r="I23" s="87"/>
      <c r="J23" s="87"/>
      <c r="K23" s="36"/>
      <c r="L23" s="36"/>
      <c r="M23" s="36"/>
      <c r="N23" s="36"/>
      <c r="O23" s="36"/>
      <c r="P23" s="36"/>
      <c r="Q23" s="36"/>
      <c r="R23" s="36"/>
      <c r="S23" s="36"/>
      <c r="T23" s="6"/>
    </row>
    <row r="24" spans="1:20" s="4" customFormat="1" ht="16.5">
      <c r="A24" s="271"/>
      <c r="B24" s="60" t="s">
        <v>436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1"/>
    </row>
    <row r="25" spans="1:20" s="4" customFormat="1" ht="14.25" customHeight="1">
      <c r="A25" s="271"/>
      <c r="B25" s="60" t="s">
        <v>494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1"/>
    </row>
    <row r="26" spans="1:20" s="4" customFormat="1" ht="14.25" customHeight="1">
      <c r="A26" s="271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1"/>
    </row>
    <row r="27" spans="1:20" s="4" customFormat="1" ht="14.25" customHeight="1">
      <c r="A27" s="271"/>
      <c r="B27" s="597" t="s">
        <v>129</v>
      </c>
      <c r="C27" s="598"/>
      <c r="D27" s="598"/>
      <c r="E27" s="598"/>
      <c r="F27" s="598"/>
      <c r="G27" s="598"/>
      <c r="H27" s="598"/>
      <c r="I27" s="598"/>
      <c r="J27" s="598"/>
      <c r="K27" s="694"/>
      <c r="L27" s="605" t="s">
        <v>303</v>
      </c>
      <c r="M27" s="606"/>
      <c r="N27" s="606"/>
      <c r="O27" s="606"/>
      <c r="P27" s="606"/>
      <c r="Q27" s="606"/>
      <c r="R27" s="606"/>
      <c r="S27" s="607"/>
      <c r="T27" s="1"/>
    </row>
    <row r="28" spans="1:20" s="4" customFormat="1" ht="16.5">
      <c r="A28" s="271"/>
      <c r="B28" s="599"/>
      <c r="C28" s="600"/>
      <c r="D28" s="600"/>
      <c r="E28" s="600"/>
      <c r="F28" s="600"/>
      <c r="G28" s="600"/>
      <c r="H28" s="600"/>
      <c r="I28" s="600"/>
      <c r="J28" s="600"/>
      <c r="K28" s="663"/>
      <c r="L28" s="608">
        <v>43921</v>
      </c>
      <c r="M28" s="609"/>
      <c r="N28" s="609"/>
      <c r="O28" s="609"/>
      <c r="P28" s="608">
        <v>43555</v>
      </c>
      <c r="Q28" s="609"/>
      <c r="R28" s="609"/>
      <c r="S28" s="610"/>
      <c r="T28" s="1"/>
    </row>
    <row r="29" spans="1:19" ht="16.5">
      <c r="A29" s="312"/>
      <c r="B29" s="64"/>
      <c r="C29" s="25" t="s">
        <v>67</v>
      </c>
      <c r="D29" s="25"/>
      <c r="E29" s="271"/>
      <c r="F29" s="25"/>
      <c r="G29" s="315"/>
      <c r="H29" s="315"/>
      <c r="I29" s="100"/>
      <c r="J29" s="100"/>
      <c r="K29" s="109"/>
      <c r="L29" s="677">
        <v>532270297</v>
      </c>
      <c r="M29" s="678"/>
      <c r="N29" s="678"/>
      <c r="O29" s="679"/>
      <c r="P29" s="744">
        <v>155937354</v>
      </c>
      <c r="Q29" s="745"/>
      <c r="R29" s="745"/>
      <c r="S29" s="746"/>
    </row>
    <row r="30" spans="1:19" ht="16.5">
      <c r="A30" s="312"/>
      <c r="B30" s="64"/>
      <c r="C30" s="25" t="s">
        <v>379</v>
      </c>
      <c r="D30" s="25"/>
      <c r="E30" s="271"/>
      <c r="F30" s="25"/>
      <c r="G30" s="315"/>
      <c r="H30" s="315"/>
      <c r="I30" s="100"/>
      <c r="J30" s="100"/>
      <c r="K30" s="109"/>
      <c r="L30" s="677">
        <v>0</v>
      </c>
      <c r="M30" s="678"/>
      <c r="N30" s="678"/>
      <c r="O30" s="679"/>
      <c r="P30" s="677">
        <v>0</v>
      </c>
      <c r="Q30" s="678"/>
      <c r="R30" s="678"/>
      <c r="S30" s="679"/>
    </row>
    <row r="31" spans="1:19" ht="16.5">
      <c r="A31" s="312"/>
      <c r="B31" s="64"/>
      <c r="C31" s="25" t="s">
        <v>41</v>
      </c>
      <c r="D31" s="25"/>
      <c r="E31" s="271"/>
      <c r="F31" s="25"/>
      <c r="G31" s="315"/>
      <c r="H31" s="315"/>
      <c r="I31" s="100"/>
      <c r="J31" s="100"/>
      <c r="K31" s="109"/>
      <c r="L31" s="677">
        <v>16765448</v>
      </c>
      <c r="M31" s="678"/>
      <c r="N31" s="678"/>
      <c r="O31" s="679"/>
      <c r="P31" s="677">
        <v>1290494</v>
      </c>
      <c r="Q31" s="678"/>
      <c r="R31" s="678"/>
      <c r="S31" s="679"/>
    </row>
    <row r="32" spans="1:19" ht="16.5">
      <c r="A32" s="512"/>
      <c r="B32" s="64"/>
      <c r="C32" s="25" t="s">
        <v>497</v>
      </c>
      <c r="D32" s="25"/>
      <c r="E32" s="441"/>
      <c r="F32" s="25"/>
      <c r="G32" s="315"/>
      <c r="H32" s="315"/>
      <c r="I32" s="100"/>
      <c r="J32" s="100"/>
      <c r="K32" s="109"/>
      <c r="L32" s="677">
        <v>105954351</v>
      </c>
      <c r="M32" s="678"/>
      <c r="N32" s="678"/>
      <c r="O32" s="679"/>
      <c r="P32" s="677">
        <v>0</v>
      </c>
      <c r="Q32" s="678"/>
      <c r="R32" s="678"/>
      <c r="S32" s="679"/>
    </row>
    <row r="33" spans="1:19" ht="16.5">
      <c r="A33" s="442"/>
      <c r="B33" s="64"/>
      <c r="C33" s="25" t="s">
        <v>511</v>
      </c>
      <c r="D33" s="25"/>
      <c r="E33" s="441"/>
      <c r="F33" s="25"/>
      <c r="G33" s="315"/>
      <c r="H33" s="315"/>
      <c r="I33" s="100"/>
      <c r="J33" s="100"/>
      <c r="K33" s="109"/>
      <c r="L33" s="677">
        <v>3404000</v>
      </c>
      <c r="M33" s="678"/>
      <c r="N33" s="678"/>
      <c r="O33" s="679"/>
      <c r="P33" s="677">
        <v>0</v>
      </c>
      <c r="Q33" s="678"/>
      <c r="R33" s="678"/>
      <c r="S33" s="679"/>
    </row>
    <row r="34" spans="1:19" ht="16.5">
      <c r="A34" s="312"/>
      <c r="B34" s="72" t="s">
        <v>361</v>
      </c>
      <c r="C34" s="73"/>
      <c r="D34" s="73"/>
      <c r="E34" s="74"/>
      <c r="F34" s="75"/>
      <c r="G34" s="75"/>
      <c r="H34" s="74"/>
      <c r="I34" s="96"/>
      <c r="J34" s="96"/>
      <c r="K34" s="76"/>
      <c r="L34" s="614">
        <f>SUM(L29:O33)</f>
        <v>658394096</v>
      </c>
      <c r="M34" s="695"/>
      <c r="N34" s="695"/>
      <c r="O34" s="696"/>
      <c r="P34" s="614">
        <f>SUM(P29:S33)</f>
        <v>157227848</v>
      </c>
      <c r="Q34" s="695"/>
      <c r="R34" s="695"/>
      <c r="S34" s="696"/>
    </row>
    <row r="35" spans="1:19" ht="16.5">
      <c r="A35" s="312"/>
      <c r="B35" s="24"/>
      <c r="C35" s="24"/>
      <c r="D35" s="24"/>
      <c r="E35" s="271"/>
      <c r="F35" s="25"/>
      <c r="G35" s="25"/>
      <c r="H35" s="271"/>
      <c r="I35" s="56"/>
      <c r="J35" s="56"/>
      <c r="K35" s="271"/>
      <c r="L35" s="97"/>
      <c r="M35" s="57"/>
      <c r="N35" s="57"/>
      <c r="O35" s="57"/>
      <c r="P35" s="97"/>
      <c r="Q35" s="57"/>
      <c r="R35" s="57"/>
      <c r="S35" s="57"/>
    </row>
    <row r="36" spans="1:19" ht="16.5">
      <c r="A36" s="312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</row>
    <row r="37" spans="1:19" ht="16.5">
      <c r="A37" s="312"/>
      <c r="B37" s="316"/>
      <c r="C37" s="316"/>
      <c r="D37" s="316"/>
      <c r="E37" s="316"/>
      <c r="F37" s="316"/>
      <c r="G37" s="316"/>
      <c r="H37" s="316"/>
      <c r="I37" s="316"/>
      <c r="J37" s="316"/>
      <c r="K37" s="316"/>
      <c r="L37" s="103"/>
      <c r="M37" s="103"/>
      <c r="N37" s="103"/>
      <c r="O37" s="103"/>
      <c r="P37" s="103"/>
      <c r="Q37" s="103"/>
      <c r="R37" s="103"/>
      <c r="S37" s="103"/>
    </row>
    <row r="38" spans="1:19" ht="16.5">
      <c r="A38" s="372"/>
      <c r="B38" s="341"/>
      <c r="C38" s="341"/>
      <c r="D38" s="341"/>
      <c r="E38" s="341"/>
      <c r="F38" s="341"/>
      <c r="G38" s="341"/>
      <c r="H38" s="341"/>
      <c r="I38" s="341"/>
      <c r="J38" s="341"/>
      <c r="K38" s="341"/>
      <c r="L38" s="103"/>
      <c r="M38" s="103"/>
      <c r="N38" s="103"/>
      <c r="O38" s="103"/>
      <c r="P38" s="103"/>
      <c r="Q38" s="103"/>
      <c r="R38" s="103"/>
      <c r="S38" s="103"/>
    </row>
    <row r="39" spans="1:19" ht="16.5">
      <c r="A39" s="372"/>
      <c r="B39" s="341"/>
      <c r="C39" s="341"/>
      <c r="D39" s="341"/>
      <c r="E39" s="341"/>
      <c r="F39" s="341"/>
      <c r="G39" s="341"/>
      <c r="H39" s="341"/>
      <c r="I39" s="341"/>
      <c r="J39" s="341"/>
      <c r="K39" s="341"/>
      <c r="L39" s="103"/>
      <c r="M39" s="103"/>
      <c r="N39" s="103"/>
      <c r="O39" s="103"/>
      <c r="P39" s="103"/>
      <c r="Q39" s="103"/>
      <c r="R39" s="103"/>
      <c r="S39" s="103"/>
    </row>
    <row r="40" spans="1:19" ht="16.5">
      <c r="A40" s="372"/>
      <c r="B40" s="341"/>
      <c r="C40" s="341"/>
      <c r="D40" s="341"/>
      <c r="E40" s="341"/>
      <c r="F40" s="341"/>
      <c r="G40" s="341"/>
      <c r="H40" s="341"/>
      <c r="I40" s="341"/>
      <c r="J40" s="341"/>
      <c r="K40" s="341"/>
      <c r="L40" s="103"/>
      <c r="M40" s="103"/>
      <c r="N40" s="103"/>
      <c r="O40" s="103"/>
      <c r="P40" s="103"/>
      <c r="Q40" s="103"/>
      <c r="R40" s="103"/>
      <c r="S40" s="103"/>
    </row>
    <row r="41" spans="1:19" ht="16.5">
      <c r="A41" s="312"/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103"/>
      <c r="M41" s="103"/>
      <c r="N41" s="103"/>
      <c r="O41" s="103"/>
      <c r="P41" s="103"/>
      <c r="Q41" s="103"/>
      <c r="R41" s="103"/>
      <c r="S41" s="103"/>
    </row>
    <row r="42" spans="1:19" ht="16.5">
      <c r="A42" s="312"/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103"/>
      <c r="M42" s="103"/>
      <c r="N42" s="103"/>
      <c r="O42" s="103"/>
      <c r="P42" s="103"/>
      <c r="Q42" s="103"/>
      <c r="R42" s="103"/>
      <c r="S42" s="103"/>
    </row>
    <row r="43" spans="1:19" ht="16.5">
      <c r="A43" s="312"/>
      <c r="B43" s="382"/>
      <c r="C43" s="382"/>
      <c r="D43" s="382"/>
      <c r="E43" s="382"/>
      <c r="F43" s="382"/>
      <c r="G43" s="382"/>
      <c r="H43" s="382"/>
      <c r="I43" s="382"/>
      <c r="J43" s="382"/>
      <c r="K43" s="382"/>
      <c r="L43" s="382"/>
      <c r="M43" s="382"/>
      <c r="N43" s="382"/>
      <c r="O43" s="382"/>
      <c r="P43" s="382"/>
      <c r="Q43" s="382"/>
      <c r="R43" s="382"/>
      <c r="S43" s="382"/>
    </row>
    <row r="44" ht="14.25"/>
    <row r="45" ht="14.25"/>
    <row r="46" ht="14.25"/>
    <row r="47" ht="14.25"/>
    <row r="48" ht="14.25"/>
  </sheetData>
  <sheetProtection/>
  <mergeCells count="36">
    <mergeCell ref="P12:S12"/>
    <mergeCell ref="I13:J13"/>
    <mergeCell ref="L13:O13"/>
    <mergeCell ref="P13:S13"/>
    <mergeCell ref="L15:O15"/>
    <mergeCell ref="P15:S15"/>
    <mergeCell ref="B10:K11"/>
    <mergeCell ref="L10:S10"/>
    <mergeCell ref="L11:O11"/>
    <mergeCell ref="P11:S11"/>
    <mergeCell ref="L12:O12"/>
    <mergeCell ref="L14:O14"/>
    <mergeCell ref="I17:J17"/>
    <mergeCell ref="L17:O17"/>
    <mergeCell ref="P14:S14"/>
    <mergeCell ref="L18:O18"/>
    <mergeCell ref="P18:S18"/>
    <mergeCell ref="P17:S17"/>
    <mergeCell ref="L16:O16"/>
    <mergeCell ref="P16:S16"/>
    <mergeCell ref="P29:S29"/>
    <mergeCell ref="B27:K28"/>
    <mergeCell ref="L27:S27"/>
    <mergeCell ref="L31:O31"/>
    <mergeCell ref="P31:S31"/>
    <mergeCell ref="L30:O30"/>
    <mergeCell ref="P30:S30"/>
    <mergeCell ref="L29:O29"/>
    <mergeCell ref="L28:O28"/>
    <mergeCell ref="P28:S28"/>
    <mergeCell ref="L32:O32"/>
    <mergeCell ref="P32:S32"/>
    <mergeCell ref="L33:O33"/>
    <mergeCell ref="P33:S33"/>
    <mergeCell ref="L34:O34"/>
    <mergeCell ref="P34:S34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9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7" sqref="K27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7" sqref="I27"/>
    </sheetView>
  </sheetViews>
  <sheetFormatPr defaultColWidth="11.421875" defaultRowHeight="15"/>
  <cols>
    <col min="1" max="16384" width="11.421875" style="19" customWidth="1"/>
  </cols>
  <sheetData/>
  <sheetProtection/>
  <printOptions/>
  <pageMargins left="0.7" right="0.7" top="0.75" bottom="0.75" header="0.3" footer="0.3"/>
  <pageSetup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3:AP30"/>
  <sheetViews>
    <sheetView zoomScalePageLayoutView="0" workbookViewId="0" topLeftCell="A10">
      <selection activeCell="C28" sqref="C28"/>
    </sheetView>
  </sheetViews>
  <sheetFormatPr defaultColWidth="2.8515625" defaultRowHeight="15"/>
  <cols>
    <col min="1" max="1" width="1.57421875" style="1" customWidth="1"/>
    <col min="2" max="2" width="5.421875" style="203" customWidth="1"/>
    <col min="3" max="3" width="15.7109375" style="203" customWidth="1"/>
    <col min="4" max="4" width="11.7109375" style="203" bestFit="1" customWidth="1"/>
    <col min="5" max="5" width="11.57421875" style="203" customWidth="1"/>
    <col min="6" max="6" width="8.7109375" style="203" bestFit="1" customWidth="1"/>
    <col min="7" max="7" width="9.57421875" style="203" bestFit="1" customWidth="1"/>
    <col min="8" max="8" width="11.28125" style="270" customWidth="1"/>
    <col min="9" max="9" width="11.7109375" style="203" bestFit="1" customWidth="1"/>
    <col min="10" max="10" width="11.57421875" style="203" bestFit="1" customWidth="1"/>
    <col min="11" max="11" width="5.7109375" style="203" customWidth="1"/>
    <col min="12" max="12" width="8.57421875" style="203" bestFit="1" customWidth="1"/>
    <col min="13" max="13" width="11.421875" style="203" customWidth="1"/>
    <col min="14" max="14" width="11.57421875" style="203" bestFit="1" customWidth="1"/>
    <col min="15" max="15" width="11.7109375" style="203" bestFit="1" customWidth="1"/>
    <col min="16" max="51" width="9.8515625" style="1" customWidth="1"/>
    <col min="52" max="16384" width="2.8515625" style="1" customWidth="1"/>
  </cols>
  <sheetData>
    <row r="3" spans="7:15" ht="16.5">
      <c r="G3" s="306"/>
      <c r="H3" s="306"/>
      <c r="I3" s="306"/>
      <c r="J3" s="306"/>
      <c r="O3" s="306" t="s">
        <v>84</v>
      </c>
    </row>
    <row r="4" spans="2:42" ht="14.25">
      <c r="B4" s="526" t="s">
        <v>220</v>
      </c>
      <c r="C4" s="526"/>
      <c r="D4" s="526"/>
      <c r="E4" s="526"/>
      <c r="F4" s="526"/>
      <c r="G4" s="526"/>
      <c r="H4" s="526"/>
      <c r="I4" s="526"/>
      <c r="J4" s="526"/>
      <c r="K4" s="526"/>
      <c r="L4" s="526"/>
      <c r="M4" s="526"/>
      <c r="N4" s="526"/>
      <c r="O4" s="526"/>
      <c r="P4" s="306"/>
      <c r="Q4" s="306"/>
      <c r="R4" s="306"/>
      <c r="S4" s="306"/>
      <c r="T4" s="306"/>
      <c r="U4" s="306"/>
      <c r="V4" s="306"/>
      <c r="W4" s="306"/>
      <c r="X4" s="306"/>
      <c r="Y4" s="306"/>
      <c r="Z4" s="306"/>
      <c r="AA4" s="306"/>
      <c r="AB4" s="306"/>
      <c r="AC4" s="306"/>
      <c r="AD4" s="306"/>
      <c r="AE4" s="306"/>
      <c r="AF4" s="306"/>
      <c r="AG4" s="306"/>
      <c r="AH4" s="306"/>
      <c r="AI4" s="306"/>
      <c r="AJ4" s="306"/>
      <c r="AK4" s="306"/>
      <c r="AL4" s="306"/>
      <c r="AM4" s="306"/>
      <c r="AN4" s="306"/>
      <c r="AO4" s="306"/>
      <c r="AP4" s="306"/>
    </row>
    <row r="5" spans="2:42" ht="14.25">
      <c r="B5" s="526" t="s">
        <v>499</v>
      </c>
      <c r="C5" s="526"/>
      <c r="D5" s="526"/>
      <c r="E5" s="526"/>
      <c r="F5" s="526"/>
      <c r="G5" s="526"/>
      <c r="H5" s="526"/>
      <c r="I5" s="526"/>
      <c r="J5" s="526"/>
      <c r="K5" s="526"/>
      <c r="L5" s="526"/>
      <c r="M5" s="526"/>
      <c r="N5" s="526"/>
      <c r="O5" s="526"/>
      <c r="P5" s="306"/>
      <c r="Q5" s="306"/>
      <c r="R5" s="306"/>
      <c r="S5" s="306"/>
      <c r="T5" s="306"/>
      <c r="U5" s="306"/>
      <c r="V5" s="306"/>
      <c r="W5" s="306"/>
      <c r="X5" s="306"/>
      <c r="Y5" s="306"/>
      <c r="Z5" s="306"/>
      <c r="AA5" s="306"/>
      <c r="AB5" s="306"/>
      <c r="AC5" s="306"/>
      <c r="AD5" s="306"/>
      <c r="AE5" s="306"/>
      <c r="AF5" s="306"/>
      <c r="AG5" s="306"/>
      <c r="AH5" s="306"/>
      <c r="AI5" s="306"/>
      <c r="AJ5" s="306"/>
      <c r="AK5" s="306"/>
      <c r="AL5" s="306"/>
      <c r="AM5" s="306"/>
      <c r="AN5" s="306"/>
      <c r="AO5" s="306"/>
      <c r="AP5" s="306"/>
    </row>
    <row r="6" spans="2:42" ht="16.5">
      <c r="B6" s="527" t="s">
        <v>290</v>
      </c>
      <c r="C6" s="527"/>
      <c r="D6" s="527"/>
      <c r="E6" s="527"/>
      <c r="F6" s="527"/>
      <c r="G6" s="527"/>
      <c r="H6" s="527"/>
      <c r="I6" s="527"/>
      <c r="J6" s="527"/>
      <c r="K6" s="527"/>
      <c r="L6" s="527"/>
      <c r="M6" s="527"/>
      <c r="N6" s="527"/>
      <c r="O6" s="527"/>
      <c r="P6" s="306"/>
      <c r="Q6" s="306"/>
      <c r="R6" s="306"/>
      <c r="S6" s="306"/>
      <c r="T6" s="306"/>
      <c r="U6" s="306"/>
      <c r="V6" s="306"/>
      <c r="W6" s="306"/>
      <c r="X6" s="306"/>
      <c r="Y6" s="306"/>
      <c r="Z6" s="306"/>
      <c r="AA6" s="306"/>
      <c r="AB6" s="306"/>
      <c r="AC6" s="306"/>
      <c r="AD6" s="306"/>
      <c r="AE6" s="306"/>
      <c r="AF6" s="306"/>
      <c r="AG6" s="306"/>
      <c r="AH6" s="306"/>
      <c r="AI6" s="306"/>
      <c r="AJ6" s="306"/>
      <c r="AK6" s="306"/>
      <c r="AL6" s="306"/>
      <c r="AM6" s="306"/>
      <c r="AN6" s="306"/>
      <c r="AO6" s="306"/>
      <c r="AP6" s="306"/>
    </row>
    <row r="7" spans="2:42" ht="14.25">
      <c r="B7" s="526" t="s">
        <v>342</v>
      </c>
      <c r="C7" s="526"/>
      <c r="D7" s="526"/>
      <c r="E7" s="526"/>
      <c r="F7" s="526"/>
      <c r="G7" s="526"/>
      <c r="H7" s="526"/>
      <c r="I7" s="526"/>
      <c r="J7" s="526"/>
      <c r="K7" s="526"/>
      <c r="L7" s="526"/>
      <c r="M7" s="526"/>
      <c r="N7" s="526"/>
      <c r="O7" s="526"/>
      <c r="P7" s="306"/>
      <c r="Q7" s="306"/>
      <c r="R7" s="306"/>
      <c r="S7" s="306"/>
      <c r="T7" s="306"/>
      <c r="U7" s="306"/>
      <c r="V7" s="306"/>
      <c r="W7" s="306"/>
      <c r="X7" s="306"/>
      <c r="Y7" s="306"/>
      <c r="Z7" s="306"/>
      <c r="AA7" s="306"/>
      <c r="AB7" s="306"/>
      <c r="AC7" s="306"/>
      <c r="AD7" s="306"/>
      <c r="AE7" s="306"/>
      <c r="AF7" s="306"/>
      <c r="AG7" s="306"/>
      <c r="AH7" s="306"/>
      <c r="AI7" s="306"/>
      <c r="AJ7" s="306"/>
      <c r="AK7" s="306"/>
      <c r="AL7" s="306"/>
      <c r="AM7" s="306"/>
      <c r="AN7" s="306"/>
      <c r="AO7" s="306"/>
      <c r="AP7" s="306"/>
    </row>
    <row r="8" spans="2:42" ht="15" thickBot="1">
      <c r="B8" s="295"/>
      <c r="C8" s="295"/>
      <c r="D8" s="295"/>
      <c r="E8" s="295"/>
      <c r="F8" s="295"/>
      <c r="G8" s="295"/>
      <c r="H8" s="295"/>
      <c r="I8" s="295"/>
      <c r="J8" s="295"/>
      <c r="K8" s="295"/>
      <c r="L8" s="295"/>
      <c r="M8" s="295"/>
      <c r="N8" s="295"/>
      <c r="O8" s="295"/>
      <c r="P8" s="306"/>
      <c r="Q8" s="306"/>
      <c r="R8" s="306"/>
      <c r="S8" s="306"/>
      <c r="T8" s="306"/>
      <c r="U8" s="306"/>
      <c r="V8" s="306"/>
      <c r="W8" s="306"/>
      <c r="X8" s="306"/>
      <c r="Y8" s="306"/>
      <c r="Z8" s="306"/>
      <c r="AA8" s="306"/>
      <c r="AB8" s="306"/>
      <c r="AC8" s="306"/>
      <c r="AD8" s="306"/>
      <c r="AE8" s="306"/>
      <c r="AF8" s="306"/>
      <c r="AG8" s="306"/>
      <c r="AH8" s="306"/>
      <c r="AI8" s="306"/>
      <c r="AJ8" s="306"/>
      <c r="AK8" s="306"/>
      <c r="AL8" s="306"/>
      <c r="AM8" s="306"/>
      <c r="AN8" s="306"/>
      <c r="AO8" s="306"/>
      <c r="AP8" s="306"/>
    </row>
    <row r="9" spans="2:15" ht="21" customHeight="1">
      <c r="B9" s="759" t="s">
        <v>71</v>
      </c>
      <c r="C9" s="753" t="s">
        <v>96</v>
      </c>
      <c r="D9" s="751" t="s">
        <v>72</v>
      </c>
      <c r="E9" s="751"/>
      <c r="F9" s="751"/>
      <c r="G9" s="751"/>
      <c r="H9" s="751"/>
      <c r="I9" s="751"/>
      <c r="J9" s="752" t="s">
        <v>73</v>
      </c>
      <c r="K9" s="752"/>
      <c r="L9" s="752"/>
      <c r="M9" s="752"/>
      <c r="N9" s="752"/>
      <c r="O9" s="755" t="s">
        <v>82</v>
      </c>
    </row>
    <row r="10" spans="2:15" ht="21" customHeight="1">
      <c r="B10" s="760"/>
      <c r="C10" s="754"/>
      <c r="D10" s="394" t="s">
        <v>74</v>
      </c>
      <c r="E10" s="394" t="s">
        <v>75</v>
      </c>
      <c r="F10" s="388" t="s">
        <v>76</v>
      </c>
      <c r="G10" s="388" t="s">
        <v>77</v>
      </c>
      <c r="H10" s="387" t="s">
        <v>330</v>
      </c>
      <c r="I10" s="388" t="s">
        <v>78</v>
      </c>
      <c r="J10" s="388" t="s">
        <v>79</v>
      </c>
      <c r="K10" s="388" t="s">
        <v>80</v>
      </c>
      <c r="L10" s="388" t="s">
        <v>76</v>
      </c>
      <c r="M10" s="388" t="s">
        <v>362</v>
      </c>
      <c r="N10" s="388" t="s">
        <v>81</v>
      </c>
      <c r="O10" s="756"/>
    </row>
    <row r="11" spans="2:15" s="14" customFormat="1" ht="30" customHeight="1">
      <c r="B11" s="407">
        <v>1</v>
      </c>
      <c r="C11" s="393" t="s">
        <v>85</v>
      </c>
      <c r="D11" s="274">
        <v>11287464376</v>
      </c>
      <c r="E11" s="274">
        <f>+I11-D11</f>
        <v>0</v>
      </c>
      <c r="F11" s="274">
        <v>0</v>
      </c>
      <c r="G11" s="274">
        <v>0</v>
      </c>
      <c r="H11" s="274"/>
      <c r="I11" s="317">
        <v>11287464376</v>
      </c>
      <c r="J11" s="274">
        <v>-1003922822</v>
      </c>
      <c r="K11" s="274">
        <v>0</v>
      </c>
      <c r="L11" s="274">
        <v>0</v>
      </c>
      <c r="M11" s="274">
        <f>+N11-J11</f>
        <v>-70220711</v>
      </c>
      <c r="N11" s="317">
        <v>-1074143533</v>
      </c>
      <c r="O11" s="395">
        <f aca="true" t="shared" si="0" ref="O11:O20">I11+N11</f>
        <v>10213320843</v>
      </c>
    </row>
    <row r="12" spans="2:15" s="14" customFormat="1" ht="30" customHeight="1">
      <c r="B12" s="407">
        <v>2</v>
      </c>
      <c r="C12" s="393" t="s">
        <v>86</v>
      </c>
      <c r="D12" s="274">
        <v>3417681702</v>
      </c>
      <c r="E12" s="274">
        <f aca="true" t="shared" si="1" ref="E12:E20">+I12-D12</f>
        <v>0</v>
      </c>
      <c r="F12" s="274">
        <v>0</v>
      </c>
      <c r="G12" s="274">
        <v>0</v>
      </c>
      <c r="H12" s="274">
        <v>0</v>
      </c>
      <c r="I12" s="317">
        <v>3417681702</v>
      </c>
      <c r="J12" s="274">
        <v>0</v>
      </c>
      <c r="K12" s="274">
        <v>0</v>
      </c>
      <c r="L12" s="274">
        <v>0</v>
      </c>
      <c r="M12" s="274">
        <f aca="true" t="shared" si="2" ref="M12:M20">+N12-J12</f>
        <v>0</v>
      </c>
      <c r="N12" s="317">
        <v>0</v>
      </c>
      <c r="O12" s="395">
        <f t="shared" si="0"/>
        <v>3417681702</v>
      </c>
    </row>
    <row r="13" spans="2:15" s="12" customFormat="1" ht="30" customHeight="1">
      <c r="B13" s="407">
        <v>3</v>
      </c>
      <c r="C13" s="393" t="s">
        <v>87</v>
      </c>
      <c r="D13" s="274">
        <v>14049130521</v>
      </c>
      <c r="E13" s="274">
        <f t="shared" si="1"/>
        <v>489998826</v>
      </c>
      <c r="F13" s="274">
        <v>0</v>
      </c>
      <c r="G13" s="274">
        <v>0</v>
      </c>
      <c r="H13" s="274">
        <v>0</v>
      </c>
      <c r="I13" s="317">
        <v>14539129347</v>
      </c>
      <c r="J13" s="274">
        <v>-5594342365</v>
      </c>
      <c r="K13" s="274">
        <v>0</v>
      </c>
      <c r="L13" s="274">
        <v>0</v>
      </c>
      <c r="M13" s="274">
        <f t="shared" si="2"/>
        <v>-442757674</v>
      </c>
      <c r="N13" s="317">
        <v>-6037100039</v>
      </c>
      <c r="O13" s="395">
        <f t="shared" si="0"/>
        <v>8502029308</v>
      </c>
    </row>
    <row r="14" spans="2:15" s="12" customFormat="1" ht="30" customHeight="1">
      <c r="B14" s="407">
        <v>4</v>
      </c>
      <c r="C14" s="393" t="s">
        <v>88</v>
      </c>
      <c r="D14" s="274">
        <v>26739065</v>
      </c>
      <c r="E14" s="274">
        <f t="shared" si="1"/>
        <v>0</v>
      </c>
      <c r="F14" s="274">
        <v>0</v>
      </c>
      <c r="G14" s="274">
        <v>0</v>
      </c>
      <c r="H14" s="274">
        <v>0</v>
      </c>
      <c r="I14" s="317">
        <v>26739065</v>
      </c>
      <c r="J14" s="274">
        <v>-26739065</v>
      </c>
      <c r="K14" s="274">
        <v>0</v>
      </c>
      <c r="L14" s="274">
        <v>0</v>
      </c>
      <c r="M14" s="274">
        <f t="shared" si="2"/>
        <v>0</v>
      </c>
      <c r="N14" s="317">
        <v>-26739065</v>
      </c>
      <c r="O14" s="395">
        <f t="shared" si="0"/>
        <v>0</v>
      </c>
    </row>
    <row r="15" spans="2:15" s="12" customFormat="1" ht="30" customHeight="1">
      <c r="B15" s="407">
        <v>5</v>
      </c>
      <c r="C15" s="393" t="s">
        <v>89</v>
      </c>
      <c r="D15" s="274">
        <v>208713379</v>
      </c>
      <c r="E15" s="274">
        <f t="shared" si="1"/>
        <v>1272727</v>
      </c>
      <c r="F15" s="274">
        <v>0</v>
      </c>
      <c r="G15" s="274">
        <v>0</v>
      </c>
      <c r="H15" s="274">
        <v>0</v>
      </c>
      <c r="I15" s="317">
        <v>209986106</v>
      </c>
      <c r="J15" s="274">
        <v>-121027614</v>
      </c>
      <c r="K15" s="274">
        <v>0</v>
      </c>
      <c r="L15" s="274">
        <v>0</v>
      </c>
      <c r="M15" s="274">
        <f t="shared" si="2"/>
        <v>-6390463</v>
      </c>
      <c r="N15" s="317">
        <v>-127418077</v>
      </c>
      <c r="O15" s="395">
        <f t="shared" si="0"/>
        <v>82568029</v>
      </c>
    </row>
    <row r="16" spans="2:15" s="12" customFormat="1" ht="30" customHeight="1">
      <c r="B16" s="407">
        <v>6</v>
      </c>
      <c r="C16" s="393" t="s">
        <v>90</v>
      </c>
      <c r="D16" s="274">
        <v>2013704824</v>
      </c>
      <c r="E16" s="274">
        <f t="shared" si="1"/>
        <v>303942546</v>
      </c>
      <c r="F16" s="274">
        <v>0</v>
      </c>
      <c r="G16" s="274">
        <v>0</v>
      </c>
      <c r="H16" s="274">
        <v>0</v>
      </c>
      <c r="I16" s="317">
        <v>2317647370</v>
      </c>
      <c r="J16" s="274">
        <v>-1396138333</v>
      </c>
      <c r="K16" s="274">
        <v>0</v>
      </c>
      <c r="L16" s="274">
        <v>0</v>
      </c>
      <c r="M16" s="274">
        <f t="shared" si="2"/>
        <v>-69271059</v>
      </c>
      <c r="N16" s="317">
        <v>-1465409392</v>
      </c>
      <c r="O16" s="395">
        <f t="shared" si="0"/>
        <v>852237978</v>
      </c>
    </row>
    <row r="17" spans="2:15" s="12" customFormat="1" ht="30" customHeight="1">
      <c r="B17" s="407">
        <v>7</v>
      </c>
      <c r="C17" s="393" t="s">
        <v>91</v>
      </c>
      <c r="D17" s="274">
        <v>11295630</v>
      </c>
      <c r="E17" s="274">
        <f t="shared" si="1"/>
        <v>0</v>
      </c>
      <c r="F17" s="274">
        <v>0</v>
      </c>
      <c r="G17" s="274">
        <v>0</v>
      </c>
      <c r="H17" s="274">
        <v>0</v>
      </c>
      <c r="I17" s="317">
        <v>11295630</v>
      </c>
      <c r="J17" s="274">
        <v>-11295630</v>
      </c>
      <c r="K17" s="274">
        <v>0</v>
      </c>
      <c r="L17" s="274">
        <v>0</v>
      </c>
      <c r="M17" s="274">
        <f t="shared" si="2"/>
        <v>0</v>
      </c>
      <c r="N17" s="317">
        <v>-11295630</v>
      </c>
      <c r="O17" s="395">
        <f t="shared" si="0"/>
        <v>0</v>
      </c>
    </row>
    <row r="18" spans="2:15" s="14" customFormat="1" ht="30" customHeight="1">
      <c r="B18" s="407">
        <v>8</v>
      </c>
      <c r="C18" s="393" t="s">
        <v>92</v>
      </c>
      <c r="D18" s="274">
        <v>157840404</v>
      </c>
      <c r="E18" s="274">
        <f t="shared" si="1"/>
        <v>868636</v>
      </c>
      <c r="F18" s="274">
        <v>0</v>
      </c>
      <c r="G18" s="274">
        <v>0</v>
      </c>
      <c r="H18" s="274">
        <v>0</v>
      </c>
      <c r="I18" s="317">
        <v>158709040</v>
      </c>
      <c r="J18" s="274">
        <v>-120911548</v>
      </c>
      <c r="K18" s="274">
        <v>0</v>
      </c>
      <c r="L18" s="274">
        <v>0</v>
      </c>
      <c r="M18" s="274">
        <f t="shared" si="2"/>
        <v>-5100175</v>
      </c>
      <c r="N18" s="317">
        <v>-126011723</v>
      </c>
      <c r="O18" s="395">
        <f t="shared" si="0"/>
        <v>32697317</v>
      </c>
    </row>
    <row r="19" spans="2:15" s="14" customFormat="1" ht="30" customHeight="1">
      <c r="B19" s="407">
        <v>9</v>
      </c>
      <c r="C19" s="393" t="s">
        <v>93</v>
      </c>
      <c r="D19" s="274">
        <v>318085582</v>
      </c>
      <c r="E19" s="274">
        <f t="shared" si="1"/>
        <v>107598878</v>
      </c>
      <c r="F19" s="274">
        <v>0</v>
      </c>
      <c r="G19" s="274">
        <v>0</v>
      </c>
      <c r="H19" s="274">
        <v>0</v>
      </c>
      <c r="I19" s="317">
        <v>425684460</v>
      </c>
      <c r="J19" s="274">
        <v>-190528152</v>
      </c>
      <c r="K19" s="274">
        <v>0</v>
      </c>
      <c r="L19" s="274">
        <v>0</v>
      </c>
      <c r="M19" s="274">
        <f t="shared" si="2"/>
        <v>-7379300</v>
      </c>
      <c r="N19" s="317">
        <v>-197907452</v>
      </c>
      <c r="O19" s="395">
        <f>I19+N19</f>
        <v>227777008</v>
      </c>
    </row>
    <row r="20" spans="2:15" s="14" customFormat="1" ht="30" customHeight="1">
      <c r="B20" s="407">
        <v>10</v>
      </c>
      <c r="C20" s="393" t="s">
        <v>444</v>
      </c>
      <c r="D20" s="274">
        <v>45045456</v>
      </c>
      <c r="E20" s="274">
        <f t="shared" si="1"/>
        <v>262268879</v>
      </c>
      <c r="F20" s="274">
        <v>0</v>
      </c>
      <c r="G20" s="274">
        <v>0</v>
      </c>
      <c r="H20" s="274">
        <v>0</v>
      </c>
      <c r="I20" s="317">
        <v>307314335</v>
      </c>
      <c r="J20" s="274">
        <v>0</v>
      </c>
      <c r="K20" s="274">
        <v>0</v>
      </c>
      <c r="L20" s="274">
        <v>0</v>
      </c>
      <c r="M20" s="274">
        <f t="shared" si="2"/>
        <v>0</v>
      </c>
      <c r="N20" s="317">
        <v>0</v>
      </c>
      <c r="O20" s="395">
        <f t="shared" si="0"/>
        <v>307314335</v>
      </c>
    </row>
    <row r="21" spans="2:15" s="14" customFormat="1" ht="30" customHeight="1">
      <c r="B21" s="761" t="s">
        <v>500</v>
      </c>
      <c r="C21" s="762"/>
      <c r="D21" s="285">
        <f aca="true" t="shared" si="3" ref="D21:O21">SUM(D11:D20)</f>
        <v>31535700939</v>
      </c>
      <c r="E21" s="285">
        <f t="shared" si="3"/>
        <v>1165950492</v>
      </c>
      <c r="F21" s="285">
        <f t="shared" si="3"/>
        <v>0</v>
      </c>
      <c r="G21" s="285">
        <f t="shared" si="3"/>
        <v>0</v>
      </c>
      <c r="H21" s="285">
        <f t="shared" si="3"/>
        <v>0</v>
      </c>
      <c r="I21" s="285">
        <f t="shared" si="3"/>
        <v>32701651431</v>
      </c>
      <c r="J21" s="285">
        <f t="shared" si="3"/>
        <v>-8464905529</v>
      </c>
      <c r="K21" s="285">
        <f t="shared" si="3"/>
        <v>0</v>
      </c>
      <c r="L21" s="285">
        <f t="shared" si="3"/>
        <v>0</v>
      </c>
      <c r="M21" s="285">
        <f t="shared" si="3"/>
        <v>-601119382</v>
      </c>
      <c r="N21" s="285">
        <f t="shared" si="3"/>
        <v>-9066024911</v>
      </c>
      <c r="O21" s="396">
        <f t="shared" si="3"/>
        <v>23635626520</v>
      </c>
    </row>
    <row r="22" spans="2:15" ht="30" customHeight="1" thickBot="1">
      <c r="B22" s="757" t="s">
        <v>437</v>
      </c>
      <c r="C22" s="758"/>
      <c r="D22" s="397">
        <v>28842732851</v>
      </c>
      <c r="E22" s="397">
        <v>2077522296</v>
      </c>
      <c r="F22" s="397">
        <v>6822106</v>
      </c>
      <c r="G22" s="397">
        <v>622268007</v>
      </c>
      <c r="H22" s="397">
        <v>0</v>
      </c>
      <c r="I22" s="397">
        <v>31535700939</v>
      </c>
      <c r="J22" s="397">
        <v>-6698853371</v>
      </c>
      <c r="K22" s="397">
        <v>0</v>
      </c>
      <c r="L22" s="397">
        <v>-1364425</v>
      </c>
      <c r="M22" s="397">
        <v>-1764687735</v>
      </c>
      <c r="N22" s="397">
        <f>+J22+M22+L22+2</f>
        <v>-8464905529</v>
      </c>
      <c r="O22" s="398">
        <f>+I22+N22</f>
        <v>23070795410</v>
      </c>
    </row>
    <row r="23" spans="2:15" ht="15.75">
      <c r="B23" s="195"/>
      <c r="C23" s="195"/>
      <c r="D23" s="200"/>
      <c r="E23" s="200"/>
      <c r="F23" s="200"/>
      <c r="G23" s="200"/>
      <c r="H23" s="269"/>
      <c r="I23" s="200"/>
      <c r="J23" s="200"/>
      <c r="K23" s="200"/>
      <c r="L23" s="200"/>
      <c r="M23" s="200"/>
      <c r="N23" s="200"/>
      <c r="O23" s="200"/>
    </row>
    <row r="24" spans="2:15" ht="14.25">
      <c r="B24" s="297"/>
      <c r="C24" s="297"/>
      <c r="D24" s="298"/>
      <c r="E24" s="298"/>
      <c r="F24" s="298"/>
      <c r="G24" s="298"/>
      <c r="H24" s="298"/>
      <c r="I24" s="298"/>
      <c r="J24" s="298"/>
      <c r="K24" s="298"/>
      <c r="L24" s="298"/>
      <c r="M24" s="298"/>
      <c r="N24" s="298"/>
      <c r="O24" s="298"/>
    </row>
    <row r="25" spans="2:15" ht="14.25">
      <c r="B25" s="297"/>
      <c r="C25" s="297"/>
      <c r="D25" s="298"/>
      <c r="E25" s="298"/>
      <c r="F25" s="298"/>
      <c r="G25" s="298"/>
      <c r="H25" s="298"/>
      <c r="I25" s="298"/>
      <c r="J25" s="298"/>
      <c r="K25" s="298"/>
      <c r="L25" s="298"/>
      <c r="M25" s="298"/>
      <c r="N25" s="298"/>
      <c r="O25" s="298"/>
    </row>
    <row r="26" spans="2:15" ht="14.25">
      <c r="B26" s="195"/>
      <c r="C26" s="195"/>
      <c r="D26" s="200"/>
      <c r="E26" s="200"/>
      <c r="F26" s="200"/>
      <c r="G26" s="200"/>
      <c r="H26" s="269"/>
      <c r="I26" s="200"/>
      <c r="J26" s="200"/>
      <c r="K26" s="200"/>
      <c r="L26" s="200"/>
      <c r="M26" s="200"/>
      <c r="N26" s="200"/>
      <c r="O26" s="200"/>
    </row>
    <row r="27" spans="2:15" ht="16.5">
      <c r="B27" s="195"/>
      <c r="C27" s="195"/>
      <c r="E27" s="200"/>
      <c r="F27" s="200"/>
      <c r="G27" s="200"/>
      <c r="H27" s="269"/>
      <c r="I27" s="200"/>
      <c r="J27" s="200"/>
      <c r="K27" s="200"/>
      <c r="L27" s="200"/>
      <c r="M27" s="200"/>
      <c r="N27" s="200"/>
      <c r="O27" s="200"/>
    </row>
    <row r="28" spans="2:10" ht="16.5">
      <c r="B28" s="221"/>
      <c r="C28" s="221"/>
      <c r="D28" s="221"/>
      <c r="E28" s="221"/>
      <c r="F28" s="221"/>
      <c r="G28" s="221"/>
      <c r="H28" s="271"/>
      <c r="I28" s="221"/>
      <c r="J28" s="221"/>
    </row>
    <row r="29" spans="2:10" ht="16.5">
      <c r="B29" s="221"/>
      <c r="C29" s="221"/>
      <c r="D29" s="221"/>
      <c r="E29" s="221"/>
      <c r="F29" s="221"/>
      <c r="G29" s="221"/>
      <c r="H29" s="271"/>
      <c r="I29" s="221"/>
      <c r="J29" s="221"/>
    </row>
    <row r="30" spans="2:10" ht="16.5">
      <c r="B30" s="221"/>
      <c r="C30" s="221"/>
      <c r="D30" s="221"/>
      <c r="E30" s="221"/>
      <c r="F30" s="221"/>
      <c r="G30" s="221"/>
      <c r="H30" s="271"/>
      <c r="I30" s="221"/>
      <c r="J30" s="221"/>
    </row>
  </sheetData>
  <sheetProtection/>
  <mergeCells count="11">
    <mergeCell ref="B4:O4"/>
    <mergeCell ref="B5:O5"/>
    <mergeCell ref="B6:O6"/>
    <mergeCell ref="B7:O7"/>
    <mergeCell ref="B21:C21"/>
    <mergeCell ref="D9:I9"/>
    <mergeCell ref="J9:N9"/>
    <mergeCell ref="C9:C10"/>
    <mergeCell ref="O9:O10"/>
    <mergeCell ref="B22:C22"/>
    <mergeCell ref="B9:B10"/>
  </mergeCells>
  <printOptions/>
  <pageMargins left="1.1811023622047245" right="0.31496062992125984" top="0.7480314960629921" bottom="0.35433070866141736" header="0.31496062992125984" footer="0.31496062992125984"/>
  <pageSetup horizontalDpi="600" verticalDpi="600" orientation="landscape" paperSize="9" scale="8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selection activeCell="C14" sqref="C14"/>
    </sheetView>
  </sheetViews>
  <sheetFormatPr defaultColWidth="2.8515625" defaultRowHeight="15"/>
  <cols>
    <col min="1" max="1" width="3.00390625" style="1" customWidth="1"/>
    <col min="2" max="2" width="18.140625" style="20" customWidth="1"/>
    <col min="3" max="3" width="9.8515625" style="20" bestFit="1" customWidth="1"/>
    <col min="4" max="4" width="11.28125" style="20" bestFit="1" customWidth="1"/>
    <col min="5" max="5" width="10.421875" style="20" customWidth="1"/>
    <col min="6" max="6" width="11.57421875" style="20" customWidth="1"/>
    <col min="7" max="7" width="7.140625" style="20" customWidth="1"/>
    <col min="8" max="8" width="10.28125" style="20" customWidth="1"/>
    <col min="9" max="9" width="5.140625" style="20" customWidth="1"/>
    <col min="10" max="10" width="9.421875" style="20" customWidth="1"/>
    <col min="11" max="11" width="12.00390625" style="20" bestFit="1" customWidth="1"/>
    <col min="12" max="12" width="24.00390625" style="20" customWidth="1"/>
    <col min="13" max="78" width="17.57421875" style="1" customWidth="1"/>
    <col min="79" max="16384" width="2.8515625" style="1" customWidth="1"/>
  </cols>
  <sheetData>
    <row r="1" ht="16.5">
      <c r="A1" s="442"/>
    </row>
    <row r="2" spans="2:12" ht="16.5"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</row>
    <row r="5" ht="16.5">
      <c r="K5" s="306" t="s">
        <v>94</v>
      </c>
    </row>
    <row r="6" spans="2:14" ht="14.25">
      <c r="B6" s="526" t="s">
        <v>220</v>
      </c>
      <c r="C6" s="526"/>
      <c r="D6" s="526"/>
      <c r="E6" s="526"/>
      <c r="F6" s="526"/>
      <c r="G6" s="526"/>
      <c r="H6" s="526"/>
      <c r="I6" s="526"/>
      <c r="J6" s="526"/>
      <c r="K6" s="526"/>
      <c r="L6" s="306"/>
      <c r="M6" s="306"/>
      <c r="N6" s="306"/>
    </row>
    <row r="7" spans="2:14" ht="14.25">
      <c r="B7" s="526" t="s">
        <v>499</v>
      </c>
      <c r="C7" s="526"/>
      <c r="D7" s="526"/>
      <c r="E7" s="526"/>
      <c r="F7" s="526"/>
      <c r="G7" s="526"/>
      <c r="H7" s="526"/>
      <c r="I7" s="526"/>
      <c r="J7" s="526"/>
      <c r="K7" s="526"/>
      <c r="L7" s="306"/>
      <c r="M7" s="306"/>
      <c r="N7" s="306"/>
    </row>
    <row r="8" spans="2:14" ht="16.5">
      <c r="B8" s="527" t="s">
        <v>290</v>
      </c>
      <c r="C8" s="527"/>
      <c r="D8" s="527"/>
      <c r="E8" s="527"/>
      <c r="F8" s="527"/>
      <c r="G8" s="527"/>
      <c r="H8" s="527"/>
      <c r="I8" s="527"/>
      <c r="J8" s="527"/>
      <c r="K8" s="527"/>
      <c r="L8" s="36"/>
      <c r="M8" s="36"/>
      <c r="N8" s="36"/>
    </row>
    <row r="9" spans="2:14" ht="14.25">
      <c r="B9" s="526" t="s">
        <v>95</v>
      </c>
      <c r="C9" s="526"/>
      <c r="D9" s="526"/>
      <c r="E9" s="526"/>
      <c r="F9" s="526"/>
      <c r="G9" s="526"/>
      <c r="H9" s="526"/>
      <c r="I9" s="526"/>
      <c r="J9" s="526"/>
      <c r="K9" s="526"/>
      <c r="L9" s="306"/>
      <c r="M9" s="306"/>
      <c r="N9" s="306"/>
    </row>
    <row r="10" spans="2:12" ht="15" thickBot="1"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</row>
    <row r="11" spans="2:11" ht="29.25" customHeight="1">
      <c r="B11" s="766" t="s">
        <v>96</v>
      </c>
      <c r="C11" s="763" t="s">
        <v>72</v>
      </c>
      <c r="D11" s="764"/>
      <c r="E11" s="764"/>
      <c r="F11" s="765"/>
      <c r="G11" s="763" t="s">
        <v>97</v>
      </c>
      <c r="H11" s="764"/>
      <c r="I11" s="764"/>
      <c r="J11" s="765"/>
      <c r="K11" s="308"/>
    </row>
    <row r="12" spans="2:11" ht="29.25" customHeight="1">
      <c r="B12" s="767"/>
      <c r="C12" s="307" t="s">
        <v>79</v>
      </c>
      <c r="D12" s="307" t="s">
        <v>98</v>
      </c>
      <c r="E12" s="307" t="s">
        <v>99</v>
      </c>
      <c r="F12" s="307" t="s">
        <v>100</v>
      </c>
      <c r="G12" s="307" t="s">
        <v>79</v>
      </c>
      <c r="H12" s="307" t="s">
        <v>101</v>
      </c>
      <c r="I12" s="307" t="s">
        <v>76</v>
      </c>
      <c r="J12" s="135" t="s">
        <v>81</v>
      </c>
      <c r="K12" s="309" t="s">
        <v>343</v>
      </c>
    </row>
    <row r="13" spans="1:12" s="2" customFormat="1" ht="29.25" customHeight="1">
      <c r="A13" s="1"/>
      <c r="B13" s="443" t="s">
        <v>445</v>
      </c>
      <c r="C13" s="444">
        <v>24798255</v>
      </c>
      <c r="D13" s="444">
        <v>0</v>
      </c>
      <c r="E13" s="444">
        <v>0</v>
      </c>
      <c r="F13" s="444">
        <v>24798255</v>
      </c>
      <c r="G13" s="444">
        <v>0</v>
      </c>
      <c r="H13" s="444">
        <v>0</v>
      </c>
      <c r="I13" s="444">
        <v>0</v>
      </c>
      <c r="J13" s="444">
        <v>0</v>
      </c>
      <c r="K13" s="445">
        <f>+F13-J13</f>
        <v>24798255</v>
      </c>
      <c r="L13" s="50"/>
    </row>
    <row r="14" spans="2:11" ht="29.25" customHeight="1">
      <c r="B14" s="498" t="s">
        <v>500</v>
      </c>
      <c r="C14" s="499">
        <v>0</v>
      </c>
      <c r="D14" s="499">
        <f>+D13</f>
        <v>0</v>
      </c>
      <c r="E14" s="499">
        <f aca="true" t="shared" si="0" ref="E14:K14">+E13</f>
        <v>0</v>
      </c>
      <c r="F14" s="499">
        <f t="shared" si="0"/>
        <v>24798255</v>
      </c>
      <c r="G14" s="499">
        <f t="shared" si="0"/>
        <v>0</v>
      </c>
      <c r="H14" s="499">
        <f t="shared" si="0"/>
        <v>0</v>
      </c>
      <c r="I14" s="499">
        <f t="shared" si="0"/>
        <v>0</v>
      </c>
      <c r="J14" s="499">
        <f t="shared" si="0"/>
        <v>0</v>
      </c>
      <c r="K14" s="500">
        <f t="shared" si="0"/>
        <v>24798255</v>
      </c>
    </row>
    <row r="15" spans="2:11" ht="29.25" customHeight="1" thickBot="1">
      <c r="B15" s="501" t="s">
        <v>437</v>
      </c>
      <c r="C15" s="502">
        <v>0</v>
      </c>
      <c r="D15" s="502">
        <v>24798255</v>
      </c>
      <c r="E15" s="502">
        <v>0</v>
      </c>
      <c r="F15" s="502">
        <v>24798255</v>
      </c>
      <c r="G15" s="502">
        <v>0</v>
      </c>
      <c r="H15" s="502">
        <v>0</v>
      </c>
      <c r="I15" s="503">
        <v>0</v>
      </c>
      <c r="J15" s="502">
        <v>0</v>
      </c>
      <c r="K15" s="504">
        <v>24798255</v>
      </c>
    </row>
    <row r="16" spans="2:11" ht="14.25" customHeight="1">
      <c r="B16" s="24"/>
      <c r="C16" s="81"/>
      <c r="D16" s="81"/>
      <c r="E16" s="81"/>
      <c r="F16" s="81"/>
      <c r="G16" s="81"/>
      <c r="H16" s="81"/>
      <c r="I16" s="81"/>
      <c r="J16" s="81"/>
      <c r="K16" s="81"/>
    </row>
    <row r="17" spans="2:11" ht="14.25" customHeight="1">
      <c r="B17" s="24"/>
      <c r="C17" s="81"/>
      <c r="D17" s="81"/>
      <c r="E17" s="81"/>
      <c r="F17" s="81"/>
      <c r="G17" s="81"/>
      <c r="H17" s="81"/>
      <c r="I17" s="81"/>
      <c r="J17" s="81"/>
      <c r="K17" s="81"/>
    </row>
    <row r="18" spans="2:11" ht="14.25" customHeight="1">
      <c r="B18" s="24"/>
      <c r="C18" s="81"/>
      <c r="D18" s="81"/>
      <c r="E18" s="81"/>
      <c r="F18" s="81"/>
      <c r="G18" s="81"/>
      <c r="H18" s="81"/>
      <c r="I18" s="81"/>
      <c r="J18" s="81"/>
      <c r="K18" s="81"/>
    </row>
    <row r="19" spans="2:12" ht="16.5"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</row>
    <row r="20" spans="2:12" ht="15" customHeight="1"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</row>
    <row r="21" spans="2:12" ht="15" customHeight="1"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</row>
    <row r="22" spans="2:12" ht="15" customHeight="1">
      <c r="B22" s="302"/>
      <c r="C22" s="302"/>
      <c r="D22" s="302"/>
      <c r="E22" s="302"/>
      <c r="F22" s="302"/>
      <c r="G22" s="302"/>
      <c r="H22" s="302"/>
      <c r="I22" s="302"/>
      <c r="J22" s="302"/>
      <c r="K22" s="302"/>
      <c r="L22" s="302"/>
    </row>
    <row r="23" spans="2:12" ht="15" customHeight="1">
      <c r="B23" s="341"/>
      <c r="C23" s="341"/>
      <c r="D23" s="341"/>
      <c r="E23" s="341"/>
      <c r="F23" s="341"/>
      <c r="G23" s="341"/>
      <c r="H23" s="341"/>
      <c r="I23" s="341"/>
      <c r="J23" s="341"/>
      <c r="K23" s="341"/>
      <c r="L23" s="341"/>
    </row>
    <row r="24" spans="2:12" ht="15" customHeight="1">
      <c r="B24" s="341"/>
      <c r="C24" s="341"/>
      <c r="D24" s="341"/>
      <c r="E24" s="341"/>
      <c r="F24" s="341"/>
      <c r="G24" s="341"/>
      <c r="H24" s="341"/>
      <c r="I24" s="341"/>
      <c r="J24" s="341"/>
      <c r="K24" s="341"/>
      <c r="L24" s="341"/>
    </row>
    <row r="25" spans="2:12" ht="15" customHeight="1">
      <c r="B25" s="341"/>
      <c r="C25" s="341"/>
      <c r="D25" s="341"/>
      <c r="E25" s="341"/>
      <c r="F25" s="341"/>
      <c r="G25" s="341"/>
      <c r="H25" s="341"/>
      <c r="I25" s="341"/>
      <c r="J25" s="341"/>
      <c r="K25" s="341"/>
      <c r="L25" s="341"/>
    </row>
    <row r="26" spans="2:12" ht="15" customHeight="1">
      <c r="B26" s="341"/>
      <c r="C26" s="341"/>
      <c r="D26" s="341"/>
      <c r="E26" s="341"/>
      <c r="F26" s="341"/>
      <c r="G26" s="341"/>
      <c r="H26" s="341"/>
      <c r="I26" s="341"/>
      <c r="J26" s="341"/>
      <c r="K26" s="341"/>
      <c r="L26" s="341"/>
    </row>
    <row r="27" spans="2:12" ht="15" customHeight="1">
      <c r="B27" s="341"/>
      <c r="C27" s="341"/>
      <c r="D27" s="341"/>
      <c r="E27" s="341"/>
      <c r="F27" s="341"/>
      <c r="G27" s="341"/>
      <c r="H27" s="341"/>
      <c r="I27" s="341"/>
      <c r="J27" s="341"/>
      <c r="K27" s="341"/>
      <c r="L27" s="341"/>
    </row>
    <row r="28" spans="2:12" ht="15" customHeight="1">
      <c r="B28" s="341"/>
      <c r="C28" s="341"/>
      <c r="D28" s="341"/>
      <c r="E28" s="341"/>
      <c r="F28" s="341"/>
      <c r="G28" s="341"/>
      <c r="H28" s="341"/>
      <c r="I28" s="341"/>
      <c r="J28" s="341"/>
      <c r="K28" s="341"/>
      <c r="L28" s="341"/>
    </row>
    <row r="29" spans="2:12" ht="15" customHeight="1">
      <c r="B29" s="341"/>
      <c r="C29" s="341"/>
      <c r="D29" s="341"/>
      <c r="E29" s="341"/>
      <c r="F29" s="341"/>
      <c r="G29" s="341"/>
      <c r="H29" s="341"/>
      <c r="I29" s="341"/>
      <c r="J29" s="341"/>
      <c r="K29" s="341"/>
      <c r="L29" s="341"/>
    </row>
    <row r="30" spans="2:12" ht="15" customHeight="1">
      <c r="B30" s="341"/>
      <c r="C30" s="341"/>
      <c r="D30" s="341"/>
      <c r="E30" s="341"/>
      <c r="F30" s="341"/>
      <c r="G30" s="341"/>
      <c r="H30" s="341"/>
      <c r="I30" s="341"/>
      <c r="J30" s="341"/>
      <c r="K30" s="341"/>
      <c r="L30" s="341"/>
    </row>
    <row r="31" spans="2:12" ht="15" customHeight="1">
      <c r="B31" s="341"/>
      <c r="C31" s="341"/>
      <c r="D31" s="341"/>
      <c r="E31" s="341"/>
      <c r="F31" s="341"/>
      <c r="G31" s="341"/>
      <c r="H31" s="341"/>
      <c r="I31" s="341"/>
      <c r="J31" s="341"/>
      <c r="K31" s="341"/>
      <c r="L31" s="341"/>
    </row>
    <row r="32" spans="2:12" ht="15" customHeight="1">
      <c r="B32" s="341"/>
      <c r="C32" s="341"/>
      <c r="D32" s="341"/>
      <c r="E32" s="341"/>
      <c r="F32" s="341"/>
      <c r="G32" s="341"/>
      <c r="H32" s="341"/>
      <c r="I32" s="341"/>
      <c r="J32" s="341"/>
      <c r="K32" s="341"/>
      <c r="L32" s="341"/>
    </row>
    <row r="33" spans="2:12" ht="15" customHeight="1">
      <c r="B33" s="302"/>
      <c r="C33" s="302"/>
      <c r="D33" s="302"/>
      <c r="E33" s="302"/>
      <c r="F33" s="302"/>
      <c r="G33" s="302"/>
      <c r="H33" s="302"/>
      <c r="I33" s="302"/>
      <c r="J33" s="302"/>
      <c r="K33" s="302"/>
      <c r="L33" s="302"/>
    </row>
    <row r="34" spans="2:12" ht="15" customHeight="1">
      <c r="B34" s="302"/>
      <c r="C34" s="302"/>
      <c r="D34" s="302"/>
      <c r="E34" s="302"/>
      <c r="F34" s="302"/>
      <c r="G34" s="302"/>
      <c r="H34" s="302"/>
      <c r="I34" s="302"/>
      <c r="J34" s="302"/>
      <c r="K34" s="302"/>
      <c r="L34" s="302"/>
    </row>
    <row r="35" spans="2:12" ht="15" customHeight="1">
      <c r="B35" s="302"/>
      <c r="C35" s="302"/>
      <c r="D35" s="302"/>
      <c r="E35" s="302"/>
      <c r="F35" s="302"/>
      <c r="G35" s="302"/>
      <c r="H35" s="302"/>
      <c r="I35" s="302"/>
      <c r="J35" s="302"/>
      <c r="K35" s="302"/>
      <c r="L35" s="302"/>
    </row>
    <row r="36" spans="2:12" ht="15" customHeight="1">
      <c r="B36" s="302"/>
      <c r="C36" s="302"/>
      <c r="D36" s="302"/>
      <c r="E36" s="302"/>
      <c r="F36" s="302"/>
      <c r="G36" s="302"/>
      <c r="H36" s="302"/>
      <c r="I36" s="302"/>
      <c r="J36" s="302"/>
      <c r="K36" s="302"/>
      <c r="L36" s="302"/>
    </row>
    <row r="37" spans="2:12" ht="15" customHeight="1">
      <c r="B37" s="302"/>
      <c r="C37" s="302"/>
      <c r="D37" s="302"/>
      <c r="E37" s="302"/>
      <c r="F37" s="302"/>
      <c r="G37" s="302"/>
      <c r="H37" s="302"/>
      <c r="I37" s="302"/>
      <c r="J37" s="302"/>
      <c r="K37" s="302"/>
      <c r="L37" s="302"/>
    </row>
    <row r="38" spans="2:12" ht="15" customHeight="1">
      <c r="B38" s="302"/>
      <c r="C38" s="302"/>
      <c r="D38" s="302"/>
      <c r="E38" s="302"/>
      <c r="F38" s="302"/>
      <c r="G38" s="302"/>
      <c r="H38" s="302"/>
      <c r="I38" s="302"/>
      <c r="J38" s="302"/>
      <c r="K38" s="302"/>
      <c r="L38" s="302"/>
    </row>
    <row r="39" spans="2:12" ht="15" customHeight="1">
      <c r="B39" s="302"/>
      <c r="C39" s="302"/>
      <c r="D39" s="302"/>
      <c r="E39" s="302"/>
      <c r="F39" s="302"/>
      <c r="G39" s="302"/>
      <c r="H39" s="302"/>
      <c r="I39" s="302"/>
      <c r="J39" s="302"/>
      <c r="K39" s="302"/>
      <c r="L39" s="302"/>
    </row>
    <row r="40" spans="2:12" ht="15" customHeight="1">
      <c r="B40" s="302"/>
      <c r="C40" s="302"/>
      <c r="D40" s="302"/>
      <c r="E40" s="302"/>
      <c r="F40" s="302"/>
      <c r="G40" s="302"/>
      <c r="H40" s="302"/>
      <c r="I40" s="302"/>
      <c r="J40" s="302"/>
      <c r="K40" s="302"/>
      <c r="L40" s="302"/>
    </row>
    <row r="41" spans="2:12" ht="15" customHeight="1"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</row>
    <row r="42" spans="2:12" ht="15" customHeight="1"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</row>
    <row r="43" spans="2:12" ht="15" customHeight="1"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</row>
    <row r="44" spans="2:12" ht="16.5">
      <c r="B44" s="114"/>
      <c r="C44" s="90"/>
      <c r="D44" s="90"/>
      <c r="E44" s="90"/>
      <c r="F44" s="90"/>
      <c r="G44" s="90"/>
      <c r="H44" s="90"/>
      <c r="I44" s="90"/>
      <c r="J44" s="90"/>
      <c r="K44" s="90"/>
      <c r="L44" s="90"/>
    </row>
    <row r="45" spans="2:7" ht="16.5">
      <c r="B45" s="26"/>
      <c r="C45" s="26"/>
      <c r="D45" s="26"/>
      <c r="E45" s="26"/>
      <c r="F45" s="26"/>
      <c r="G45" s="26"/>
    </row>
    <row r="46" spans="2:7" ht="16.5">
      <c r="B46" s="26"/>
      <c r="C46" s="26"/>
      <c r="D46" s="26"/>
      <c r="E46" s="26"/>
      <c r="F46" s="26"/>
      <c r="G46" s="26"/>
    </row>
    <row r="47" spans="2:7" ht="16.5">
      <c r="B47" s="26"/>
      <c r="C47" s="26"/>
      <c r="D47" s="26"/>
      <c r="E47" s="26"/>
      <c r="F47" s="26"/>
      <c r="G47" s="26"/>
    </row>
    <row r="48" spans="2:7" ht="16.5">
      <c r="B48" s="26"/>
      <c r="C48" s="26"/>
      <c r="D48" s="26"/>
      <c r="E48" s="26"/>
      <c r="F48" s="26"/>
      <c r="G48" s="26"/>
    </row>
    <row r="49" spans="2:7" ht="16.5">
      <c r="B49" s="26"/>
      <c r="C49" s="26"/>
      <c r="D49" s="26"/>
      <c r="E49" s="26"/>
      <c r="F49" s="26"/>
      <c r="G49" s="26"/>
    </row>
    <row r="50" ht="16.5"/>
    <row r="51" ht="16.5"/>
    <row r="52" ht="16.5"/>
    <row r="53" ht="16.5"/>
  </sheetData>
  <sheetProtection/>
  <mergeCells count="7">
    <mergeCell ref="G11:J11"/>
    <mergeCell ref="B6:K6"/>
    <mergeCell ref="B7:K7"/>
    <mergeCell ref="B8:K8"/>
    <mergeCell ref="B9:K9"/>
    <mergeCell ref="C11:F11"/>
    <mergeCell ref="B11:B12"/>
  </mergeCells>
  <printOptions/>
  <pageMargins left="0.7086614173228347" right="0.31496062992125984" top="0.7480314960629921" bottom="0.35433070866141736" header="0.31496062992125984" footer="0.31496062992125984"/>
  <pageSetup horizontalDpi="600" verticalDpi="600" orientation="portrait" paperSize="9" scale="8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E3:AP41"/>
  <sheetViews>
    <sheetView zoomScalePageLayoutView="0" workbookViewId="0" topLeftCell="A13">
      <selection activeCell="H25" sqref="H25"/>
    </sheetView>
  </sheetViews>
  <sheetFormatPr defaultColWidth="2.7109375" defaultRowHeight="16.5" customHeight="1"/>
  <cols>
    <col min="1" max="1" width="3.8515625" style="1" customWidth="1"/>
    <col min="2" max="2" width="2.57421875" style="1" customWidth="1"/>
    <col min="3" max="3" width="2.28125" style="1" hidden="1" customWidth="1"/>
    <col min="4" max="4" width="2.00390625" style="1" hidden="1" customWidth="1"/>
    <col min="5" max="13" width="2.7109375" style="1" customWidth="1"/>
    <col min="14" max="14" width="4.00390625" style="1" customWidth="1"/>
    <col min="15" max="15" width="1.57421875" style="1" customWidth="1"/>
    <col min="16" max="17" width="2.7109375" style="1" customWidth="1"/>
    <col min="18" max="18" width="4.57421875" style="1" customWidth="1"/>
    <col min="19" max="20" width="2.7109375" style="1" customWidth="1"/>
    <col min="21" max="21" width="4.8515625" style="1" customWidth="1"/>
    <col min="22" max="22" width="2.7109375" style="1" customWidth="1"/>
    <col min="23" max="23" width="4.28125" style="1" customWidth="1"/>
    <col min="24" max="24" width="3.57421875" style="1" customWidth="1"/>
    <col min="25" max="25" width="6.421875" style="1" customWidth="1"/>
    <col min="26" max="26" width="2.7109375" style="1" customWidth="1"/>
    <col min="27" max="27" width="5.00390625" style="1" customWidth="1"/>
    <col min="28" max="29" width="2.7109375" style="1" customWidth="1"/>
    <col min="30" max="30" width="3.421875" style="1" customWidth="1"/>
    <col min="31" max="35" width="2.7109375" style="1" customWidth="1"/>
    <col min="36" max="36" width="3.140625" style="1" customWidth="1"/>
    <col min="37" max="37" width="2.7109375" style="1" customWidth="1"/>
    <col min="38" max="38" width="3.140625" style="1" customWidth="1"/>
    <col min="39" max="39" width="3.28125" style="1" customWidth="1"/>
    <col min="40" max="40" width="4.8515625" style="1" customWidth="1"/>
    <col min="41" max="41" width="4.28125" style="1" customWidth="1"/>
    <col min="42" max="42" width="5.28125" style="1" customWidth="1"/>
    <col min="43" max="16384" width="2.7109375" style="1" customWidth="1"/>
  </cols>
  <sheetData>
    <row r="3" spans="5:42" ht="16.5" customHeight="1"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3"/>
      <c r="AB3" s="203"/>
      <c r="AC3" s="203"/>
      <c r="AD3" s="203"/>
      <c r="AE3" s="203"/>
      <c r="AF3" s="203"/>
      <c r="AG3" s="203"/>
      <c r="AH3" s="203"/>
      <c r="AI3" s="203"/>
      <c r="AJ3" s="203"/>
      <c r="AK3" s="203"/>
      <c r="AL3" s="203"/>
      <c r="AM3" s="203"/>
      <c r="AN3" s="203"/>
      <c r="AO3" s="203"/>
      <c r="AP3" s="203"/>
    </row>
    <row r="4" spans="5:42" ht="16.5" customHeight="1"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3"/>
      <c r="AA4" s="203"/>
      <c r="AB4" s="203"/>
      <c r="AC4" s="203"/>
      <c r="AD4" s="203"/>
      <c r="AE4" s="203"/>
      <c r="AF4" s="203"/>
      <c r="AG4" s="203"/>
      <c r="AH4" s="203"/>
      <c r="AI4" s="203"/>
      <c r="AJ4" s="203"/>
      <c r="AK4" s="203"/>
      <c r="AL4" s="203"/>
      <c r="AM4" s="526" t="s">
        <v>102</v>
      </c>
      <c r="AN4" s="526"/>
      <c r="AO4" s="526"/>
      <c r="AP4" s="526"/>
    </row>
    <row r="5" spans="5:42" ht="16.5" customHeight="1">
      <c r="E5" s="526" t="s">
        <v>220</v>
      </c>
      <c r="F5" s="526"/>
      <c r="G5" s="526"/>
      <c r="H5" s="526"/>
      <c r="I5" s="526"/>
      <c r="J5" s="526"/>
      <c r="K5" s="526"/>
      <c r="L5" s="526"/>
      <c r="M5" s="526"/>
      <c r="N5" s="526"/>
      <c r="O5" s="526"/>
      <c r="P5" s="526"/>
      <c r="Q5" s="526"/>
      <c r="R5" s="526"/>
      <c r="S5" s="526"/>
      <c r="T5" s="526"/>
      <c r="U5" s="526"/>
      <c r="V5" s="526"/>
      <c r="W5" s="526"/>
      <c r="X5" s="526"/>
      <c r="Y5" s="526"/>
      <c r="Z5" s="526"/>
      <c r="AA5" s="526"/>
      <c r="AB5" s="526"/>
      <c r="AC5" s="526"/>
      <c r="AD5" s="526"/>
      <c r="AE5" s="526"/>
      <c r="AF5" s="526"/>
      <c r="AG5" s="526"/>
      <c r="AH5" s="526"/>
      <c r="AI5" s="526"/>
      <c r="AJ5" s="526"/>
      <c r="AK5" s="526"/>
      <c r="AL5" s="526"/>
      <c r="AM5" s="526"/>
      <c r="AN5" s="526"/>
      <c r="AO5" s="526"/>
      <c r="AP5" s="526"/>
    </row>
    <row r="6" spans="5:42" ht="16.5" customHeight="1">
      <c r="E6" s="526" t="s">
        <v>499</v>
      </c>
      <c r="F6" s="526"/>
      <c r="G6" s="526"/>
      <c r="H6" s="526"/>
      <c r="I6" s="526"/>
      <c r="J6" s="526"/>
      <c r="K6" s="526"/>
      <c r="L6" s="526"/>
      <c r="M6" s="526"/>
      <c r="N6" s="526"/>
      <c r="O6" s="526"/>
      <c r="P6" s="526"/>
      <c r="Q6" s="526"/>
      <c r="R6" s="526"/>
      <c r="S6" s="526"/>
      <c r="T6" s="526"/>
      <c r="U6" s="526"/>
      <c r="V6" s="526"/>
      <c r="W6" s="526"/>
      <c r="X6" s="526"/>
      <c r="Y6" s="526"/>
      <c r="Z6" s="526"/>
      <c r="AA6" s="526"/>
      <c r="AB6" s="526"/>
      <c r="AC6" s="526"/>
      <c r="AD6" s="526"/>
      <c r="AE6" s="526"/>
      <c r="AF6" s="526"/>
      <c r="AG6" s="526"/>
      <c r="AH6" s="526"/>
      <c r="AI6" s="526"/>
      <c r="AJ6" s="526"/>
      <c r="AK6" s="526"/>
      <c r="AL6" s="526"/>
      <c r="AM6" s="526"/>
      <c r="AN6" s="526"/>
      <c r="AO6" s="526"/>
      <c r="AP6" s="526"/>
    </row>
    <row r="7" spans="5:42" ht="16.5" customHeight="1">
      <c r="E7" s="527" t="s">
        <v>233</v>
      </c>
      <c r="F7" s="527"/>
      <c r="G7" s="527"/>
      <c r="H7" s="527"/>
      <c r="I7" s="527"/>
      <c r="J7" s="527"/>
      <c r="K7" s="527"/>
      <c r="L7" s="527"/>
      <c r="M7" s="527"/>
      <c r="N7" s="527"/>
      <c r="O7" s="527"/>
      <c r="P7" s="527"/>
      <c r="Q7" s="527"/>
      <c r="R7" s="527"/>
      <c r="S7" s="527"/>
      <c r="T7" s="527"/>
      <c r="U7" s="527"/>
      <c r="V7" s="527"/>
      <c r="W7" s="527"/>
      <c r="X7" s="527"/>
      <c r="Y7" s="527"/>
      <c r="Z7" s="527"/>
      <c r="AA7" s="527"/>
      <c r="AB7" s="527"/>
      <c r="AC7" s="527"/>
      <c r="AD7" s="527"/>
      <c r="AE7" s="527"/>
      <c r="AF7" s="527"/>
      <c r="AG7" s="527"/>
      <c r="AH7" s="527"/>
      <c r="AI7" s="527"/>
      <c r="AJ7" s="527"/>
      <c r="AK7" s="527"/>
      <c r="AL7" s="527"/>
      <c r="AM7" s="527"/>
      <c r="AN7" s="527"/>
      <c r="AO7" s="527"/>
      <c r="AP7" s="527"/>
    </row>
    <row r="8" spans="5:42" ht="16.5" customHeight="1">
      <c r="E8" s="593" t="s">
        <v>103</v>
      </c>
      <c r="F8" s="593"/>
      <c r="G8" s="593"/>
      <c r="H8" s="593"/>
      <c r="I8" s="593"/>
      <c r="J8" s="593"/>
      <c r="K8" s="593"/>
      <c r="L8" s="593"/>
      <c r="M8" s="593"/>
      <c r="N8" s="593"/>
      <c r="O8" s="593"/>
      <c r="P8" s="593"/>
      <c r="Q8" s="593"/>
      <c r="R8" s="593"/>
      <c r="S8" s="593"/>
      <c r="T8" s="593"/>
      <c r="U8" s="593"/>
      <c r="V8" s="593"/>
      <c r="W8" s="593"/>
      <c r="X8" s="593"/>
      <c r="Y8" s="593"/>
      <c r="Z8" s="593"/>
      <c r="AA8" s="593"/>
      <c r="AB8" s="593"/>
      <c r="AC8" s="593"/>
      <c r="AD8" s="593"/>
      <c r="AE8" s="593"/>
      <c r="AF8" s="593"/>
      <c r="AG8" s="593"/>
      <c r="AH8" s="593"/>
      <c r="AI8" s="593"/>
      <c r="AJ8" s="593"/>
      <c r="AK8" s="593"/>
      <c r="AL8" s="593"/>
      <c r="AM8" s="593"/>
      <c r="AN8" s="593"/>
      <c r="AO8" s="593"/>
      <c r="AP8" s="593"/>
    </row>
    <row r="9" spans="5:42" s="2" customFormat="1" ht="16.5" customHeight="1"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50"/>
    </row>
    <row r="10" spans="5:42" s="2" customFormat="1" ht="16.5" customHeight="1">
      <c r="E10" s="119"/>
      <c r="F10" s="120"/>
      <c r="G10" s="120"/>
      <c r="H10" s="120"/>
      <c r="I10" s="120"/>
      <c r="J10" s="120"/>
      <c r="K10" s="120"/>
      <c r="L10" s="120"/>
      <c r="M10" s="120"/>
      <c r="N10" s="120"/>
      <c r="O10" s="121"/>
      <c r="P10" s="768"/>
      <c r="Q10" s="769"/>
      <c r="R10" s="768" t="s">
        <v>82</v>
      </c>
      <c r="S10" s="769"/>
      <c r="T10" s="119"/>
      <c r="U10" s="121"/>
      <c r="V10" s="768" t="s">
        <v>82</v>
      </c>
      <c r="W10" s="769"/>
      <c r="X10" s="768" t="s">
        <v>82</v>
      </c>
      <c r="Y10" s="769"/>
      <c r="Z10" s="119"/>
      <c r="AA10" s="121"/>
      <c r="AB10" s="119"/>
      <c r="AC10" s="120"/>
      <c r="AD10" s="121"/>
      <c r="AE10" s="770" t="s">
        <v>116</v>
      </c>
      <c r="AF10" s="770"/>
      <c r="AG10" s="770"/>
      <c r="AH10" s="770"/>
      <c r="AI10" s="770"/>
      <c r="AJ10" s="770"/>
      <c r="AK10" s="770"/>
      <c r="AL10" s="770"/>
      <c r="AM10" s="770"/>
      <c r="AN10" s="770"/>
      <c r="AO10" s="770"/>
      <c r="AP10" s="771"/>
    </row>
    <row r="11" spans="5:42" s="2" customFormat="1" ht="16.5" customHeight="1">
      <c r="E11" s="772" t="s">
        <v>123</v>
      </c>
      <c r="F11" s="773"/>
      <c r="G11" s="773"/>
      <c r="H11" s="773"/>
      <c r="I11" s="773"/>
      <c r="J11" s="773"/>
      <c r="K11" s="773"/>
      <c r="L11" s="773"/>
      <c r="M11" s="773"/>
      <c r="N11" s="773"/>
      <c r="O11" s="774"/>
      <c r="P11" s="772"/>
      <c r="Q11" s="774"/>
      <c r="R11" s="772" t="s">
        <v>118</v>
      </c>
      <c r="S11" s="774"/>
      <c r="T11" s="209"/>
      <c r="U11" s="210"/>
      <c r="V11" s="772" t="s">
        <v>118</v>
      </c>
      <c r="W11" s="774"/>
      <c r="X11" s="768" t="s">
        <v>104</v>
      </c>
      <c r="Y11" s="769"/>
      <c r="Z11" s="772" t="s">
        <v>113</v>
      </c>
      <c r="AA11" s="774"/>
      <c r="AB11" s="772" t="s">
        <v>113</v>
      </c>
      <c r="AC11" s="773"/>
      <c r="AD11" s="774"/>
      <c r="AE11" s="120"/>
      <c r="AF11" s="120" t="s">
        <v>110</v>
      </c>
      <c r="AG11" s="121"/>
      <c r="AH11" s="212"/>
      <c r="AI11" s="213"/>
      <c r="AJ11" s="214"/>
      <c r="AK11" s="775" t="s">
        <v>107</v>
      </c>
      <c r="AL11" s="776"/>
      <c r="AM11" s="792" t="s">
        <v>106</v>
      </c>
      <c r="AN11" s="770"/>
      <c r="AO11" s="770"/>
      <c r="AP11" s="771"/>
    </row>
    <row r="12" spans="5:42" s="2" customFormat="1" ht="16.5" customHeight="1">
      <c r="E12" s="790" t="s">
        <v>124</v>
      </c>
      <c r="F12" s="793"/>
      <c r="G12" s="793"/>
      <c r="H12" s="793"/>
      <c r="I12" s="793"/>
      <c r="J12" s="793"/>
      <c r="K12" s="793"/>
      <c r="L12" s="793"/>
      <c r="M12" s="793"/>
      <c r="N12" s="793"/>
      <c r="O12" s="791"/>
      <c r="P12" s="772" t="s">
        <v>122</v>
      </c>
      <c r="Q12" s="774"/>
      <c r="R12" s="772" t="s">
        <v>121</v>
      </c>
      <c r="S12" s="774"/>
      <c r="T12" s="772" t="s">
        <v>120</v>
      </c>
      <c r="U12" s="774"/>
      <c r="V12" s="772" t="s">
        <v>119</v>
      </c>
      <c r="W12" s="774"/>
      <c r="X12" s="768" t="s">
        <v>117</v>
      </c>
      <c r="Y12" s="769"/>
      <c r="Z12" s="772" t="s">
        <v>115</v>
      </c>
      <c r="AA12" s="774"/>
      <c r="AB12" s="772" t="s">
        <v>114</v>
      </c>
      <c r="AC12" s="773"/>
      <c r="AD12" s="774"/>
      <c r="AE12" s="57"/>
      <c r="AF12" s="57" t="s">
        <v>111</v>
      </c>
      <c r="AG12" s="129"/>
      <c r="AH12" s="255" t="s">
        <v>108</v>
      </c>
      <c r="AI12" s="57"/>
      <c r="AJ12" s="129"/>
      <c r="AK12" s="790"/>
      <c r="AL12" s="791"/>
      <c r="AM12" s="775" t="s">
        <v>105</v>
      </c>
      <c r="AN12" s="776"/>
      <c r="AO12" s="768" t="s">
        <v>104</v>
      </c>
      <c r="AP12" s="769"/>
    </row>
    <row r="13" spans="5:42" s="2" customFormat="1" ht="16.5" customHeight="1">
      <c r="E13" s="130"/>
      <c r="F13" s="131"/>
      <c r="G13" s="131"/>
      <c r="H13" s="131"/>
      <c r="I13" s="131"/>
      <c r="J13" s="131"/>
      <c r="K13" s="131"/>
      <c r="L13" s="131"/>
      <c r="M13" s="131"/>
      <c r="N13" s="132"/>
      <c r="O13" s="133"/>
      <c r="P13" s="134"/>
      <c r="Q13" s="133"/>
      <c r="R13" s="134"/>
      <c r="S13" s="133"/>
      <c r="T13" s="134"/>
      <c r="U13" s="133"/>
      <c r="V13" s="134"/>
      <c r="W13" s="133"/>
      <c r="X13" s="134"/>
      <c r="Y13" s="133"/>
      <c r="Z13" s="134"/>
      <c r="AA13" s="133"/>
      <c r="AB13" s="134"/>
      <c r="AC13" s="132"/>
      <c r="AD13" s="133"/>
      <c r="AE13" s="132" t="s">
        <v>112</v>
      </c>
      <c r="AF13" s="132"/>
      <c r="AG13" s="133"/>
      <c r="AH13" s="134" t="s">
        <v>109</v>
      </c>
      <c r="AI13" s="132"/>
      <c r="AJ13" s="133"/>
      <c r="AK13" s="777"/>
      <c r="AL13" s="778"/>
      <c r="AM13" s="777"/>
      <c r="AN13" s="778"/>
      <c r="AO13" s="779" t="s">
        <v>83</v>
      </c>
      <c r="AP13" s="780"/>
    </row>
    <row r="14" spans="5:42" s="2" customFormat="1" ht="16.5" customHeight="1">
      <c r="E14" s="135"/>
      <c r="F14" s="136"/>
      <c r="G14" s="136"/>
      <c r="H14" s="136"/>
      <c r="I14" s="136"/>
      <c r="J14" s="136"/>
      <c r="K14" s="136"/>
      <c r="L14" s="136"/>
      <c r="M14" s="137"/>
      <c r="N14" s="120"/>
      <c r="O14" s="121"/>
      <c r="P14" s="119"/>
      <c r="Q14" s="121"/>
      <c r="R14" s="119"/>
      <c r="S14" s="121"/>
      <c r="T14" s="119"/>
      <c r="U14" s="121"/>
      <c r="V14" s="119"/>
      <c r="W14" s="121"/>
      <c r="X14" s="119"/>
      <c r="Y14" s="121"/>
      <c r="Z14" s="119"/>
      <c r="AA14" s="121"/>
      <c r="AB14" s="119"/>
      <c r="AC14" s="120"/>
      <c r="AD14" s="121"/>
      <c r="AE14" s="119"/>
      <c r="AF14" s="120"/>
      <c r="AG14" s="121"/>
      <c r="AH14" s="119"/>
      <c r="AI14" s="120"/>
      <c r="AJ14" s="121"/>
      <c r="AK14" s="119"/>
      <c r="AL14" s="121"/>
      <c r="AM14" s="119"/>
      <c r="AN14" s="121"/>
      <c r="AO14" s="119"/>
      <c r="AP14" s="121"/>
    </row>
    <row r="15" spans="5:42" s="2" customFormat="1" ht="16.5" customHeight="1">
      <c r="E15" s="138" t="s">
        <v>125</v>
      </c>
      <c r="F15" s="136"/>
      <c r="G15" s="136"/>
      <c r="H15" s="136"/>
      <c r="I15" s="136"/>
      <c r="J15" s="136"/>
      <c r="K15" s="136"/>
      <c r="L15" s="136"/>
      <c r="M15" s="58"/>
      <c r="N15" s="57"/>
      <c r="O15" s="129"/>
      <c r="P15" s="781" t="s">
        <v>231</v>
      </c>
      <c r="Q15" s="782"/>
      <c r="R15" s="782"/>
      <c r="S15" s="782"/>
      <c r="T15" s="782"/>
      <c r="U15" s="782"/>
      <c r="V15" s="782"/>
      <c r="W15" s="782"/>
      <c r="X15" s="782"/>
      <c r="Y15" s="782"/>
      <c r="Z15" s="782"/>
      <c r="AA15" s="782"/>
      <c r="AB15" s="782"/>
      <c r="AC15" s="782"/>
      <c r="AD15" s="782"/>
      <c r="AE15" s="782"/>
      <c r="AF15" s="782"/>
      <c r="AG15" s="782"/>
      <c r="AH15" s="782"/>
      <c r="AI15" s="782"/>
      <c r="AJ15" s="782"/>
      <c r="AK15" s="782"/>
      <c r="AL15" s="782"/>
      <c r="AM15" s="782"/>
      <c r="AN15" s="782"/>
      <c r="AO15" s="782"/>
      <c r="AP15" s="783"/>
    </row>
    <row r="16" spans="5:42" s="7" customFormat="1" ht="16.5" customHeight="1">
      <c r="E16" s="787" t="s">
        <v>500</v>
      </c>
      <c r="F16" s="788"/>
      <c r="G16" s="788"/>
      <c r="H16" s="788"/>
      <c r="I16" s="788"/>
      <c r="J16" s="788"/>
      <c r="K16" s="788"/>
      <c r="L16" s="788"/>
      <c r="M16" s="788"/>
      <c r="N16" s="788"/>
      <c r="O16" s="789"/>
      <c r="P16" s="784"/>
      <c r="Q16" s="785"/>
      <c r="R16" s="785"/>
      <c r="S16" s="785"/>
      <c r="T16" s="785"/>
      <c r="U16" s="785"/>
      <c r="V16" s="785"/>
      <c r="W16" s="785"/>
      <c r="X16" s="785"/>
      <c r="Y16" s="785"/>
      <c r="Z16" s="785"/>
      <c r="AA16" s="785"/>
      <c r="AB16" s="785"/>
      <c r="AC16" s="785"/>
      <c r="AD16" s="785"/>
      <c r="AE16" s="785"/>
      <c r="AF16" s="785"/>
      <c r="AG16" s="785"/>
      <c r="AH16" s="785"/>
      <c r="AI16" s="785"/>
      <c r="AJ16" s="785"/>
      <c r="AK16" s="785"/>
      <c r="AL16" s="785"/>
      <c r="AM16" s="785"/>
      <c r="AN16" s="785"/>
      <c r="AO16" s="785"/>
      <c r="AP16" s="786"/>
    </row>
    <row r="17" spans="5:42" s="7" customFormat="1" ht="16.5" customHeight="1">
      <c r="E17" s="787" t="s">
        <v>437</v>
      </c>
      <c r="F17" s="788"/>
      <c r="G17" s="788"/>
      <c r="H17" s="788"/>
      <c r="I17" s="788"/>
      <c r="J17" s="788"/>
      <c r="K17" s="788"/>
      <c r="L17" s="788"/>
      <c r="M17" s="788"/>
      <c r="N17" s="788"/>
      <c r="O17" s="789"/>
      <c r="P17" s="139"/>
      <c r="Q17" s="141">
        <v>0</v>
      </c>
      <c r="R17" s="139"/>
      <c r="S17" s="141">
        <v>0</v>
      </c>
      <c r="T17" s="139"/>
      <c r="U17" s="141">
        <v>0</v>
      </c>
      <c r="V17" s="139"/>
      <c r="W17" s="141">
        <v>0</v>
      </c>
      <c r="X17" s="140"/>
      <c r="Y17" s="141">
        <v>0</v>
      </c>
      <c r="Z17" s="140"/>
      <c r="AA17" s="141">
        <v>0</v>
      </c>
      <c r="AB17" s="139"/>
      <c r="AC17" s="140"/>
      <c r="AD17" s="141">
        <v>0</v>
      </c>
      <c r="AE17" s="139"/>
      <c r="AF17" s="140"/>
      <c r="AG17" s="141">
        <v>0</v>
      </c>
      <c r="AH17" s="139"/>
      <c r="AI17" s="140"/>
      <c r="AJ17" s="141">
        <v>0</v>
      </c>
      <c r="AK17" s="139"/>
      <c r="AL17" s="141">
        <v>0</v>
      </c>
      <c r="AM17" s="139"/>
      <c r="AN17" s="141">
        <v>0</v>
      </c>
      <c r="AO17" s="139"/>
      <c r="AP17" s="141">
        <v>0</v>
      </c>
    </row>
    <row r="18" spans="5:42" s="2" customFormat="1" ht="16.5" customHeight="1">
      <c r="E18" s="138"/>
      <c r="F18" s="136"/>
      <c r="G18" s="136"/>
      <c r="H18" s="136"/>
      <c r="I18" s="136"/>
      <c r="J18" s="136"/>
      <c r="K18" s="136"/>
      <c r="L18" s="136"/>
      <c r="M18" s="136"/>
      <c r="N18" s="57"/>
      <c r="O18" s="129"/>
      <c r="P18" s="119"/>
      <c r="Q18" s="121"/>
      <c r="R18" s="119"/>
      <c r="S18" s="121"/>
      <c r="T18" s="119"/>
      <c r="U18" s="121"/>
      <c r="V18" s="119"/>
      <c r="W18" s="121"/>
      <c r="X18" s="119"/>
      <c r="Y18" s="121"/>
      <c r="Z18" s="119"/>
      <c r="AA18" s="121"/>
      <c r="AB18" s="119"/>
      <c r="AC18" s="120"/>
      <c r="AD18" s="121"/>
      <c r="AE18" s="119"/>
      <c r="AF18" s="120"/>
      <c r="AG18" s="121"/>
      <c r="AH18" s="119"/>
      <c r="AI18" s="120"/>
      <c r="AJ18" s="121"/>
      <c r="AK18" s="119"/>
      <c r="AL18" s="121"/>
      <c r="AM18" s="119"/>
      <c r="AN18" s="121"/>
      <c r="AO18" s="119"/>
      <c r="AP18" s="121"/>
    </row>
    <row r="19" spans="5:42" s="2" customFormat="1" ht="16.5" customHeight="1">
      <c r="E19" s="138" t="s">
        <v>6</v>
      </c>
      <c r="F19" s="136"/>
      <c r="G19" s="136"/>
      <c r="H19" s="136"/>
      <c r="I19" s="136"/>
      <c r="J19" s="136"/>
      <c r="K19" s="136"/>
      <c r="L19" s="136"/>
      <c r="M19" s="58"/>
      <c r="N19" s="57"/>
      <c r="O19" s="129"/>
      <c r="P19" s="799"/>
      <c r="Q19" s="800"/>
      <c r="R19" s="800"/>
      <c r="S19" s="800"/>
      <c r="T19" s="800"/>
      <c r="U19" s="800"/>
      <c r="V19" s="800"/>
      <c r="W19" s="800"/>
      <c r="X19" s="800"/>
      <c r="Y19" s="800"/>
      <c r="Z19" s="800"/>
      <c r="AA19" s="800"/>
      <c r="AB19" s="800"/>
      <c r="AC19" s="800"/>
      <c r="AD19" s="800"/>
      <c r="AE19" s="800"/>
      <c r="AF19" s="800"/>
      <c r="AG19" s="800"/>
      <c r="AH19" s="800"/>
      <c r="AI19" s="800"/>
      <c r="AJ19" s="800"/>
      <c r="AK19" s="800"/>
      <c r="AL19" s="800"/>
      <c r="AM19" s="800"/>
      <c r="AN19" s="800"/>
      <c r="AO19" s="800"/>
      <c r="AP19" s="801"/>
    </row>
    <row r="20" spans="5:42" s="2" customFormat="1" ht="16.5" customHeight="1">
      <c r="E20" s="787" t="s">
        <v>500</v>
      </c>
      <c r="F20" s="788"/>
      <c r="G20" s="788"/>
      <c r="H20" s="788"/>
      <c r="I20" s="788"/>
      <c r="J20" s="788"/>
      <c r="K20" s="788"/>
      <c r="L20" s="788"/>
      <c r="M20" s="788"/>
      <c r="N20" s="788"/>
      <c r="O20" s="789"/>
      <c r="P20" s="139"/>
      <c r="Q20" s="141">
        <v>0</v>
      </c>
      <c r="R20" s="139"/>
      <c r="S20" s="141">
        <v>0</v>
      </c>
      <c r="T20" s="139"/>
      <c r="U20" s="141">
        <v>0</v>
      </c>
      <c r="V20" s="139"/>
      <c r="W20" s="141">
        <v>0</v>
      </c>
      <c r="X20" s="139"/>
      <c r="Y20" s="141">
        <v>0</v>
      </c>
      <c r="Z20" s="139"/>
      <c r="AA20" s="141">
        <v>0</v>
      </c>
      <c r="AB20" s="139"/>
      <c r="AC20" s="140"/>
      <c r="AD20" s="141">
        <v>0</v>
      </c>
      <c r="AE20" s="139"/>
      <c r="AF20" s="140"/>
      <c r="AG20" s="141">
        <v>0</v>
      </c>
      <c r="AH20" s="139"/>
      <c r="AI20" s="140"/>
      <c r="AJ20" s="141">
        <v>0</v>
      </c>
      <c r="AK20" s="139"/>
      <c r="AL20" s="141">
        <v>0</v>
      </c>
      <c r="AM20" s="139"/>
      <c r="AN20" s="141">
        <v>0</v>
      </c>
      <c r="AO20" s="139"/>
      <c r="AP20" s="141">
        <v>0</v>
      </c>
    </row>
    <row r="21" spans="5:42" s="2" customFormat="1" ht="16.5" customHeight="1">
      <c r="E21" s="787" t="s">
        <v>437</v>
      </c>
      <c r="F21" s="788"/>
      <c r="G21" s="788"/>
      <c r="H21" s="788"/>
      <c r="I21" s="788"/>
      <c r="J21" s="788"/>
      <c r="K21" s="788"/>
      <c r="L21" s="788"/>
      <c r="M21" s="788"/>
      <c r="N21" s="788"/>
      <c r="O21" s="789"/>
      <c r="P21" s="374"/>
      <c r="Q21" s="375">
        <v>0</v>
      </c>
      <c r="R21" s="796">
        <v>0</v>
      </c>
      <c r="S21" s="797"/>
      <c r="T21" s="794">
        <v>0</v>
      </c>
      <c r="U21" s="795"/>
      <c r="V21" s="796">
        <v>0</v>
      </c>
      <c r="W21" s="797"/>
      <c r="X21" s="796">
        <v>0</v>
      </c>
      <c r="Y21" s="797"/>
      <c r="Z21" s="796">
        <v>0</v>
      </c>
      <c r="AA21" s="797"/>
      <c r="AB21" s="796">
        <v>0</v>
      </c>
      <c r="AC21" s="798"/>
      <c r="AD21" s="797"/>
      <c r="AE21" s="796">
        <v>0</v>
      </c>
      <c r="AF21" s="798"/>
      <c r="AG21" s="797"/>
      <c r="AH21" s="139"/>
      <c r="AI21" s="140"/>
      <c r="AJ21" s="141">
        <v>0</v>
      </c>
      <c r="AK21" s="796">
        <v>0</v>
      </c>
      <c r="AL21" s="797"/>
      <c r="AM21" s="796">
        <v>0</v>
      </c>
      <c r="AN21" s="797"/>
      <c r="AO21" s="796">
        <v>0</v>
      </c>
      <c r="AP21" s="797"/>
    </row>
    <row r="22" spans="5:42" s="2" customFormat="1" ht="16.5" customHeight="1"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0"/>
    </row>
    <row r="23" spans="5:42" s="2" customFormat="1" ht="16.5" customHeight="1"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25"/>
      <c r="AO23" s="25"/>
      <c r="AP23" s="50"/>
    </row>
    <row r="24" spans="5:42" s="2" customFormat="1" ht="16.5" customHeight="1"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25"/>
      <c r="AO24" s="25"/>
      <c r="AP24" s="50"/>
    </row>
    <row r="25" spans="5:42" s="2" customFormat="1" ht="16.5" customHeight="1"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25"/>
      <c r="AO25" s="25"/>
      <c r="AP25" s="50"/>
    </row>
    <row r="26" spans="5:42" s="2" customFormat="1" ht="16.5" customHeight="1"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25"/>
      <c r="AO26" s="25"/>
      <c r="AP26" s="50"/>
    </row>
    <row r="27" spans="5:42" s="2" customFormat="1" ht="16.5" customHeight="1"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25"/>
      <c r="AO27" s="25"/>
      <c r="AP27" s="50"/>
    </row>
    <row r="28" spans="5:42" s="2" customFormat="1" ht="16.5" customHeight="1"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25"/>
      <c r="AO28" s="25"/>
      <c r="AP28" s="50"/>
    </row>
    <row r="29" spans="5:42" s="2" customFormat="1" ht="16.5" customHeight="1"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25"/>
      <c r="AO29" s="25"/>
      <c r="AP29" s="50"/>
    </row>
    <row r="30" spans="5:42" s="2" customFormat="1" ht="16.5" customHeight="1"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25"/>
      <c r="AO30" s="25"/>
      <c r="AP30" s="50"/>
    </row>
    <row r="31" spans="5:39" ht="16.5" customHeight="1">
      <c r="E31" s="17"/>
      <c r="F31" s="8"/>
      <c r="G31" s="8"/>
      <c r="H31" s="8"/>
      <c r="I31" s="8"/>
      <c r="J31" s="8"/>
      <c r="K31" s="8"/>
      <c r="L31" s="8"/>
      <c r="M31" s="8"/>
      <c r="N31" s="8"/>
      <c r="O31" s="5"/>
      <c r="P31" s="9"/>
      <c r="Q31" s="9"/>
      <c r="R31" s="8"/>
      <c r="S31" s="8"/>
      <c r="T31" s="8"/>
      <c r="U31" s="8"/>
      <c r="V31" s="8"/>
      <c r="W31" s="8"/>
      <c r="X31" s="8"/>
      <c r="Y31" s="8"/>
      <c r="Z31" s="4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4"/>
      <c r="AM31" s="4"/>
    </row>
    <row r="32" spans="5:39" ht="16.5" customHeight="1">
      <c r="E32" s="17"/>
      <c r="F32" s="8"/>
      <c r="G32" s="8"/>
      <c r="H32" s="8"/>
      <c r="I32" s="8"/>
      <c r="J32" s="8"/>
      <c r="K32" s="8"/>
      <c r="L32" s="8"/>
      <c r="M32" s="8"/>
      <c r="N32" s="8"/>
      <c r="O32" s="5"/>
      <c r="P32" s="9"/>
      <c r="Q32" s="9"/>
      <c r="R32" s="17"/>
      <c r="S32" s="17"/>
      <c r="T32" s="17"/>
      <c r="U32" s="17"/>
      <c r="V32" s="17"/>
      <c r="W32" s="17"/>
      <c r="X32" s="17"/>
      <c r="Y32" s="17"/>
      <c r="Z32" s="4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4"/>
      <c r="AM32" s="4"/>
    </row>
    <row r="33" spans="5:39" ht="16.5" customHeight="1">
      <c r="E33" s="17"/>
      <c r="F33" s="17"/>
      <c r="G33" s="17"/>
      <c r="H33" s="17"/>
      <c r="I33" s="17"/>
      <c r="J33" s="17"/>
      <c r="K33" s="17"/>
      <c r="L33" s="17"/>
      <c r="M33" s="17"/>
      <c r="N33" s="9"/>
      <c r="O33" s="9"/>
      <c r="P33" s="9"/>
      <c r="Q33" s="9"/>
      <c r="R33" s="9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</row>
    <row r="34" spans="5:24" ht="16.5" customHeight="1">
      <c r="E34" s="8"/>
      <c r="F34" s="8"/>
      <c r="G34" s="8"/>
      <c r="H34" s="8"/>
      <c r="I34" s="5"/>
      <c r="J34" s="8"/>
      <c r="K34" s="8"/>
      <c r="L34" s="8"/>
      <c r="M34" s="8"/>
      <c r="N34" s="8"/>
      <c r="O34" s="8"/>
      <c r="P34" s="8"/>
      <c r="Q34" s="8"/>
      <c r="R34" s="8"/>
      <c r="S34" s="4"/>
      <c r="T34" s="4"/>
      <c r="U34" s="4"/>
      <c r="V34" s="4"/>
      <c r="W34" s="4"/>
      <c r="X34" s="4"/>
    </row>
    <row r="35" spans="5:24" ht="16.5" customHeight="1">
      <c r="E35" s="8"/>
      <c r="F35" s="8"/>
      <c r="G35" s="8"/>
      <c r="H35" s="8"/>
      <c r="I35" s="5"/>
      <c r="J35" s="5"/>
      <c r="K35" s="5"/>
      <c r="L35" s="5"/>
      <c r="M35" s="5"/>
      <c r="N35" s="5"/>
      <c r="O35" s="5"/>
      <c r="P35" s="5"/>
      <c r="Q35" s="5"/>
      <c r="R35" s="5"/>
      <c r="S35" s="4"/>
      <c r="T35" s="4"/>
      <c r="U35" s="4"/>
      <c r="V35" s="4"/>
      <c r="W35" s="4"/>
      <c r="X35" s="4"/>
    </row>
    <row r="36" spans="5:24" ht="16.5" customHeight="1"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</row>
    <row r="37" spans="5:24" ht="16.5" customHeight="1"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</row>
    <row r="38" spans="5:24" ht="16.5" customHeight="1"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</row>
    <row r="39" spans="5:24" ht="16.5" customHeight="1"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</row>
    <row r="40" spans="5:24" ht="16.5" customHeight="1"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</row>
    <row r="41" spans="5:24" ht="16.5" customHeight="1"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</row>
  </sheetData>
  <sheetProtection/>
  <mergeCells count="46">
    <mergeCell ref="AB21:AD21"/>
    <mergeCell ref="AE21:AG21"/>
    <mergeCell ref="AK21:AL21"/>
    <mergeCell ref="AM21:AN21"/>
    <mergeCell ref="AO21:AP21"/>
    <mergeCell ref="E17:O17"/>
    <mergeCell ref="P19:AP19"/>
    <mergeCell ref="E20:O20"/>
    <mergeCell ref="E21:O21"/>
    <mergeCell ref="R21:S21"/>
    <mergeCell ref="T21:U21"/>
    <mergeCell ref="V21:W21"/>
    <mergeCell ref="X21:Y21"/>
    <mergeCell ref="Z21:AA21"/>
    <mergeCell ref="AB12:AD12"/>
    <mergeCell ref="R12:S12"/>
    <mergeCell ref="T12:U12"/>
    <mergeCell ref="V12:W12"/>
    <mergeCell ref="X12:Y12"/>
    <mergeCell ref="Z12:AA12"/>
    <mergeCell ref="AM12:AN13"/>
    <mergeCell ref="AO12:AP12"/>
    <mergeCell ref="AO13:AP13"/>
    <mergeCell ref="P15:AP16"/>
    <mergeCell ref="E16:O16"/>
    <mergeCell ref="AB11:AD11"/>
    <mergeCell ref="AK11:AL13"/>
    <mergeCell ref="AM11:AP11"/>
    <mergeCell ref="E12:O12"/>
    <mergeCell ref="P12:Q12"/>
    <mergeCell ref="E11:O11"/>
    <mergeCell ref="P11:Q11"/>
    <mergeCell ref="R11:S11"/>
    <mergeCell ref="V11:W11"/>
    <mergeCell ref="X11:Y11"/>
    <mergeCell ref="Z11:AA11"/>
    <mergeCell ref="AM4:AP4"/>
    <mergeCell ref="E5:AP5"/>
    <mergeCell ref="E6:AP6"/>
    <mergeCell ref="E7:AP7"/>
    <mergeCell ref="E8:AP8"/>
    <mergeCell ref="P10:Q10"/>
    <mergeCell ref="R10:S10"/>
    <mergeCell ref="V10:W10"/>
    <mergeCell ref="X10:Y10"/>
    <mergeCell ref="AE10:AP10"/>
  </mergeCells>
  <printOptions/>
  <pageMargins left="1.299212598425197" right="0.31496062992125984" top="0.5511811023622047" bottom="0.5905511811023623" header="0.31496062992125984" footer="0.31496062992125984"/>
  <pageSetup horizontalDpi="600" verticalDpi="600" orientation="landscape" paperSize="9" scale="85" r:id="rId4"/>
  <drawing r:id="rId3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2:U39"/>
  <sheetViews>
    <sheetView zoomScalePageLayoutView="0" workbookViewId="0" topLeftCell="A16">
      <selection activeCell="B28" sqref="B28"/>
    </sheetView>
  </sheetViews>
  <sheetFormatPr defaultColWidth="4.421875" defaultRowHeight="15"/>
  <cols>
    <col min="1" max="1" width="5.140625" style="1" customWidth="1"/>
    <col min="2" max="4" width="4.421875" style="1" customWidth="1"/>
    <col min="5" max="5" width="1.57421875" style="1" customWidth="1"/>
    <col min="6" max="6" width="4.421875" style="1" customWidth="1"/>
    <col min="7" max="7" width="1.8515625" style="1" customWidth="1"/>
    <col min="8" max="8" width="3.28125" style="1" customWidth="1"/>
    <col min="9" max="10" width="4.421875" style="1" customWidth="1"/>
    <col min="11" max="11" width="3.8515625" style="1" customWidth="1"/>
    <col min="12" max="13" width="4.421875" style="1" customWidth="1"/>
    <col min="14" max="14" width="4.8515625" style="1" customWidth="1"/>
    <col min="15" max="16" width="4.421875" style="1" customWidth="1"/>
    <col min="17" max="17" width="5.8515625" style="1" customWidth="1"/>
    <col min="18" max="19" width="4.421875" style="1" customWidth="1"/>
    <col min="20" max="20" width="5.421875" style="1" customWidth="1"/>
    <col min="21" max="16384" width="4.421875" style="1" customWidth="1"/>
  </cols>
  <sheetData>
    <row r="2" spans="1:20" ht="18.75" customHeight="1">
      <c r="A2" s="203"/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</row>
    <row r="3" spans="1:20" ht="26.25" customHeight="1">
      <c r="A3" s="203"/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</row>
    <row r="4" spans="1:20" ht="26.25" customHeight="1">
      <c r="A4" s="384"/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384"/>
      <c r="R4" s="384"/>
      <c r="S4" s="384"/>
      <c r="T4" s="384"/>
    </row>
    <row r="5" spans="1:20" ht="18.75" customHeight="1">
      <c r="A5" s="203"/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</row>
    <row r="6" spans="1:20" ht="18.75" customHeight="1">
      <c r="A6" s="203"/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526" t="s">
        <v>127</v>
      </c>
      <c r="R6" s="526"/>
      <c r="S6" s="526"/>
      <c r="T6" s="526"/>
    </row>
    <row r="7" spans="1:20" ht="18.75" customHeight="1">
      <c r="A7" s="526" t="s">
        <v>220</v>
      </c>
      <c r="B7" s="526"/>
      <c r="C7" s="526"/>
      <c r="D7" s="526"/>
      <c r="E7" s="526"/>
      <c r="F7" s="526"/>
      <c r="G7" s="526"/>
      <c r="H7" s="526"/>
      <c r="I7" s="526"/>
      <c r="J7" s="526"/>
      <c r="K7" s="526"/>
      <c r="L7" s="526"/>
      <c r="M7" s="526"/>
      <c r="N7" s="526"/>
      <c r="O7" s="526"/>
      <c r="P7" s="526"/>
      <c r="Q7" s="526"/>
      <c r="R7" s="526"/>
      <c r="S7" s="526"/>
      <c r="T7" s="526"/>
    </row>
    <row r="8" spans="1:20" ht="18.75" customHeight="1">
      <c r="A8" s="526" t="s">
        <v>499</v>
      </c>
      <c r="B8" s="526"/>
      <c r="C8" s="526"/>
      <c r="D8" s="526"/>
      <c r="E8" s="526"/>
      <c r="F8" s="526"/>
      <c r="G8" s="526"/>
      <c r="H8" s="526"/>
      <c r="I8" s="526"/>
      <c r="J8" s="526"/>
      <c r="K8" s="526"/>
      <c r="L8" s="526"/>
      <c r="M8" s="526"/>
      <c r="N8" s="526"/>
      <c r="O8" s="526"/>
      <c r="P8" s="526"/>
      <c r="Q8" s="526"/>
      <c r="R8" s="526"/>
      <c r="S8" s="526"/>
      <c r="T8" s="526"/>
    </row>
    <row r="9" spans="1:20" ht="18.75" customHeight="1">
      <c r="A9" s="802" t="s">
        <v>233</v>
      </c>
      <c r="B9" s="802"/>
      <c r="C9" s="802"/>
      <c r="D9" s="802"/>
      <c r="E9" s="802"/>
      <c r="F9" s="802"/>
      <c r="G9" s="802"/>
      <c r="H9" s="802"/>
      <c r="I9" s="802"/>
      <c r="J9" s="802"/>
      <c r="K9" s="802"/>
      <c r="L9" s="802"/>
      <c r="M9" s="802"/>
      <c r="N9" s="802"/>
      <c r="O9" s="802"/>
      <c r="P9" s="802"/>
      <c r="Q9" s="802"/>
      <c r="R9" s="802"/>
      <c r="S9" s="802"/>
      <c r="T9" s="802"/>
    </row>
    <row r="10" spans="1:20" ht="16.5">
      <c r="A10" s="86"/>
      <c r="B10" s="86"/>
      <c r="C10" s="86"/>
      <c r="D10" s="86"/>
      <c r="E10" s="86"/>
      <c r="F10" s="86"/>
      <c r="G10" s="87"/>
      <c r="H10" s="87"/>
      <c r="I10" s="87"/>
      <c r="J10" s="87"/>
      <c r="K10" s="87"/>
      <c r="L10" s="36"/>
      <c r="M10" s="36"/>
      <c r="N10" s="36"/>
      <c r="O10" s="36"/>
      <c r="P10" s="36"/>
      <c r="Q10" s="36"/>
      <c r="R10" s="36"/>
      <c r="S10" s="36"/>
      <c r="T10" s="36"/>
    </row>
    <row r="11" spans="1:20" ht="18.75" customHeight="1">
      <c r="A11" s="593" t="s">
        <v>128</v>
      </c>
      <c r="B11" s="593"/>
      <c r="C11" s="593"/>
      <c r="D11" s="593"/>
      <c r="E11" s="593"/>
      <c r="F11" s="593"/>
      <c r="G11" s="593"/>
      <c r="H11" s="593"/>
      <c r="I11" s="593"/>
      <c r="J11" s="593"/>
      <c r="K11" s="593"/>
      <c r="L11" s="593"/>
      <c r="M11" s="593"/>
      <c r="N11" s="593"/>
      <c r="O11" s="593"/>
      <c r="P11" s="593"/>
      <c r="Q11" s="593"/>
      <c r="R11" s="593"/>
      <c r="S11" s="593"/>
      <c r="T11" s="593"/>
    </row>
    <row r="12" spans="1:20" ht="18.75" customHeight="1">
      <c r="A12" s="775" t="s">
        <v>129</v>
      </c>
      <c r="B12" s="803"/>
      <c r="C12" s="803"/>
      <c r="D12" s="803"/>
      <c r="E12" s="776"/>
      <c r="F12" s="768" t="s">
        <v>113</v>
      </c>
      <c r="G12" s="805"/>
      <c r="H12" s="769"/>
      <c r="I12" s="775" t="s">
        <v>131</v>
      </c>
      <c r="J12" s="803"/>
      <c r="K12" s="776"/>
      <c r="L12" s="768" t="s">
        <v>113</v>
      </c>
      <c r="M12" s="805"/>
      <c r="N12" s="769"/>
      <c r="O12" s="768" t="s">
        <v>132</v>
      </c>
      <c r="P12" s="805"/>
      <c r="Q12" s="769"/>
      <c r="R12" s="768" t="s">
        <v>132</v>
      </c>
      <c r="S12" s="805"/>
      <c r="T12" s="769"/>
    </row>
    <row r="13" spans="1:20" ht="18.75" customHeight="1">
      <c r="A13" s="777"/>
      <c r="B13" s="804"/>
      <c r="C13" s="804"/>
      <c r="D13" s="804"/>
      <c r="E13" s="778"/>
      <c r="F13" s="779" t="s">
        <v>130</v>
      </c>
      <c r="G13" s="806"/>
      <c r="H13" s="780"/>
      <c r="I13" s="777"/>
      <c r="J13" s="804"/>
      <c r="K13" s="778"/>
      <c r="L13" s="779" t="s">
        <v>114</v>
      </c>
      <c r="M13" s="806"/>
      <c r="N13" s="780"/>
      <c r="O13" s="779" t="s">
        <v>133</v>
      </c>
      <c r="P13" s="806"/>
      <c r="Q13" s="780"/>
      <c r="R13" s="779" t="s">
        <v>134</v>
      </c>
      <c r="S13" s="806"/>
      <c r="T13" s="780"/>
    </row>
    <row r="14" spans="1:21" s="4" customFormat="1" ht="18.75" customHeight="1">
      <c r="A14" s="211"/>
      <c r="B14" s="111"/>
      <c r="C14" s="111"/>
      <c r="D14" s="111"/>
      <c r="E14" s="113"/>
      <c r="F14" s="112"/>
      <c r="G14" s="111"/>
      <c r="H14" s="113"/>
      <c r="I14" s="112"/>
      <c r="J14" s="111"/>
      <c r="K14" s="113"/>
      <c r="L14" s="112"/>
      <c r="M14" s="111"/>
      <c r="N14" s="113"/>
      <c r="O14" s="112"/>
      <c r="P14" s="111"/>
      <c r="Q14" s="113"/>
      <c r="R14" s="112"/>
      <c r="S14" s="111"/>
      <c r="T14" s="113"/>
      <c r="U14" s="6"/>
    </row>
    <row r="15" spans="1:21" s="4" customFormat="1" ht="18.75" customHeight="1">
      <c r="A15" s="66" t="s">
        <v>135</v>
      </c>
      <c r="B15" s="58"/>
      <c r="C15" s="58"/>
      <c r="D15" s="58"/>
      <c r="E15" s="95"/>
      <c r="F15" s="122"/>
      <c r="G15" s="58"/>
      <c r="H15" s="95"/>
      <c r="I15" s="122"/>
      <c r="J15" s="58"/>
      <c r="K15" s="95"/>
      <c r="L15" s="122"/>
      <c r="M15" s="58"/>
      <c r="N15" s="95"/>
      <c r="O15" s="122"/>
      <c r="P15" s="58"/>
      <c r="Q15" s="95"/>
      <c r="R15" s="122"/>
      <c r="S15" s="58"/>
      <c r="T15" s="95"/>
      <c r="U15" s="6"/>
    </row>
    <row r="16" spans="1:21" s="4" customFormat="1" ht="18.75" customHeight="1">
      <c r="A16" s="66" t="s">
        <v>126</v>
      </c>
      <c r="B16" s="58"/>
      <c r="C16" s="58"/>
      <c r="D16" s="58"/>
      <c r="E16" s="95"/>
      <c r="F16" s="781" t="s">
        <v>230</v>
      </c>
      <c r="G16" s="782"/>
      <c r="H16" s="782"/>
      <c r="I16" s="782"/>
      <c r="J16" s="782"/>
      <c r="K16" s="782"/>
      <c r="L16" s="782"/>
      <c r="M16" s="782"/>
      <c r="N16" s="782"/>
      <c r="O16" s="782"/>
      <c r="P16" s="782"/>
      <c r="Q16" s="782"/>
      <c r="R16" s="782"/>
      <c r="S16" s="782"/>
      <c r="T16" s="783"/>
      <c r="U16" s="6"/>
    </row>
    <row r="17" spans="1:21" s="4" customFormat="1" ht="16.5" customHeight="1">
      <c r="A17" s="215" t="s">
        <v>136</v>
      </c>
      <c r="B17" s="216"/>
      <c r="C17" s="216"/>
      <c r="D17" s="216"/>
      <c r="E17" s="217"/>
      <c r="F17" s="807"/>
      <c r="G17" s="808"/>
      <c r="H17" s="808"/>
      <c r="I17" s="808"/>
      <c r="J17" s="808"/>
      <c r="K17" s="808"/>
      <c r="L17" s="808"/>
      <c r="M17" s="808"/>
      <c r="N17" s="808"/>
      <c r="O17" s="808"/>
      <c r="P17" s="808"/>
      <c r="Q17" s="808"/>
      <c r="R17" s="808"/>
      <c r="S17" s="808"/>
      <c r="T17" s="809"/>
      <c r="U17" s="6"/>
    </row>
    <row r="18" spans="1:21" s="4" customFormat="1" ht="14.25" customHeight="1">
      <c r="A18" s="211"/>
      <c r="B18" s="111"/>
      <c r="C18" s="111"/>
      <c r="D18" s="111"/>
      <c r="E18" s="113"/>
      <c r="F18" s="807"/>
      <c r="G18" s="808"/>
      <c r="H18" s="808"/>
      <c r="I18" s="808"/>
      <c r="J18" s="808"/>
      <c r="K18" s="808"/>
      <c r="L18" s="808"/>
      <c r="M18" s="808"/>
      <c r="N18" s="808"/>
      <c r="O18" s="808"/>
      <c r="P18" s="808"/>
      <c r="Q18" s="808"/>
      <c r="R18" s="808"/>
      <c r="S18" s="808"/>
      <c r="T18" s="809"/>
      <c r="U18" s="1"/>
    </row>
    <row r="19" spans="1:21" s="4" customFormat="1" ht="14.25" customHeight="1">
      <c r="A19" s="66" t="s">
        <v>137</v>
      </c>
      <c r="B19" s="58"/>
      <c r="C19" s="58"/>
      <c r="D19" s="58"/>
      <c r="E19" s="95"/>
      <c r="F19" s="122"/>
      <c r="G19" s="58"/>
      <c r="H19" s="172"/>
      <c r="I19" s="58"/>
      <c r="J19" s="58"/>
      <c r="K19" s="172"/>
      <c r="L19" s="58"/>
      <c r="M19" s="58"/>
      <c r="N19" s="58"/>
      <c r="O19" s="172"/>
      <c r="P19" s="58"/>
      <c r="Q19" s="172"/>
      <c r="R19" s="58"/>
      <c r="S19" s="58"/>
      <c r="T19" s="95"/>
      <c r="U19" s="1"/>
    </row>
    <row r="20" spans="1:21" s="4" customFormat="1" ht="22.5" customHeight="1">
      <c r="A20" s="66" t="s">
        <v>126</v>
      </c>
      <c r="B20" s="58"/>
      <c r="C20" s="58"/>
      <c r="D20" s="58"/>
      <c r="E20" s="95"/>
      <c r="F20" s="792"/>
      <c r="G20" s="770"/>
      <c r="H20" s="770"/>
      <c r="I20" s="770"/>
      <c r="J20" s="770"/>
      <c r="K20" s="770"/>
      <c r="L20" s="770"/>
      <c r="M20" s="770"/>
      <c r="N20" s="770"/>
      <c r="O20" s="770"/>
      <c r="P20" s="770"/>
      <c r="Q20" s="770"/>
      <c r="R20" s="770"/>
      <c r="S20" s="770"/>
      <c r="T20" s="771"/>
      <c r="U20" s="1"/>
    </row>
    <row r="21" spans="1:20" ht="19.5" customHeight="1">
      <c r="A21" s="215" t="s">
        <v>136</v>
      </c>
      <c r="B21" s="216"/>
      <c r="C21" s="216"/>
      <c r="D21" s="216"/>
      <c r="E21" s="217"/>
      <c r="F21" s="215"/>
      <c r="G21" s="256"/>
      <c r="H21" s="257"/>
      <c r="I21" s="215"/>
      <c r="J21" s="256"/>
      <c r="K21" s="257"/>
      <c r="L21" s="215"/>
      <c r="M21" s="256"/>
      <c r="N21" s="257"/>
      <c r="O21" s="215"/>
      <c r="P21" s="256"/>
      <c r="Q21" s="257"/>
      <c r="R21" s="215"/>
      <c r="S21" s="256"/>
      <c r="T21" s="257"/>
    </row>
    <row r="22" spans="1:20" ht="19.5" customHeight="1">
      <c r="A22" s="29"/>
      <c r="B22" s="29"/>
      <c r="C22" s="29"/>
      <c r="D22" s="25"/>
      <c r="E22" s="25"/>
      <c r="F22" s="25"/>
      <c r="G22" s="25"/>
      <c r="H22" s="56"/>
      <c r="I22" s="56"/>
      <c r="J22" s="56"/>
      <c r="K22" s="56"/>
      <c r="L22" s="25"/>
      <c r="M22" s="97"/>
      <c r="N22" s="57"/>
      <c r="O22" s="57"/>
      <c r="P22" s="57"/>
      <c r="Q22" s="97"/>
      <c r="R22" s="57"/>
      <c r="S22" s="57"/>
      <c r="T22" s="57"/>
    </row>
    <row r="23" spans="1:20" ht="19.5" customHeight="1">
      <c r="A23" s="258" t="s">
        <v>138</v>
      </c>
      <c r="B23" s="125"/>
      <c r="C23" s="125"/>
      <c r="D23" s="125"/>
      <c r="E23" s="126"/>
      <c r="F23" s="127"/>
      <c r="G23" s="125"/>
      <c r="H23" s="126"/>
      <c r="I23" s="127"/>
      <c r="J23" s="125"/>
      <c r="K23" s="126"/>
      <c r="L23" s="127"/>
      <c r="M23" s="125"/>
      <c r="N23" s="126"/>
      <c r="O23" s="127"/>
      <c r="P23" s="125"/>
      <c r="Q23" s="126"/>
      <c r="R23" s="127"/>
      <c r="S23" s="125"/>
      <c r="T23" s="126"/>
    </row>
    <row r="24" spans="1:20" ht="15.75">
      <c r="A24" s="29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25"/>
      <c r="M24" s="208"/>
      <c r="N24" s="208"/>
      <c r="O24" s="208"/>
      <c r="P24" s="208"/>
      <c r="Q24" s="208"/>
      <c r="R24" s="208"/>
      <c r="S24" s="208"/>
      <c r="T24" s="208"/>
    </row>
    <row r="25" spans="1:20" ht="15.75">
      <c r="A25" s="29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25"/>
      <c r="M25" s="208"/>
      <c r="N25" s="208"/>
      <c r="O25" s="208"/>
      <c r="P25" s="208"/>
      <c r="Q25" s="208"/>
      <c r="R25" s="208"/>
      <c r="S25" s="208"/>
      <c r="T25" s="208"/>
    </row>
    <row r="26" spans="1:20" ht="15.75">
      <c r="A26" s="29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25"/>
      <c r="M26" s="208"/>
      <c r="N26" s="208"/>
      <c r="O26" s="208"/>
      <c r="P26" s="208"/>
      <c r="Q26" s="208"/>
      <c r="R26" s="208"/>
      <c r="S26" s="208"/>
      <c r="T26" s="208"/>
    </row>
    <row r="27" spans="1:20" ht="15.75">
      <c r="A27" s="29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25"/>
      <c r="M27" s="208"/>
      <c r="N27" s="208"/>
      <c r="O27" s="208"/>
      <c r="P27" s="208"/>
      <c r="Q27" s="208"/>
      <c r="R27" s="208"/>
      <c r="S27" s="208"/>
      <c r="T27" s="208"/>
    </row>
    <row r="28" spans="1:20" ht="15.75">
      <c r="A28" s="29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25"/>
      <c r="M28" s="208"/>
      <c r="N28" s="208"/>
      <c r="O28" s="208"/>
      <c r="P28" s="208"/>
      <c r="Q28" s="208"/>
      <c r="R28" s="208"/>
      <c r="S28" s="208"/>
      <c r="T28" s="208"/>
    </row>
    <row r="29" spans="1:20" ht="15.75">
      <c r="A29" s="29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25"/>
      <c r="M29" s="208"/>
      <c r="N29" s="208"/>
      <c r="O29" s="208"/>
      <c r="P29" s="208"/>
      <c r="Q29" s="208"/>
      <c r="R29" s="208"/>
      <c r="S29" s="208"/>
      <c r="T29" s="208"/>
    </row>
    <row r="30" spans="1:20" ht="15.75">
      <c r="A30" s="29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25"/>
      <c r="M30" s="208"/>
      <c r="N30" s="208"/>
      <c r="O30" s="208"/>
      <c r="P30" s="208"/>
      <c r="Q30" s="208"/>
      <c r="R30" s="208"/>
      <c r="S30" s="208"/>
      <c r="T30" s="208"/>
    </row>
    <row r="31" spans="1:20" ht="15.75">
      <c r="A31" s="29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25"/>
      <c r="M31" s="208"/>
      <c r="N31" s="208"/>
      <c r="O31" s="208"/>
      <c r="P31" s="208"/>
      <c r="Q31" s="208"/>
      <c r="R31" s="208"/>
      <c r="S31" s="208"/>
      <c r="T31" s="208"/>
    </row>
    <row r="32" spans="1:20" ht="15.75">
      <c r="A32" s="29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25"/>
      <c r="M32" s="208"/>
      <c r="N32" s="208"/>
      <c r="O32" s="208"/>
      <c r="P32" s="208"/>
      <c r="Q32" s="208"/>
      <c r="R32" s="208"/>
      <c r="S32" s="208"/>
      <c r="T32" s="208"/>
    </row>
    <row r="33" spans="1:20" ht="15.75">
      <c r="A33" s="29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25"/>
      <c r="M33" s="208"/>
      <c r="N33" s="208"/>
      <c r="O33" s="208"/>
      <c r="P33" s="208"/>
      <c r="Q33" s="208"/>
      <c r="R33" s="208"/>
      <c r="S33" s="208"/>
      <c r="T33" s="208"/>
    </row>
    <row r="34" spans="1:20" ht="15.75">
      <c r="A34" s="29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25"/>
      <c r="M34" s="208"/>
      <c r="N34" s="208"/>
      <c r="O34" s="208"/>
      <c r="P34" s="208"/>
      <c r="Q34" s="208"/>
      <c r="R34" s="208"/>
      <c r="S34" s="208"/>
      <c r="T34" s="208"/>
    </row>
    <row r="35" spans="1:20" ht="15.75">
      <c r="A35" s="29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25"/>
      <c r="M35" s="208"/>
      <c r="N35" s="208"/>
      <c r="O35" s="208"/>
      <c r="P35" s="208"/>
      <c r="Q35" s="208"/>
      <c r="R35" s="208"/>
      <c r="S35" s="208"/>
      <c r="T35" s="208"/>
    </row>
    <row r="36" spans="1:20" ht="15.75">
      <c r="A36" s="29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25"/>
      <c r="M36" s="208"/>
      <c r="N36" s="208"/>
      <c r="O36" s="208"/>
      <c r="P36" s="208"/>
      <c r="Q36" s="208"/>
      <c r="R36" s="208"/>
      <c r="S36" s="208"/>
      <c r="T36" s="208"/>
    </row>
    <row r="37" spans="1:20" ht="15.75">
      <c r="A37" s="29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25"/>
      <c r="M37" s="208"/>
      <c r="N37" s="208"/>
      <c r="O37" s="208"/>
      <c r="P37" s="208"/>
      <c r="Q37" s="208"/>
      <c r="R37" s="208"/>
      <c r="S37" s="208"/>
      <c r="T37" s="208"/>
    </row>
    <row r="38" spans="1:20" ht="15.75">
      <c r="A38" s="29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25"/>
      <c r="M38" s="208"/>
      <c r="N38" s="208"/>
      <c r="O38" s="208"/>
      <c r="P38" s="208"/>
      <c r="Q38" s="208"/>
      <c r="R38" s="208"/>
      <c r="S38" s="208"/>
      <c r="T38" s="208"/>
    </row>
    <row r="39" spans="1:20" ht="15.75">
      <c r="A39" s="29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25"/>
      <c r="M39" s="208"/>
      <c r="N39" s="208"/>
      <c r="O39" s="208"/>
      <c r="P39" s="208"/>
      <c r="Q39" s="208"/>
      <c r="R39" s="208"/>
      <c r="S39" s="208"/>
      <c r="T39" s="208"/>
    </row>
    <row r="43" ht="14.25"/>
    <row r="44" ht="14.25"/>
    <row r="45" ht="14.25"/>
    <row r="46" ht="14.25"/>
    <row r="47" ht="14.25"/>
    <row r="48" ht="14.25"/>
  </sheetData>
  <sheetProtection/>
  <mergeCells count="17">
    <mergeCell ref="F20:T20"/>
    <mergeCell ref="R12:T12"/>
    <mergeCell ref="F13:H13"/>
    <mergeCell ref="L13:N13"/>
    <mergeCell ref="O13:Q13"/>
    <mergeCell ref="R13:T13"/>
    <mergeCell ref="F16:T18"/>
    <mergeCell ref="Q6:T6"/>
    <mergeCell ref="A7:T7"/>
    <mergeCell ref="A8:T8"/>
    <mergeCell ref="A9:T9"/>
    <mergeCell ref="A11:T11"/>
    <mergeCell ref="A12:E13"/>
    <mergeCell ref="F12:H12"/>
    <mergeCell ref="I12:K13"/>
    <mergeCell ref="L12:N12"/>
    <mergeCell ref="O12:Q12"/>
  </mergeCells>
  <printOptions/>
  <pageMargins left="0.984251968503937" right="0.5118110236220472" top="0.35433070866141736" bottom="0.35433070866141736" header="0.31496062992125984" footer="0.31496062992125984"/>
  <pageSetup horizontalDpi="600" verticalDpi="600" orientation="portrait" paperSize="9" scale="95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T38"/>
  <sheetViews>
    <sheetView zoomScalePageLayoutView="0" workbookViewId="0" topLeftCell="A1">
      <selection activeCell="M32" sqref="M32"/>
    </sheetView>
  </sheetViews>
  <sheetFormatPr defaultColWidth="4.421875" defaultRowHeight="15"/>
  <cols>
    <col min="1" max="1" width="5.140625" style="1" customWidth="1"/>
    <col min="2" max="4" width="4.421875" style="1" customWidth="1"/>
    <col min="5" max="5" width="7.140625" style="1" customWidth="1"/>
    <col min="6" max="7" width="4.421875" style="1" customWidth="1"/>
    <col min="8" max="8" width="8.140625" style="1" customWidth="1"/>
    <col min="9" max="9" width="6.8515625" style="1" customWidth="1"/>
    <col min="10" max="11" width="4.421875" style="1" customWidth="1"/>
    <col min="12" max="12" width="5.8515625" style="1" customWidth="1"/>
    <col min="13" max="13" width="4.140625" style="1" customWidth="1"/>
    <col min="14" max="14" width="4.421875" style="1" customWidth="1"/>
    <col min="15" max="15" width="5.28125" style="1" customWidth="1"/>
    <col min="16" max="16" width="5.00390625" style="1" customWidth="1"/>
    <col min="17" max="18" width="4.421875" style="1" customWidth="1"/>
    <col min="19" max="19" width="5.8515625" style="1" customWidth="1"/>
    <col min="20" max="20" width="6.140625" style="1" customWidth="1"/>
    <col min="21" max="16384" width="4.421875" style="1" customWidth="1"/>
  </cols>
  <sheetData>
    <row r="2" spans="1:19" ht="18.75" customHeight="1">
      <c r="A2" s="203"/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</row>
    <row r="3" spans="1:19" ht="18.75" customHeight="1">
      <c r="A3" s="203"/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</row>
    <row r="4" spans="1:19" ht="18.75" customHeight="1">
      <c r="A4" s="203"/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</row>
    <row r="5" spans="1:19" ht="3.75" customHeight="1">
      <c r="A5" s="203"/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</row>
    <row r="6" spans="1:19" ht="18.75" customHeight="1">
      <c r="A6" s="203"/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526" t="s">
        <v>139</v>
      </c>
      <c r="Q6" s="526"/>
      <c r="R6" s="526"/>
      <c r="S6" s="526"/>
    </row>
    <row r="7" spans="1:19" ht="18.75" customHeight="1">
      <c r="A7" s="526" t="s">
        <v>220</v>
      </c>
      <c r="B7" s="526"/>
      <c r="C7" s="526"/>
      <c r="D7" s="526"/>
      <c r="E7" s="526"/>
      <c r="F7" s="526"/>
      <c r="G7" s="526"/>
      <c r="H7" s="526"/>
      <c r="I7" s="526"/>
      <c r="J7" s="526"/>
      <c r="K7" s="526"/>
      <c r="L7" s="526"/>
      <c r="M7" s="526"/>
      <c r="N7" s="526"/>
      <c r="O7" s="526"/>
      <c r="P7" s="526"/>
      <c r="Q7" s="526"/>
      <c r="R7" s="526"/>
      <c r="S7" s="526"/>
    </row>
    <row r="8" spans="1:19" ht="18.75" customHeight="1">
      <c r="A8" s="526" t="s">
        <v>499</v>
      </c>
      <c r="B8" s="526"/>
      <c r="C8" s="526"/>
      <c r="D8" s="526"/>
      <c r="E8" s="526"/>
      <c r="F8" s="526"/>
      <c r="G8" s="526"/>
      <c r="H8" s="526"/>
      <c r="I8" s="526"/>
      <c r="J8" s="526"/>
      <c r="K8" s="526"/>
      <c r="L8" s="526"/>
      <c r="M8" s="526"/>
      <c r="N8" s="526"/>
      <c r="O8" s="526"/>
      <c r="P8" s="526"/>
      <c r="Q8" s="526"/>
      <c r="R8" s="526"/>
      <c r="S8" s="526"/>
    </row>
    <row r="9" spans="1:19" ht="18.75" customHeight="1">
      <c r="A9" s="802" t="s">
        <v>233</v>
      </c>
      <c r="B9" s="802"/>
      <c r="C9" s="802"/>
      <c r="D9" s="802"/>
      <c r="E9" s="802"/>
      <c r="F9" s="802"/>
      <c r="G9" s="802"/>
      <c r="H9" s="802"/>
      <c r="I9" s="802"/>
      <c r="J9" s="802"/>
      <c r="K9" s="802"/>
      <c r="L9" s="802"/>
      <c r="M9" s="802"/>
      <c r="N9" s="802"/>
      <c r="O9" s="802"/>
      <c r="P9" s="802"/>
      <c r="Q9" s="802"/>
      <c r="R9" s="802"/>
      <c r="S9" s="802"/>
    </row>
    <row r="10" spans="1:19" ht="14.25">
      <c r="A10" s="593" t="s">
        <v>223</v>
      </c>
      <c r="B10" s="593"/>
      <c r="C10" s="593"/>
      <c r="D10" s="593"/>
      <c r="E10" s="593"/>
      <c r="F10" s="593"/>
      <c r="G10" s="593"/>
      <c r="H10" s="593"/>
      <c r="I10" s="593"/>
      <c r="J10" s="593"/>
      <c r="K10" s="593"/>
      <c r="L10" s="593"/>
      <c r="M10" s="593"/>
      <c r="N10" s="593"/>
      <c r="O10" s="593"/>
      <c r="P10" s="593"/>
      <c r="Q10" s="593"/>
      <c r="R10" s="593"/>
      <c r="S10" s="593"/>
    </row>
    <row r="11" ht="18.75" customHeight="1"/>
    <row r="12" spans="1:19" ht="18.75" customHeight="1" thickBot="1">
      <c r="A12" s="60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</row>
    <row r="13" spans="1:19" ht="18.75" customHeight="1">
      <c r="A13" s="821" t="s">
        <v>140</v>
      </c>
      <c r="B13" s="822"/>
      <c r="C13" s="822"/>
      <c r="D13" s="822"/>
      <c r="E13" s="822"/>
      <c r="F13" s="752" t="s">
        <v>142</v>
      </c>
      <c r="G13" s="752"/>
      <c r="H13" s="752"/>
      <c r="I13" s="822" t="s">
        <v>144</v>
      </c>
      <c r="J13" s="822"/>
      <c r="K13" s="822" t="s">
        <v>99</v>
      </c>
      <c r="L13" s="822"/>
      <c r="M13" s="822"/>
      <c r="N13" s="752" t="s">
        <v>145</v>
      </c>
      <c r="O13" s="752"/>
      <c r="P13" s="752"/>
      <c r="Q13" s="752" t="s">
        <v>145</v>
      </c>
      <c r="R13" s="752"/>
      <c r="S13" s="831"/>
    </row>
    <row r="14" spans="1:19" ht="18.75" customHeight="1">
      <c r="A14" s="823"/>
      <c r="B14" s="824"/>
      <c r="C14" s="824"/>
      <c r="D14" s="824"/>
      <c r="E14" s="824"/>
      <c r="F14" s="811" t="s">
        <v>143</v>
      </c>
      <c r="G14" s="811"/>
      <c r="H14" s="811"/>
      <c r="I14" s="824"/>
      <c r="J14" s="824"/>
      <c r="K14" s="824"/>
      <c r="L14" s="824"/>
      <c r="M14" s="824"/>
      <c r="N14" s="832">
        <v>43921</v>
      </c>
      <c r="O14" s="811"/>
      <c r="P14" s="811"/>
      <c r="Q14" s="832">
        <v>43830</v>
      </c>
      <c r="R14" s="811"/>
      <c r="S14" s="812"/>
    </row>
    <row r="15" spans="1:20" s="4" customFormat="1" ht="18.75" customHeight="1">
      <c r="A15" s="815" t="s">
        <v>230</v>
      </c>
      <c r="B15" s="816"/>
      <c r="C15" s="816"/>
      <c r="D15" s="816"/>
      <c r="E15" s="816"/>
      <c r="F15" s="816"/>
      <c r="G15" s="816"/>
      <c r="H15" s="816"/>
      <c r="I15" s="816"/>
      <c r="J15" s="816"/>
      <c r="K15" s="816"/>
      <c r="L15" s="816"/>
      <c r="M15" s="816"/>
      <c r="N15" s="816"/>
      <c r="O15" s="816"/>
      <c r="P15" s="816"/>
      <c r="Q15" s="816"/>
      <c r="R15" s="816"/>
      <c r="S15" s="817"/>
      <c r="T15" s="6"/>
    </row>
    <row r="16" spans="1:20" s="4" customFormat="1" ht="16.5" customHeight="1">
      <c r="A16" s="818"/>
      <c r="B16" s="819"/>
      <c r="C16" s="819"/>
      <c r="D16" s="819"/>
      <c r="E16" s="819"/>
      <c r="F16" s="819"/>
      <c r="G16" s="819"/>
      <c r="H16" s="819"/>
      <c r="I16" s="819"/>
      <c r="J16" s="819"/>
      <c r="K16" s="819"/>
      <c r="L16" s="819"/>
      <c r="M16" s="819"/>
      <c r="N16" s="819"/>
      <c r="O16" s="819"/>
      <c r="P16" s="819"/>
      <c r="Q16" s="819"/>
      <c r="R16" s="819"/>
      <c r="S16" s="820"/>
      <c r="T16" s="6"/>
    </row>
    <row r="17" spans="1:20" s="4" customFormat="1" ht="14.25">
      <c r="A17" s="825" t="s">
        <v>119</v>
      </c>
      <c r="B17" s="826"/>
      <c r="C17" s="826"/>
      <c r="D17" s="826"/>
      <c r="E17" s="827"/>
      <c r="F17" s="810">
        <f>+F15</f>
        <v>0</v>
      </c>
      <c r="G17" s="810"/>
      <c r="H17" s="810"/>
      <c r="I17" s="810">
        <f>+I15</f>
        <v>0</v>
      </c>
      <c r="J17" s="811"/>
      <c r="K17" s="810">
        <f>+K15</f>
        <v>0</v>
      </c>
      <c r="L17" s="811"/>
      <c r="M17" s="811"/>
      <c r="N17" s="810">
        <f>+N15</f>
        <v>0</v>
      </c>
      <c r="O17" s="811"/>
      <c r="P17" s="811"/>
      <c r="Q17" s="810">
        <f>+Q15</f>
        <v>0</v>
      </c>
      <c r="R17" s="811"/>
      <c r="S17" s="812"/>
      <c r="T17" s="6"/>
    </row>
    <row r="18" spans="1:20" s="4" customFormat="1" ht="14.25" customHeight="1">
      <c r="A18" s="290" t="s">
        <v>141</v>
      </c>
      <c r="B18" s="399"/>
      <c r="C18" s="399"/>
      <c r="D18" s="399"/>
      <c r="E18" s="399"/>
      <c r="F18" s="810"/>
      <c r="G18" s="810"/>
      <c r="H18" s="810"/>
      <c r="I18" s="810"/>
      <c r="J18" s="811"/>
      <c r="K18" s="810"/>
      <c r="L18" s="811"/>
      <c r="M18" s="811"/>
      <c r="N18" s="810"/>
      <c r="O18" s="811"/>
      <c r="P18" s="811"/>
      <c r="Q18" s="810"/>
      <c r="R18" s="811"/>
      <c r="S18" s="812"/>
      <c r="T18" s="1"/>
    </row>
    <row r="19" spans="1:19" ht="16.5" customHeight="1" thickBot="1">
      <c r="A19" s="828" t="s">
        <v>119</v>
      </c>
      <c r="B19" s="829"/>
      <c r="C19" s="829"/>
      <c r="D19" s="829"/>
      <c r="E19" s="830"/>
      <c r="F19" s="813">
        <f>+F17+F18</f>
        <v>0</v>
      </c>
      <c r="G19" s="813"/>
      <c r="H19" s="813"/>
      <c r="I19" s="813">
        <f>+I17+I18</f>
        <v>0</v>
      </c>
      <c r="J19" s="813"/>
      <c r="K19" s="813">
        <f>+K17+K18</f>
        <v>0</v>
      </c>
      <c r="L19" s="813"/>
      <c r="M19" s="813"/>
      <c r="N19" s="813">
        <f>+N17+N18</f>
        <v>0</v>
      </c>
      <c r="O19" s="813"/>
      <c r="P19" s="813"/>
      <c r="Q19" s="813">
        <f>+Q17+Q18</f>
        <v>0</v>
      </c>
      <c r="R19" s="813"/>
      <c r="S19" s="814"/>
    </row>
    <row r="20" spans="1:19" ht="16.5">
      <c r="A20" s="24"/>
      <c r="B20" s="24"/>
      <c r="C20" s="24"/>
      <c r="D20" s="221"/>
      <c r="E20" s="25"/>
      <c r="F20" s="25"/>
      <c r="G20" s="221"/>
      <c r="H20" s="56"/>
      <c r="I20" s="56"/>
      <c r="J20" s="56"/>
      <c r="K20" s="221"/>
      <c r="L20" s="97"/>
      <c r="M20" s="57"/>
      <c r="N20" s="57"/>
      <c r="O20" s="57"/>
      <c r="P20" s="97"/>
      <c r="Q20" s="57"/>
      <c r="R20" s="57"/>
      <c r="S20" s="57"/>
    </row>
    <row r="21" spans="1:19" ht="16.5">
      <c r="A21" s="24"/>
      <c r="B21" s="292" t="s">
        <v>338</v>
      </c>
      <c r="C21" s="293" t="s">
        <v>339</v>
      </c>
      <c r="D21" s="58"/>
      <c r="E21" s="58"/>
      <c r="F21" s="58"/>
      <c r="G21" s="58"/>
      <c r="H21" s="58"/>
      <c r="I21" s="58"/>
      <c r="J21" s="58"/>
      <c r="K21" s="221"/>
      <c r="L21" s="208"/>
      <c r="M21" s="208"/>
      <c r="N21" s="208"/>
      <c r="O21" s="208"/>
      <c r="P21" s="208"/>
      <c r="Q21" s="208"/>
      <c r="R21" s="208"/>
      <c r="S21" s="208"/>
    </row>
    <row r="22" spans="1:19" ht="16.5">
      <c r="A22" s="24"/>
      <c r="B22" s="24"/>
      <c r="C22" s="24"/>
      <c r="D22" s="221"/>
      <c r="E22" s="25"/>
      <c r="F22" s="25"/>
      <c r="G22" s="221"/>
      <c r="H22" s="56"/>
      <c r="I22" s="56"/>
      <c r="J22" s="56"/>
      <c r="K22" s="221"/>
      <c r="L22" s="97"/>
      <c r="M22" s="57"/>
      <c r="N22" s="57"/>
      <c r="O22" s="57"/>
      <c r="P22" s="97"/>
      <c r="Q22" s="57"/>
      <c r="R22" s="57"/>
      <c r="S22" s="57"/>
    </row>
    <row r="23" spans="1:19" ht="16.5">
      <c r="A23" s="24"/>
      <c r="B23" s="25"/>
      <c r="C23" s="25"/>
      <c r="D23" s="221"/>
      <c r="E23" s="25"/>
      <c r="F23" s="89"/>
      <c r="G23" s="89"/>
      <c r="H23" s="100"/>
      <c r="I23" s="100"/>
      <c r="J23" s="100"/>
      <c r="K23" s="89"/>
      <c r="L23" s="208"/>
      <c r="M23" s="208"/>
      <c r="N23" s="208"/>
      <c r="O23" s="208"/>
      <c r="P23" s="208"/>
      <c r="Q23" s="208"/>
      <c r="R23" s="208"/>
      <c r="S23" s="208"/>
    </row>
    <row r="24" spans="1:19" ht="16.5">
      <c r="A24" s="24"/>
      <c r="B24" s="25"/>
      <c r="C24" s="25"/>
      <c r="D24" s="221"/>
      <c r="E24" s="25"/>
      <c r="F24" s="89"/>
      <c r="G24" s="89"/>
      <c r="H24" s="100"/>
      <c r="I24" s="100"/>
      <c r="J24" s="100"/>
      <c r="K24" s="89"/>
      <c r="L24" s="208"/>
      <c r="M24" s="208"/>
      <c r="N24" s="208"/>
      <c r="O24" s="208"/>
      <c r="P24" s="208"/>
      <c r="Q24" s="208"/>
      <c r="R24" s="208"/>
      <c r="S24" s="208"/>
    </row>
    <row r="25" spans="1:19" ht="16.5">
      <c r="A25" s="24"/>
      <c r="B25" s="25"/>
      <c r="C25" s="25"/>
      <c r="D25" s="221"/>
      <c r="E25" s="25"/>
      <c r="F25" s="89"/>
      <c r="G25" s="89"/>
      <c r="H25" s="100"/>
      <c r="I25" s="100"/>
      <c r="J25" s="100"/>
      <c r="K25" s="89"/>
      <c r="L25" s="208"/>
      <c r="M25" s="208"/>
      <c r="N25" s="208"/>
      <c r="O25" s="208"/>
      <c r="P25" s="208"/>
      <c r="Q25" s="208"/>
      <c r="R25" s="208"/>
      <c r="S25" s="208"/>
    </row>
    <row r="26" spans="1:19" ht="16.5">
      <c r="A26" s="24"/>
      <c r="B26" s="25"/>
      <c r="C26" s="25"/>
      <c r="D26" s="221"/>
      <c r="E26" s="25"/>
      <c r="F26" s="25"/>
      <c r="G26" s="221"/>
      <c r="H26" s="56"/>
      <c r="I26" s="56"/>
      <c r="J26" s="56"/>
      <c r="K26" s="221"/>
      <c r="L26" s="208"/>
      <c r="M26" s="208"/>
      <c r="N26" s="208"/>
      <c r="O26" s="208"/>
      <c r="P26" s="208"/>
      <c r="Q26" s="208"/>
      <c r="R26" s="208"/>
      <c r="S26" s="208"/>
    </row>
    <row r="27" spans="1:19" ht="16.5">
      <c r="A27" s="24"/>
      <c r="B27" s="24"/>
      <c r="C27" s="24"/>
      <c r="D27" s="221"/>
      <c r="E27" s="25"/>
      <c r="F27" s="25"/>
      <c r="G27" s="221"/>
      <c r="H27" s="56"/>
      <c r="I27" s="56"/>
      <c r="J27" s="56"/>
      <c r="K27" s="221"/>
      <c r="L27" s="97"/>
      <c r="M27" s="57"/>
      <c r="N27" s="57"/>
      <c r="O27" s="57"/>
      <c r="P27" s="97"/>
      <c r="Q27" s="57"/>
      <c r="R27" s="57"/>
      <c r="S27" s="57"/>
    </row>
    <row r="28" spans="1:19" ht="16.5">
      <c r="A28" s="24"/>
      <c r="B28" s="24"/>
      <c r="C28" s="24"/>
      <c r="D28" s="221"/>
      <c r="E28" s="25"/>
      <c r="F28" s="25"/>
      <c r="G28" s="221"/>
      <c r="H28" s="56"/>
      <c r="I28" s="56"/>
      <c r="J28" s="56"/>
      <c r="K28" s="221"/>
      <c r="L28" s="97"/>
      <c r="M28" s="57"/>
      <c r="N28" s="57"/>
      <c r="O28" s="57"/>
      <c r="P28" s="97"/>
      <c r="Q28" s="57"/>
      <c r="R28" s="57"/>
      <c r="S28" s="57"/>
    </row>
    <row r="29" spans="1:19" ht="18.75" customHeight="1">
      <c r="A29" s="85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</row>
    <row r="30" spans="1:19" ht="18.75" customHeight="1">
      <c r="A30" s="220"/>
      <c r="B30" s="220"/>
      <c r="C30" s="220"/>
      <c r="D30" s="220"/>
      <c r="E30" s="220"/>
      <c r="F30" s="220"/>
      <c r="G30" s="220"/>
      <c r="H30" s="220"/>
      <c r="I30" s="220"/>
      <c r="J30" s="220"/>
      <c r="K30" s="220"/>
      <c r="L30" s="103"/>
      <c r="M30" s="103"/>
      <c r="N30" s="103"/>
      <c r="O30" s="103"/>
      <c r="P30" s="103"/>
      <c r="Q30" s="103"/>
      <c r="R30" s="103"/>
      <c r="S30" s="103"/>
    </row>
    <row r="31" spans="1:19" ht="18.75" customHeight="1">
      <c r="A31" s="220"/>
      <c r="B31" s="220"/>
      <c r="C31" s="220"/>
      <c r="D31" s="220"/>
      <c r="E31" s="220"/>
      <c r="F31" s="220"/>
      <c r="G31" s="220"/>
      <c r="H31" s="220"/>
      <c r="I31" s="220"/>
      <c r="J31" s="220"/>
      <c r="K31" s="220"/>
      <c r="L31" s="103"/>
      <c r="M31" s="103"/>
      <c r="N31" s="103"/>
      <c r="O31" s="103"/>
      <c r="P31" s="103"/>
      <c r="Q31" s="103"/>
      <c r="R31" s="103"/>
      <c r="S31" s="103"/>
    </row>
    <row r="32" spans="1:19" ht="18.75" customHeight="1">
      <c r="A32" s="302"/>
      <c r="B32" s="302"/>
      <c r="C32" s="302"/>
      <c r="D32" s="302"/>
      <c r="E32" s="302"/>
      <c r="F32" s="302"/>
      <c r="G32" s="302"/>
      <c r="H32" s="302"/>
      <c r="I32" s="302"/>
      <c r="J32" s="302"/>
      <c r="K32" s="302"/>
      <c r="L32" s="103"/>
      <c r="M32" s="103"/>
      <c r="N32" s="103"/>
      <c r="O32" s="103"/>
      <c r="P32" s="103"/>
      <c r="Q32" s="103"/>
      <c r="R32" s="103"/>
      <c r="S32" s="103"/>
    </row>
    <row r="33" spans="1:19" ht="18.75" customHeight="1">
      <c r="A33" s="302"/>
      <c r="B33" s="302"/>
      <c r="C33" s="302"/>
      <c r="D33" s="302"/>
      <c r="E33" s="302"/>
      <c r="F33" s="302"/>
      <c r="G33" s="302"/>
      <c r="H33" s="302"/>
      <c r="I33" s="302"/>
      <c r="J33" s="302"/>
      <c r="K33" s="302"/>
      <c r="L33" s="103"/>
      <c r="M33" s="103"/>
      <c r="N33" s="103"/>
      <c r="O33" s="103"/>
      <c r="P33" s="103"/>
      <c r="Q33" s="103"/>
      <c r="R33" s="103"/>
      <c r="S33" s="103"/>
    </row>
    <row r="34" spans="1:19" ht="18.75" customHeight="1">
      <c r="A34" s="302"/>
      <c r="B34" s="302"/>
      <c r="C34" s="302"/>
      <c r="D34" s="302"/>
      <c r="E34" s="302"/>
      <c r="F34" s="302"/>
      <c r="G34" s="302"/>
      <c r="H34" s="302"/>
      <c r="I34" s="302"/>
      <c r="J34" s="302"/>
      <c r="K34" s="302"/>
      <c r="L34" s="103"/>
      <c r="M34" s="103"/>
      <c r="N34" s="103"/>
      <c r="O34" s="103"/>
      <c r="P34" s="103"/>
      <c r="Q34" s="103"/>
      <c r="R34" s="103"/>
      <c r="S34" s="103"/>
    </row>
    <row r="35" spans="1:19" ht="18.75" customHeight="1">
      <c r="A35" s="220"/>
      <c r="B35" s="220"/>
      <c r="C35" s="220"/>
      <c r="D35" s="220"/>
      <c r="E35" s="220"/>
      <c r="F35" s="220"/>
      <c r="G35" s="220"/>
      <c r="H35" s="220"/>
      <c r="I35" s="220"/>
      <c r="J35" s="220"/>
      <c r="K35" s="220"/>
      <c r="L35" s="103"/>
      <c r="M35" s="103"/>
      <c r="N35" s="103"/>
      <c r="O35" s="103"/>
      <c r="P35" s="103"/>
      <c r="Q35" s="103"/>
      <c r="R35" s="103"/>
      <c r="S35" s="103"/>
    </row>
    <row r="36" spans="1:19" ht="18.75" customHeight="1">
      <c r="A36" s="220"/>
      <c r="B36" s="220"/>
      <c r="C36" s="220"/>
      <c r="D36" s="220"/>
      <c r="E36" s="220"/>
      <c r="F36" s="220"/>
      <c r="G36" s="220"/>
      <c r="H36" s="220"/>
      <c r="I36" s="220"/>
      <c r="J36" s="220"/>
      <c r="K36" s="220"/>
      <c r="L36" s="103"/>
      <c r="M36" s="103"/>
      <c r="N36" s="103"/>
      <c r="O36" s="103"/>
      <c r="P36" s="103"/>
      <c r="Q36" s="103"/>
      <c r="R36" s="103"/>
      <c r="S36" s="103"/>
    </row>
    <row r="37" spans="1:19" ht="18.75" customHeight="1">
      <c r="A37" s="220"/>
      <c r="B37" s="220"/>
      <c r="C37" s="220"/>
      <c r="D37" s="220"/>
      <c r="E37" s="220"/>
      <c r="F37" s="220"/>
      <c r="G37" s="220"/>
      <c r="H37" s="220"/>
      <c r="I37" s="220"/>
      <c r="J37" s="220"/>
      <c r="K37" s="220"/>
      <c r="L37" s="103"/>
      <c r="M37" s="103"/>
      <c r="N37" s="103"/>
      <c r="O37" s="103"/>
      <c r="P37" s="103"/>
      <c r="Q37" s="103"/>
      <c r="R37" s="103"/>
      <c r="S37" s="103"/>
    </row>
    <row r="38" spans="1:19" ht="18.75" customHeight="1">
      <c r="A38" s="220"/>
      <c r="B38" s="220"/>
      <c r="C38" s="220"/>
      <c r="D38" s="220"/>
      <c r="E38" s="220"/>
      <c r="F38" s="220"/>
      <c r="G38" s="220"/>
      <c r="H38" s="220"/>
      <c r="I38" s="220"/>
      <c r="J38" s="220"/>
      <c r="K38" s="220"/>
      <c r="L38" s="103"/>
      <c r="M38" s="103"/>
      <c r="N38" s="103"/>
      <c r="O38" s="103"/>
      <c r="P38" s="103"/>
      <c r="Q38" s="103"/>
      <c r="R38" s="103"/>
      <c r="S38" s="103"/>
    </row>
    <row r="49" ht="14.25"/>
    <row r="50" ht="14.25"/>
    <row r="51" ht="14.25"/>
    <row r="52" ht="14.25"/>
    <row r="53" ht="14.25"/>
    <row r="54" ht="14.25"/>
  </sheetData>
  <sheetProtection/>
  <mergeCells count="32">
    <mergeCell ref="A19:E19"/>
    <mergeCell ref="Q13:S13"/>
    <mergeCell ref="F14:H14"/>
    <mergeCell ref="N14:P14"/>
    <mergeCell ref="Q14:S14"/>
    <mergeCell ref="P6:S6"/>
    <mergeCell ref="A7:S7"/>
    <mergeCell ref="A8:S8"/>
    <mergeCell ref="A9:S9"/>
    <mergeCell ref="A10:S10"/>
    <mergeCell ref="A13:E14"/>
    <mergeCell ref="F13:H13"/>
    <mergeCell ref="I13:J14"/>
    <mergeCell ref="K13:M14"/>
    <mergeCell ref="N13:P13"/>
    <mergeCell ref="F17:H17"/>
    <mergeCell ref="I17:J17"/>
    <mergeCell ref="K17:M17"/>
    <mergeCell ref="N17:P17"/>
    <mergeCell ref="Q17:S17"/>
    <mergeCell ref="A15:S16"/>
    <mergeCell ref="A17:E17"/>
    <mergeCell ref="K18:M18"/>
    <mergeCell ref="N18:P18"/>
    <mergeCell ref="Q18:S18"/>
    <mergeCell ref="F19:H19"/>
    <mergeCell ref="I19:J19"/>
    <mergeCell ref="K19:M19"/>
    <mergeCell ref="N19:P19"/>
    <mergeCell ref="Q19:S19"/>
    <mergeCell ref="F18:H18"/>
    <mergeCell ref="I18:J18"/>
  </mergeCells>
  <printOptions/>
  <pageMargins left="0.7874015748031497" right="0.7086614173228347" top="0.5511811023622047" bottom="0.15748031496062992" header="0.31496062992125984" footer="0.31496062992125984"/>
  <pageSetup horizontalDpi="600" verticalDpi="600" orientation="portrait" paperSize="9" scale="85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4:V35"/>
  <sheetViews>
    <sheetView zoomScalePageLayoutView="0" workbookViewId="0" topLeftCell="A23">
      <selection activeCell="R44" sqref="R44"/>
    </sheetView>
  </sheetViews>
  <sheetFormatPr defaultColWidth="4.421875" defaultRowHeight="18.75" customHeight="1"/>
  <cols>
    <col min="1" max="1" width="4.140625" style="20" customWidth="1"/>
    <col min="2" max="2" width="5.140625" style="20" customWidth="1"/>
    <col min="3" max="5" width="4.421875" style="20" customWidth="1"/>
    <col min="6" max="6" width="3.8515625" style="20" customWidth="1"/>
    <col min="7" max="8" width="4.421875" style="20" customWidth="1"/>
    <col min="9" max="9" width="10.421875" style="20" customWidth="1"/>
    <col min="10" max="12" width="5.7109375" style="20" customWidth="1"/>
    <col min="13" max="13" width="6.00390625" style="20" customWidth="1"/>
    <col min="14" max="16" width="5.7109375" style="20" customWidth="1"/>
    <col min="17" max="17" width="6.00390625" style="20" customWidth="1"/>
    <col min="18" max="18" width="20.421875" style="1" customWidth="1"/>
    <col min="19" max="21" width="4.421875" style="1" customWidth="1"/>
    <col min="22" max="22" width="15.28125" style="1" bestFit="1" customWidth="1"/>
    <col min="23" max="16384" width="4.421875" style="1" customWidth="1"/>
  </cols>
  <sheetData>
    <row r="4" spans="14:17" ht="18.75" customHeight="1">
      <c r="N4" s="526" t="s">
        <v>215</v>
      </c>
      <c r="O4" s="526"/>
      <c r="P4" s="526"/>
      <c r="Q4" s="526"/>
    </row>
    <row r="6" spans="1:17" ht="18.75" customHeight="1">
      <c r="A6" s="526" t="s">
        <v>220</v>
      </c>
      <c r="B6" s="526"/>
      <c r="C6" s="526"/>
      <c r="D6" s="526"/>
      <c r="E6" s="526"/>
      <c r="F6" s="526"/>
      <c r="G6" s="526"/>
      <c r="H6" s="526"/>
      <c r="I6" s="526"/>
      <c r="J6" s="526"/>
      <c r="K6" s="526"/>
      <c r="L6" s="526"/>
      <c r="M6" s="526"/>
      <c r="N6" s="526"/>
      <c r="O6" s="526"/>
      <c r="P6" s="526"/>
      <c r="Q6" s="1"/>
    </row>
    <row r="7" spans="1:17" ht="18.75" customHeight="1">
      <c r="A7" s="526" t="s">
        <v>499</v>
      </c>
      <c r="B7" s="526"/>
      <c r="C7" s="526"/>
      <c r="D7" s="526"/>
      <c r="E7" s="526"/>
      <c r="F7" s="526"/>
      <c r="G7" s="526"/>
      <c r="H7" s="526"/>
      <c r="I7" s="526"/>
      <c r="J7" s="526"/>
      <c r="K7" s="526"/>
      <c r="L7" s="526"/>
      <c r="M7" s="526"/>
      <c r="N7" s="526"/>
      <c r="O7" s="526"/>
      <c r="P7" s="526"/>
      <c r="Q7" s="1"/>
    </row>
    <row r="8" spans="1:17" ht="18.75" customHeight="1">
      <c r="A8" s="593" t="s">
        <v>233</v>
      </c>
      <c r="B8" s="593"/>
      <c r="C8" s="593"/>
      <c r="D8" s="593"/>
      <c r="E8" s="593"/>
      <c r="F8" s="593"/>
      <c r="G8" s="593"/>
      <c r="H8" s="593"/>
      <c r="I8" s="593"/>
      <c r="J8" s="593"/>
      <c r="K8" s="593"/>
      <c r="L8" s="593"/>
      <c r="M8" s="593"/>
      <c r="N8" s="593"/>
      <c r="O8" s="593"/>
      <c r="P8" s="593"/>
      <c r="Q8" s="1"/>
    </row>
    <row r="9" spans="1:17" ht="18.75" customHeight="1">
      <c r="A9" s="86"/>
      <c r="B9" s="86"/>
      <c r="C9" s="86"/>
      <c r="D9" s="86"/>
      <c r="E9" s="86"/>
      <c r="F9" s="86"/>
      <c r="G9" s="87"/>
      <c r="H9" s="87"/>
      <c r="I9" s="87"/>
      <c r="J9" s="87"/>
      <c r="K9" s="36"/>
      <c r="L9" s="36"/>
      <c r="M9" s="87"/>
      <c r="N9" s="87"/>
      <c r="O9" s="36"/>
      <c r="P9" s="36"/>
      <c r="Q9" s="1"/>
    </row>
    <row r="10" spans="1:17" ht="18.75" customHeight="1">
      <c r="A10" s="593" t="s">
        <v>214</v>
      </c>
      <c r="B10" s="593"/>
      <c r="C10" s="593"/>
      <c r="D10" s="593"/>
      <c r="E10" s="593"/>
      <c r="F10" s="593"/>
      <c r="G10" s="593"/>
      <c r="H10" s="593"/>
      <c r="I10" s="593"/>
      <c r="J10" s="593"/>
      <c r="K10" s="593"/>
      <c r="L10" s="593"/>
      <c r="M10" s="593"/>
      <c r="N10" s="593"/>
      <c r="O10" s="593"/>
      <c r="P10" s="593"/>
      <c r="Q10" s="1"/>
    </row>
    <row r="11" spans="2:17" ht="18.75" customHeight="1"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</row>
    <row r="12" spans="2:17" ht="18.75" customHeight="1">
      <c r="B12" s="597" t="s">
        <v>146</v>
      </c>
      <c r="C12" s="598"/>
      <c r="D12" s="598"/>
      <c r="E12" s="598"/>
      <c r="F12" s="598"/>
      <c r="G12" s="598"/>
      <c r="H12" s="598"/>
      <c r="I12" s="694"/>
      <c r="J12" s="843">
        <v>43921</v>
      </c>
      <c r="K12" s="844"/>
      <c r="L12" s="844"/>
      <c r="M12" s="845"/>
      <c r="N12" s="843">
        <v>43555</v>
      </c>
      <c r="O12" s="844"/>
      <c r="P12" s="844"/>
      <c r="Q12" s="845"/>
    </row>
    <row r="13" spans="1:18" s="4" customFormat="1" ht="18.75" customHeight="1">
      <c r="A13" s="26"/>
      <c r="B13" s="144" t="s">
        <v>147</v>
      </c>
      <c r="C13" s="145"/>
      <c r="D13" s="145"/>
      <c r="E13" s="145"/>
      <c r="F13" s="145"/>
      <c r="G13" s="145"/>
      <c r="H13" s="145"/>
      <c r="I13" s="145"/>
      <c r="J13" s="833"/>
      <c r="K13" s="834"/>
      <c r="L13" s="833"/>
      <c r="M13" s="834"/>
      <c r="N13" s="833"/>
      <c r="O13" s="834"/>
      <c r="P13" s="833"/>
      <c r="Q13" s="834"/>
      <c r="R13" s="6"/>
    </row>
    <row r="14" spans="1:18" s="4" customFormat="1" ht="18.75" customHeight="1">
      <c r="A14" s="26"/>
      <c r="B14" s="146" t="s">
        <v>148</v>
      </c>
      <c r="C14" s="147"/>
      <c r="D14" s="147"/>
      <c r="E14" s="147"/>
      <c r="F14" s="147"/>
      <c r="G14" s="56"/>
      <c r="H14" s="56"/>
      <c r="I14" s="58"/>
      <c r="J14" s="833"/>
      <c r="K14" s="834"/>
      <c r="L14" s="614">
        <f>+SUM(J15:K17)</f>
        <v>10800721000</v>
      </c>
      <c r="M14" s="616"/>
      <c r="N14" s="833"/>
      <c r="O14" s="834"/>
      <c r="P14" s="614">
        <v>4988000189</v>
      </c>
      <c r="Q14" s="616"/>
      <c r="R14" s="6"/>
    </row>
    <row r="15" spans="1:18" s="4" customFormat="1" ht="18.75" customHeight="1">
      <c r="A15" s="26"/>
      <c r="B15" s="148" t="s">
        <v>58</v>
      </c>
      <c r="C15" s="58"/>
      <c r="D15" s="58"/>
      <c r="E15" s="58"/>
      <c r="F15" s="114"/>
      <c r="G15" s="114"/>
      <c r="H15" s="58"/>
      <c r="I15" s="58"/>
      <c r="J15" s="677">
        <v>10581474691</v>
      </c>
      <c r="K15" s="679"/>
      <c r="L15" s="833"/>
      <c r="M15" s="834"/>
      <c r="N15" s="677">
        <v>4517083975</v>
      </c>
      <c r="O15" s="679"/>
      <c r="P15" s="833"/>
      <c r="Q15" s="834"/>
      <c r="R15" s="6"/>
    </row>
    <row r="16" spans="1:18" s="4" customFormat="1" ht="18.75" customHeight="1">
      <c r="A16" s="26"/>
      <c r="B16" s="148" t="s">
        <v>149</v>
      </c>
      <c r="C16" s="25"/>
      <c r="D16" s="25"/>
      <c r="E16" s="25"/>
      <c r="F16" s="25"/>
      <c r="G16" s="25"/>
      <c r="H16" s="26"/>
      <c r="I16" s="56"/>
      <c r="J16" s="677">
        <v>219246309</v>
      </c>
      <c r="K16" s="679"/>
      <c r="L16" s="833"/>
      <c r="M16" s="834"/>
      <c r="N16" s="677">
        <v>470916154</v>
      </c>
      <c r="O16" s="679"/>
      <c r="P16" s="833"/>
      <c r="Q16" s="834"/>
      <c r="R16" s="1"/>
    </row>
    <row r="17" spans="1:18" s="4" customFormat="1" ht="18.75" customHeight="1">
      <c r="A17" s="26"/>
      <c r="B17" s="149" t="s">
        <v>151</v>
      </c>
      <c r="C17" s="99"/>
      <c r="D17" s="99"/>
      <c r="E17" s="99"/>
      <c r="F17" s="88"/>
      <c r="G17" s="88"/>
      <c r="H17" s="89"/>
      <c r="I17" s="89"/>
      <c r="J17" s="677">
        <v>0</v>
      </c>
      <c r="K17" s="679"/>
      <c r="L17" s="840"/>
      <c r="M17" s="834"/>
      <c r="N17" s="677">
        <v>0</v>
      </c>
      <c r="O17" s="679"/>
      <c r="P17" s="840"/>
      <c r="Q17" s="834"/>
      <c r="R17" s="6"/>
    </row>
    <row r="18" spans="1:18" s="4" customFormat="1" ht="18.75" customHeight="1">
      <c r="A18" s="26"/>
      <c r="B18" s="150" t="s">
        <v>150</v>
      </c>
      <c r="C18" s="151"/>
      <c r="D18" s="151"/>
      <c r="E18" s="151"/>
      <c r="F18" s="151"/>
      <c r="G18" s="151"/>
      <c r="H18" s="100"/>
      <c r="I18" s="100"/>
      <c r="J18" s="646"/>
      <c r="K18" s="652"/>
      <c r="L18" s="837">
        <f>J19</f>
        <v>15896150875</v>
      </c>
      <c r="M18" s="838"/>
      <c r="N18" s="646"/>
      <c r="O18" s="652"/>
      <c r="P18" s="837">
        <f>+N19+N20</f>
        <v>7941486195</v>
      </c>
      <c r="Q18" s="838"/>
      <c r="R18" s="6"/>
    </row>
    <row r="19" spans="1:18" s="4" customFormat="1" ht="18.75" customHeight="1">
      <c r="A19" s="26"/>
      <c r="B19" s="149" t="s">
        <v>152</v>
      </c>
      <c r="C19" s="99"/>
      <c r="D19" s="99"/>
      <c r="E19" s="99"/>
      <c r="F19" s="99"/>
      <c r="G19" s="99"/>
      <c r="H19" s="99"/>
      <c r="I19" s="99"/>
      <c r="J19" s="646">
        <f>+L22-L14+J26+J27</f>
        <v>15896150875</v>
      </c>
      <c r="K19" s="652"/>
      <c r="L19" s="836"/>
      <c r="M19" s="839"/>
      <c r="N19" s="646">
        <v>7941486195</v>
      </c>
      <c r="O19" s="652"/>
      <c r="P19" s="836"/>
      <c r="Q19" s="839"/>
      <c r="R19" s="6"/>
    </row>
    <row r="20" spans="1:18" s="4" customFormat="1" ht="18.75" customHeight="1">
      <c r="A20" s="26"/>
      <c r="B20" s="149" t="s">
        <v>153</v>
      </c>
      <c r="C20" s="99"/>
      <c r="D20" s="99"/>
      <c r="E20" s="99"/>
      <c r="F20" s="99"/>
      <c r="G20" s="99"/>
      <c r="H20" s="99"/>
      <c r="I20" s="99"/>
      <c r="J20" s="646">
        <v>0</v>
      </c>
      <c r="K20" s="652"/>
      <c r="L20" s="835"/>
      <c r="M20" s="836"/>
      <c r="N20" s="646">
        <v>0</v>
      </c>
      <c r="O20" s="652"/>
      <c r="P20" s="835"/>
      <c r="Q20" s="839"/>
      <c r="R20" s="6"/>
    </row>
    <row r="21" spans="1:18" s="4" customFormat="1" ht="18.75" customHeight="1">
      <c r="A21" s="26"/>
      <c r="B21" s="149" t="s">
        <v>154</v>
      </c>
      <c r="C21" s="99"/>
      <c r="D21" s="99"/>
      <c r="E21" s="99"/>
      <c r="F21" s="99"/>
      <c r="G21" s="99"/>
      <c r="H21" s="99"/>
      <c r="I21" s="99"/>
      <c r="J21" s="646">
        <v>0</v>
      </c>
      <c r="K21" s="652"/>
      <c r="L21" s="835"/>
      <c r="M21" s="839"/>
      <c r="N21" s="646">
        <v>0</v>
      </c>
      <c r="O21" s="652"/>
      <c r="P21" s="835"/>
      <c r="Q21" s="839"/>
      <c r="R21" s="6"/>
    </row>
    <row r="22" spans="1:22" s="4" customFormat="1" ht="18.75" customHeight="1">
      <c r="A22" s="26"/>
      <c r="B22" s="150" t="s">
        <v>155</v>
      </c>
      <c r="C22" s="152"/>
      <c r="D22" s="152"/>
      <c r="E22" s="152"/>
      <c r="F22" s="152"/>
      <c r="G22" s="152"/>
      <c r="H22" s="58"/>
      <c r="I22" s="58"/>
      <c r="J22" s="677"/>
      <c r="K22" s="679"/>
      <c r="L22" s="614">
        <f>+J23+J24</f>
        <v>18793228887</v>
      </c>
      <c r="M22" s="616"/>
      <c r="N22" s="677"/>
      <c r="O22" s="679"/>
      <c r="P22" s="614">
        <f>+N23+N24</f>
        <v>7592716800</v>
      </c>
      <c r="Q22" s="616"/>
      <c r="R22" s="1"/>
      <c r="V22" s="16"/>
    </row>
    <row r="23" spans="1:18" s="4" customFormat="1" ht="18.75" customHeight="1">
      <c r="A23" s="26"/>
      <c r="B23" s="148" t="s">
        <v>58</v>
      </c>
      <c r="C23" s="58"/>
      <c r="D23" s="58"/>
      <c r="E23" s="58"/>
      <c r="F23" s="58"/>
      <c r="G23" s="58"/>
      <c r="H23" s="58"/>
      <c r="I23" s="58"/>
      <c r="J23" s="847">
        <f>936447794+7090450280+1256031532+69091813+9087979821</f>
        <v>18440001240</v>
      </c>
      <c r="K23" s="848"/>
      <c r="L23" s="833"/>
      <c r="M23" s="834"/>
      <c r="N23" s="677">
        <v>7098046799</v>
      </c>
      <c r="O23" s="679"/>
      <c r="P23" s="833"/>
      <c r="Q23" s="834"/>
      <c r="R23" s="1"/>
    </row>
    <row r="24" spans="1:18" s="4" customFormat="1" ht="18.75" customHeight="1">
      <c r="A24" s="271"/>
      <c r="B24" s="148" t="s">
        <v>149</v>
      </c>
      <c r="C24" s="25"/>
      <c r="D24" s="25"/>
      <c r="E24" s="25"/>
      <c r="F24" s="25"/>
      <c r="G24" s="25"/>
      <c r="H24" s="271"/>
      <c r="I24" s="56"/>
      <c r="J24" s="847">
        <f>148419964+204807683</f>
        <v>353227647</v>
      </c>
      <c r="K24" s="848"/>
      <c r="L24" s="833"/>
      <c r="M24" s="834"/>
      <c r="N24" s="677">
        <v>494670001</v>
      </c>
      <c r="O24" s="679"/>
      <c r="P24" s="833"/>
      <c r="Q24" s="834"/>
      <c r="R24" s="1"/>
    </row>
    <row r="25" spans="1:18" s="4" customFormat="1" ht="18.75" customHeight="1">
      <c r="A25" s="26"/>
      <c r="B25" s="123" t="s">
        <v>156</v>
      </c>
      <c r="C25" s="118"/>
      <c r="D25" s="118"/>
      <c r="E25" s="118"/>
      <c r="F25" s="118"/>
      <c r="G25" s="118"/>
      <c r="H25" s="116"/>
      <c r="I25" s="58"/>
      <c r="J25" s="677"/>
      <c r="K25" s="679"/>
      <c r="L25" s="833"/>
      <c r="M25" s="834"/>
      <c r="N25" s="677"/>
      <c r="O25" s="679"/>
      <c r="P25" s="833"/>
      <c r="Q25" s="834"/>
      <c r="R25" s="1"/>
    </row>
    <row r="26" spans="1:18" s="4" customFormat="1" ht="18.75" customHeight="1">
      <c r="A26" s="271"/>
      <c r="B26" s="123" t="s">
        <v>328</v>
      </c>
      <c r="C26" s="118"/>
      <c r="D26" s="118"/>
      <c r="E26" s="118"/>
      <c r="F26" s="118"/>
      <c r="G26" s="118"/>
      <c r="H26" s="116"/>
      <c r="I26" s="58"/>
      <c r="J26" s="677">
        <v>5019116604</v>
      </c>
      <c r="K26" s="679"/>
      <c r="L26" s="272"/>
      <c r="M26" s="273"/>
      <c r="N26" s="677">
        <v>5336769524</v>
      </c>
      <c r="O26" s="679"/>
      <c r="P26" s="272"/>
      <c r="Q26" s="273"/>
      <c r="R26" s="1"/>
    </row>
    <row r="27" spans="1:18" s="4" customFormat="1" ht="18.75" customHeight="1">
      <c r="A27" s="403"/>
      <c r="B27" s="123" t="s">
        <v>415</v>
      </c>
      <c r="C27" s="118"/>
      <c r="D27" s="118"/>
      <c r="E27" s="118"/>
      <c r="F27" s="118"/>
      <c r="G27" s="118"/>
      <c r="H27" s="116"/>
      <c r="I27" s="58"/>
      <c r="J27" s="677">
        <v>2884526384</v>
      </c>
      <c r="K27" s="679"/>
      <c r="L27" s="404"/>
      <c r="M27" s="405"/>
      <c r="N27" s="677">
        <v>0</v>
      </c>
      <c r="O27" s="679"/>
      <c r="P27" s="404"/>
      <c r="Q27" s="405"/>
      <c r="R27" s="1"/>
    </row>
    <row r="28" spans="1:18" s="4" customFormat="1" ht="18.75" customHeight="1">
      <c r="A28" s="271"/>
      <c r="B28" s="123" t="s">
        <v>501</v>
      </c>
      <c r="C28" s="118"/>
      <c r="D28" s="118"/>
      <c r="E28" s="118"/>
      <c r="F28" s="118"/>
      <c r="G28" s="118"/>
      <c r="H28" s="116"/>
      <c r="I28" s="58"/>
      <c r="J28" s="677">
        <v>176098879</v>
      </c>
      <c r="K28" s="679"/>
      <c r="L28" s="272"/>
      <c r="M28" s="273"/>
      <c r="N28" s="677">
        <v>0</v>
      </c>
      <c r="O28" s="679"/>
      <c r="P28" s="272"/>
      <c r="Q28" s="273"/>
      <c r="R28" s="1"/>
    </row>
    <row r="29" spans="1:18" s="4" customFormat="1" ht="18.75" customHeight="1">
      <c r="A29" s="271"/>
      <c r="B29" s="123" t="s">
        <v>329</v>
      </c>
      <c r="C29" s="118"/>
      <c r="D29" s="118"/>
      <c r="E29" s="118"/>
      <c r="F29" s="118"/>
      <c r="G29" s="118"/>
      <c r="H29" s="116"/>
      <c r="I29" s="58"/>
      <c r="J29" s="677">
        <v>0</v>
      </c>
      <c r="K29" s="679"/>
      <c r="L29" s="272"/>
      <c r="M29" s="273"/>
      <c r="N29" s="677">
        <v>0</v>
      </c>
      <c r="O29" s="679"/>
      <c r="P29" s="272"/>
      <c r="Q29" s="273"/>
      <c r="R29" s="1"/>
    </row>
    <row r="30" spans="1:18" s="4" customFormat="1" ht="18.75" customHeight="1">
      <c r="A30" s="26"/>
      <c r="B30" s="153" t="s">
        <v>157</v>
      </c>
      <c r="C30" s="154"/>
      <c r="D30" s="154"/>
      <c r="E30" s="154"/>
      <c r="F30" s="154"/>
      <c r="G30" s="154"/>
      <c r="H30" s="154"/>
      <c r="I30" s="154"/>
      <c r="J30" s="677"/>
      <c r="K30" s="679"/>
      <c r="L30" s="833"/>
      <c r="M30" s="834"/>
      <c r="N30" s="677"/>
      <c r="O30" s="679"/>
      <c r="P30" s="833"/>
      <c r="Q30" s="834"/>
      <c r="R30" s="1"/>
    </row>
    <row r="31" spans="1:18" s="4" customFormat="1" ht="18.75" customHeight="1" thickBot="1">
      <c r="A31" s="26"/>
      <c r="B31" s="155" t="s">
        <v>158</v>
      </c>
      <c r="C31" s="156"/>
      <c r="D31" s="156"/>
      <c r="E31" s="156"/>
      <c r="F31" s="156"/>
      <c r="G31" s="156"/>
      <c r="H31" s="156"/>
      <c r="I31" s="156"/>
      <c r="J31" s="713"/>
      <c r="K31" s="715"/>
      <c r="L31" s="841">
        <f>+SUM(J26:K29)</f>
        <v>8079741867</v>
      </c>
      <c r="M31" s="842"/>
      <c r="N31" s="713"/>
      <c r="O31" s="715"/>
      <c r="P31" s="841">
        <f>+SUM(N26:O29)</f>
        <v>5336769524</v>
      </c>
      <c r="Q31" s="842"/>
      <c r="R31" s="10"/>
    </row>
    <row r="32" spans="2:17" ht="18.75" customHeight="1" thickTop="1">
      <c r="B32" s="24"/>
      <c r="C32" s="24"/>
      <c r="D32" s="24"/>
      <c r="E32" s="26"/>
      <c r="F32" s="25"/>
      <c r="G32" s="25"/>
      <c r="H32" s="26"/>
      <c r="I32" s="56"/>
      <c r="J32" s="56"/>
      <c r="K32" s="56"/>
      <c r="L32" s="26"/>
      <c r="M32" s="57"/>
      <c r="N32" s="56"/>
      <c r="O32" s="56"/>
      <c r="P32" s="26"/>
      <c r="Q32" s="57"/>
    </row>
    <row r="33" spans="2:17" ht="18.75" customHeight="1">
      <c r="B33" s="24"/>
      <c r="C33" s="25"/>
      <c r="D33" s="25"/>
      <c r="E33" s="26"/>
      <c r="F33" s="25"/>
      <c r="G33" s="89"/>
      <c r="H33" s="89"/>
      <c r="I33" s="100"/>
      <c r="J33" s="100"/>
      <c r="K33" s="100"/>
      <c r="L33" s="89"/>
      <c r="M33" s="110"/>
      <c r="N33" s="100"/>
      <c r="O33" s="100"/>
      <c r="P33" s="89"/>
      <c r="Q33" s="110"/>
    </row>
    <row r="34" spans="2:17" ht="18.75" customHeight="1">
      <c r="B34" s="24"/>
      <c r="C34" s="25"/>
      <c r="D34" s="25"/>
      <c r="E34" s="26"/>
      <c r="F34" s="25"/>
      <c r="G34" s="89"/>
      <c r="H34" s="89"/>
      <c r="I34" s="100"/>
      <c r="J34" s="846"/>
      <c r="K34" s="577"/>
      <c r="L34" s="89"/>
      <c r="M34" s="110"/>
      <c r="N34" s="846"/>
      <c r="O34" s="577"/>
      <c r="P34" s="89"/>
      <c r="Q34" s="110"/>
    </row>
    <row r="35" spans="2:17" ht="18.75" customHeight="1">
      <c r="B35" s="24"/>
      <c r="C35" s="25"/>
      <c r="D35" s="25"/>
      <c r="E35" s="26"/>
      <c r="F35" s="25"/>
      <c r="G35" s="25"/>
      <c r="H35" s="26"/>
      <c r="I35" s="56"/>
      <c r="J35" s="846"/>
      <c r="K35" s="577"/>
      <c r="L35" s="26"/>
      <c r="M35" s="110"/>
      <c r="N35" s="846"/>
      <c r="O35" s="577"/>
      <c r="P35" s="26"/>
      <c r="Q35" s="110"/>
    </row>
    <row r="36" ht="15.75" customHeight="1"/>
  </sheetData>
  <sheetProtection/>
  <mergeCells count="80">
    <mergeCell ref="J35:K35"/>
    <mergeCell ref="N34:O34"/>
    <mergeCell ref="N35:O35"/>
    <mergeCell ref="J27:K27"/>
    <mergeCell ref="N27:O27"/>
    <mergeCell ref="J30:K30"/>
    <mergeCell ref="L30:M30"/>
    <mergeCell ref="N30:O30"/>
    <mergeCell ref="J28:K28"/>
    <mergeCell ref="J31:K31"/>
    <mergeCell ref="J34:K34"/>
    <mergeCell ref="J14:K14"/>
    <mergeCell ref="J21:K21"/>
    <mergeCell ref="L21:M21"/>
    <mergeCell ref="N21:O21"/>
    <mergeCell ref="J23:K23"/>
    <mergeCell ref="J24:K24"/>
    <mergeCell ref="J16:K16"/>
    <mergeCell ref="L31:M31"/>
    <mergeCell ref="L19:M19"/>
    <mergeCell ref="N19:O19"/>
    <mergeCell ref="P19:Q19"/>
    <mergeCell ref="J20:K20"/>
    <mergeCell ref="J17:K17"/>
    <mergeCell ref="N16:O16"/>
    <mergeCell ref="A8:P8"/>
    <mergeCell ref="A10:P10"/>
    <mergeCell ref="L14:M14"/>
    <mergeCell ref="J15:K15"/>
    <mergeCell ref="L15:M15"/>
    <mergeCell ref="P14:Q14"/>
    <mergeCell ref="B12:I12"/>
    <mergeCell ref="J12:M12"/>
    <mergeCell ref="N12:Q12"/>
    <mergeCell ref="P21:Q21"/>
    <mergeCell ref="J22:K22"/>
    <mergeCell ref="P16:Q16"/>
    <mergeCell ref="P17:Q17"/>
    <mergeCell ref="N22:O22"/>
    <mergeCell ref="P22:Q22"/>
    <mergeCell ref="J19:K19"/>
    <mergeCell ref="P20:Q20"/>
    <mergeCell ref="L16:M16"/>
    <mergeCell ref="L17:M17"/>
    <mergeCell ref="N31:O31"/>
    <mergeCell ref="P31:Q31"/>
    <mergeCell ref="N26:O26"/>
    <mergeCell ref="N28:O28"/>
    <mergeCell ref="N29:O29"/>
    <mergeCell ref="P30:Q30"/>
    <mergeCell ref="J26:K26"/>
    <mergeCell ref="J25:K25"/>
    <mergeCell ref="P25:Q25"/>
    <mergeCell ref="L23:M23"/>
    <mergeCell ref="N23:O23"/>
    <mergeCell ref="L22:M22"/>
    <mergeCell ref="P23:Q23"/>
    <mergeCell ref="L24:M24"/>
    <mergeCell ref="N24:O24"/>
    <mergeCell ref="P24:Q24"/>
    <mergeCell ref="A6:P6"/>
    <mergeCell ref="A7:P7"/>
    <mergeCell ref="J18:K18"/>
    <mergeCell ref="L18:M18"/>
    <mergeCell ref="N18:O18"/>
    <mergeCell ref="P18:Q18"/>
    <mergeCell ref="N17:O17"/>
    <mergeCell ref="N15:O15"/>
    <mergeCell ref="P15:Q15"/>
    <mergeCell ref="J13:K13"/>
    <mergeCell ref="J29:K29"/>
    <mergeCell ref="L25:M25"/>
    <mergeCell ref="N25:O25"/>
    <mergeCell ref="N4:Q4"/>
    <mergeCell ref="L13:M13"/>
    <mergeCell ref="N13:O13"/>
    <mergeCell ref="P13:Q13"/>
    <mergeCell ref="N14:O14"/>
    <mergeCell ref="L20:M20"/>
    <mergeCell ref="N20:O20"/>
  </mergeCells>
  <printOptions/>
  <pageMargins left="0.7086614173228347" right="0.31496062992125984" top="0.7480314960629921" bottom="0.35433070866141736" header="0.31496062992125984" footer="0.31496062992125984"/>
  <pageSetup horizontalDpi="600" verticalDpi="600" orientation="portrait" paperSize="9" scale="90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5:AO56"/>
  <sheetViews>
    <sheetView zoomScalePageLayoutView="0" workbookViewId="0" topLeftCell="A34">
      <selection activeCell="AB57" sqref="AB57"/>
    </sheetView>
  </sheetViews>
  <sheetFormatPr defaultColWidth="2.7109375" defaultRowHeight="15" customHeight="1"/>
  <cols>
    <col min="1" max="1" width="3.57421875" style="4" customWidth="1"/>
    <col min="2" max="11" width="2.7109375" style="4" customWidth="1"/>
    <col min="12" max="12" width="2.421875" style="4" customWidth="1"/>
    <col min="13" max="13" width="2.7109375" style="4" hidden="1" customWidth="1"/>
    <col min="14" max="14" width="3.421875" style="4" customWidth="1"/>
    <col min="15" max="16" width="2.7109375" style="4" customWidth="1"/>
    <col min="17" max="17" width="0.85546875" style="4" customWidth="1"/>
    <col min="18" max="29" width="2.7109375" style="4" customWidth="1"/>
    <col min="30" max="30" width="3.57421875" style="4" customWidth="1"/>
    <col min="31" max="34" width="2.7109375" style="4" customWidth="1"/>
    <col min="35" max="35" width="3.28125" style="4" customWidth="1"/>
    <col min="36" max="40" width="2.7109375" style="4" customWidth="1"/>
    <col min="41" max="41" width="21.421875" style="4" customWidth="1"/>
    <col min="42" max="16384" width="2.7109375" style="4" customWidth="1"/>
  </cols>
  <sheetData>
    <row r="5" spans="2:35" ht="15" customHeight="1">
      <c r="B5" s="336"/>
      <c r="C5" s="336"/>
      <c r="D5" s="336"/>
      <c r="E5" s="336"/>
      <c r="F5" s="336"/>
      <c r="G5" s="336"/>
      <c r="H5" s="336"/>
      <c r="I5" s="336"/>
      <c r="J5" s="336"/>
      <c r="K5" s="336"/>
      <c r="L5" s="336"/>
      <c r="M5" s="336"/>
      <c r="N5" s="336"/>
      <c r="O5" s="336"/>
      <c r="P5" s="336"/>
      <c r="Q5" s="336"/>
      <c r="R5" s="336"/>
      <c r="S5" s="336"/>
      <c r="T5" s="336"/>
      <c r="U5" s="336"/>
      <c r="V5" s="336"/>
      <c r="W5" s="336"/>
      <c r="X5" s="570"/>
      <c r="Y5" s="570"/>
      <c r="Z5" s="570"/>
      <c r="AA5" s="570"/>
      <c r="AB5" s="570"/>
      <c r="AC5" s="570" t="s">
        <v>160</v>
      </c>
      <c r="AD5" s="570"/>
      <c r="AE5" s="570"/>
      <c r="AF5" s="570"/>
      <c r="AG5" s="570"/>
      <c r="AH5" s="570"/>
      <c r="AI5" s="570"/>
    </row>
    <row r="6" spans="2:35" ht="15" customHeight="1">
      <c r="B6" s="570" t="s">
        <v>220</v>
      </c>
      <c r="C6" s="570"/>
      <c r="D6" s="570"/>
      <c r="E6" s="570"/>
      <c r="F6" s="570"/>
      <c r="G6" s="570"/>
      <c r="H6" s="570"/>
      <c r="I6" s="570"/>
      <c r="J6" s="570"/>
      <c r="K6" s="570"/>
      <c r="L6" s="570"/>
      <c r="M6" s="570"/>
      <c r="N6" s="570"/>
      <c r="O6" s="570"/>
      <c r="P6" s="570"/>
      <c r="Q6" s="570"/>
      <c r="R6" s="570"/>
      <c r="S6" s="570"/>
      <c r="T6" s="570"/>
      <c r="U6" s="570"/>
      <c r="V6" s="570"/>
      <c r="W6" s="570"/>
      <c r="X6" s="570"/>
      <c r="Y6" s="570"/>
      <c r="Z6" s="570"/>
      <c r="AA6" s="570"/>
      <c r="AB6" s="570"/>
      <c r="AC6" s="570"/>
      <c r="AD6" s="570"/>
      <c r="AE6" s="570"/>
      <c r="AF6" s="570"/>
      <c r="AG6" s="570"/>
      <c r="AH6" s="570"/>
      <c r="AI6" s="570"/>
    </row>
    <row r="7" spans="2:35" ht="15" customHeight="1">
      <c r="B7" s="570" t="s">
        <v>499</v>
      </c>
      <c r="C7" s="570"/>
      <c r="D7" s="570"/>
      <c r="E7" s="570"/>
      <c r="F7" s="570"/>
      <c r="G7" s="570"/>
      <c r="H7" s="570"/>
      <c r="I7" s="570"/>
      <c r="J7" s="570"/>
      <c r="K7" s="570"/>
      <c r="L7" s="570"/>
      <c r="M7" s="570"/>
      <c r="N7" s="570"/>
      <c r="O7" s="570"/>
      <c r="P7" s="570"/>
      <c r="Q7" s="570"/>
      <c r="R7" s="570"/>
      <c r="S7" s="570"/>
      <c r="T7" s="570"/>
      <c r="U7" s="570"/>
      <c r="V7" s="570"/>
      <c r="W7" s="570"/>
      <c r="X7" s="570"/>
      <c r="Y7" s="570"/>
      <c r="Z7" s="570"/>
      <c r="AA7" s="570"/>
      <c r="AB7" s="570"/>
      <c r="AC7" s="570"/>
      <c r="AD7" s="570"/>
      <c r="AE7" s="570"/>
      <c r="AF7" s="570"/>
      <c r="AG7" s="570"/>
      <c r="AH7" s="570"/>
      <c r="AI7" s="570"/>
    </row>
    <row r="8" spans="2:35" ht="15" customHeight="1">
      <c r="B8" s="880" t="s">
        <v>384</v>
      </c>
      <c r="C8" s="880"/>
      <c r="D8" s="880"/>
      <c r="E8" s="880"/>
      <c r="F8" s="880"/>
      <c r="G8" s="880"/>
      <c r="H8" s="880"/>
      <c r="I8" s="880"/>
      <c r="J8" s="880"/>
      <c r="K8" s="880"/>
      <c r="L8" s="880"/>
      <c r="M8" s="880"/>
      <c r="N8" s="880"/>
      <c r="O8" s="880"/>
      <c r="P8" s="880"/>
      <c r="Q8" s="880"/>
      <c r="R8" s="880"/>
      <c r="S8" s="880"/>
      <c r="T8" s="880"/>
      <c r="U8" s="880"/>
      <c r="V8" s="880"/>
      <c r="W8" s="880"/>
      <c r="X8" s="880"/>
      <c r="Y8" s="880"/>
      <c r="Z8" s="880"/>
      <c r="AA8" s="880"/>
      <c r="AB8" s="880"/>
      <c r="AC8" s="880"/>
      <c r="AD8" s="880"/>
      <c r="AE8" s="880"/>
      <c r="AF8" s="880"/>
      <c r="AG8" s="880"/>
      <c r="AH8" s="880"/>
      <c r="AI8" s="880"/>
    </row>
    <row r="9" spans="2:35" ht="15" customHeight="1">
      <c r="B9" s="570" t="s">
        <v>159</v>
      </c>
      <c r="C9" s="570"/>
      <c r="D9" s="570"/>
      <c r="E9" s="570"/>
      <c r="F9" s="570"/>
      <c r="G9" s="570"/>
      <c r="H9" s="570"/>
      <c r="I9" s="570"/>
      <c r="J9" s="570"/>
      <c r="K9" s="570"/>
      <c r="L9" s="570"/>
      <c r="M9" s="570"/>
      <c r="N9" s="570"/>
      <c r="O9" s="570"/>
      <c r="P9" s="570"/>
      <c r="Q9" s="570"/>
      <c r="R9" s="570"/>
      <c r="S9" s="570"/>
      <c r="T9" s="570"/>
      <c r="U9" s="570"/>
      <c r="V9" s="570"/>
      <c r="W9" s="570"/>
      <c r="X9" s="570"/>
      <c r="Y9" s="570"/>
      <c r="Z9" s="570"/>
      <c r="AA9" s="570"/>
      <c r="AB9" s="570"/>
      <c r="AC9" s="570"/>
      <c r="AD9" s="570"/>
      <c r="AE9" s="570"/>
      <c r="AF9" s="570"/>
      <c r="AG9" s="570"/>
      <c r="AH9" s="570"/>
      <c r="AI9" s="570"/>
    </row>
    <row r="10" spans="2:35" ht="15" customHeight="1">
      <c r="B10" s="874" t="s">
        <v>166</v>
      </c>
      <c r="C10" s="875"/>
      <c r="D10" s="875"/>
      <c r="E10" s="875"/>
      <c r="F10" s="875"/>
      <c r="G10" s="875"/>
      <c r="H10" s="875"/>
      <c r="I10" s="875"/>
      <c r="J10" s="875"/>
      <c r="K10" s="875"/>
      <c r="L10" s="875"/>
      <c r="M10" s="875"/>
      <c r="N10" s="876"/>
      <c r="O10" s="792" t="s">
        <v>164</v>
      </c>
      <c r="P10" s="770"/>
      <c r="Q10" s="770"/>
      <c r="R10" s="770"/>
      <c r="S10" s="770"/>
      <c r="T10" s="770"/>
      <c r="U10" s="770"/>
      <c r="V10" s="771"/>
      <c r="W10" s="768" t="s">
        <v>162</v>
      </c>
      <c r="X10" s="805"/>
      <c r="Y10" s="769"/>
      <c r="Z10" s="792" t="s">
        <v>161</v>
      </c>
      <c r="AA10" s="770"/>
      <c r="AB10" s="770"/>
      <c r="AC10" s="770"/>
      <c r="AD10" s="770"/>
      <c r="AE10" s="770"/>
      <c r="AF10" s="770"/>
      <c r="AG10" s="770"/>
      <c r="AH10" s="770"/>
      <c r="AI10" s="771"/>
    </row>
    <row r="11" spans="2:35" ht="15" customHeight="1">
      <c r="B11" s="877"/>
      <c r="C11" s="878"/>
      <c r="D11" s="878"/>
      <c r="E11" s="878"/>
      <c r="F11" s="878"/>
      <c r="G11" s="878"/>
      <c r="H11" s="878"/>
      <c r="I11" s="878"/>
      <c r="J11" s="878"/>
      <c r="K11" s="878"/>
      <c r="L11" s="878"/>
      <c r="M11" s="878"/>
      <c r="N11" s="879"/>
      <c r="O11" s="779" t="s">
        <v>122</v>
      </c>
      <c r="P11" s="806"/>
      <c r="Q11" s="806"/>
      <c r="R11" s="768" t="s">
        <v>165</v>
      </c>
      <c r="S11" s="805"/>
      <c r="T11" s="805"/>
      <c r="U11" s="805"/>
      <c r="V11" s="769"/>
      <c r="W11" s="779" t="s">
        <v>163</v>
      </c>
      <c r="X11" s="806"/>
      <c r="Y11" s="780"/>
      <c r="Z11" s="792" t="s">
        <v>502</v>
      </c>
      <c r="AA11" s="770"/>
      <c r="AB11" s="770"/>
      <c r="AC11" s="770"/>
      <c r="AD11" s="770"/>
      <c r="AE11" s="873" t="s">
        <v>438</v>
      </c>
      <c r="AF11" s="873"/>
      <c r="AG11" s="873"/>
      <c r="AH11" s="873"/>
      <c r="AI11" s="873"/>
    </row>
    <row r="12" spans="1:36" ht="15" customHeight="1">
      <c r="A12" s="17"/>
      <c r="B12" s="367" t="s">
        <v>172</v>
      </c>
      <c r="C12" s="368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8"/>
      <c r="O12" s="864"/>
      <c r="P12" s="865"/>
      <c r="Q12" s="866"/>
      <c r="R12" s="861"/>
      <c r="S12" s="862"/>
      <c r="T12" s="862"/>
      <c r="U12" s="862"/>
      <c r="V12" s="863"/>
      <c r="W12" s="861"/>
      <c r="X12" s="862"/>
      <c r="Y12" s="863"/>
      <c r="Z12" s="733"/>
      <c r="AA12" s="734"/>
      <c r="AB12" s="734"/>
      <c r="AC12" s="734"/>
      <c r="AD12" s="735"/>
      <c r="AE12" s="733"/>
      <c r="AF12" s="734"/>
      <c r="AG12" s="734"/>
      <c r="AH12" s="734"/>
      <c r="AI12" s="735"/>
      <c r="AJ12" s="17"/>
    </row>
    <row r="13" spans="1:36" ht="15" customHeight="1">
      <c r="A13" s="17"/>
      <c r="B13" s="369" t="s">
        <v>167</v>
      </c>
      <c r="C13" s="47"/>
      <c r="D13" s="114"/>
      <c r="E13" s="114"/>
      <c r="F13" s="114"/>
      <c r="G13" s="114"/>
      <c r="H13" s="114"/>
      <c r="I13" s="114"/>
      <c r="J13" s="160"/>
      <c r="K13" s="114"/>
      <c r="L13" s="114"/>
      <c r="M13" s="114"/>
      <c r="N13" s="161"/>
      <c r="O13" s="870"/>
      <c r="P13" s="871"/>
      <c r="Q13" s="872"/>
      <c r="R13" s="867"/>
      <c r="S13" s="868"/>
      <c r="T13" s="868"/>
      <c r="U13" s="868"/>
      <c r="V13" s="869"/>
      <c r="W13" s="855"/>
      <c r="X13" s="856"/>
      <c r="Y13" s="857"/>
      <c r="Z13" s="677"/>
      <c r="AA13" s="678"/>
      <c r="AB13" s="678"/>
      <c r="AC13" s="678"/>
      <c r="AD13" s="679"/>
      <c r="AE13" s="677"/>
      <c r="AF13" s="678"/>
      <c r="AG13" s="678"/>
      <c r="AH13" s="678"/>
      <c r="AI13" s="679"/>
      <c r="AJ13" s="17"/>
    </row>
    <row r="14" spans="1:36" ht="15" customHeight="1">
      <c r="A14" s="17"/>
      <c r="B14" s="218" t="s">
        <v>168</v>
      </c>
      <c r="C14" s="114"/>
      <c r="D14" s="114"/>
      <c r="E14" s="114"/>
      <c r="F14" s="114"/>
      <c r="G14" s="114"/>
      <c r="H14" s="114"/>
      <c r="I14" s="114"/>
      <c r="J14" s="162"/>
      <c r="K14" s="162"/>
      <c r="L14" s="162"/>
      <c r="M14" s="162"/>
      <c r="N14" s="163"/>
      <c r="O14" s="870"/>
      <c r="P14" s="871"/>
      <c r="Q14" s="872"/>
      <c r="R14" s="867"/>
      <c r="S14" s="868"/>
      <c r="T14" s="868"/>
      <c r="U14" s="868"/>
      <c r="V14" s="869"/>
      <c r="W14" s="855"/>
      <c r="X14" s="856"/>
      <c r="Y14" s="857"/>
      <c r="Z14" s="677"/>
      <c r="AA14" s="678"/>
      <c r="AB14" s="678"/>
      <c r="AC14" s="678"/>
      <c r="AD14" s="679"/>
      <c r="AE14" s="677"/>
      <c r="AF14" s="678"/>
      <c r="AG14" s="678"/>
      <c r="AH14" s="678"/>
      <c r="AI14" s="679"/>
      <c r="AJ14" s="17"/>
    </row>
    <row r="15" spans="1:36" ht="15" customHeight="1">
      <c r="A15" s="17"/>
      <c r="B15" s="115" t="s">
        <v>392</v>
      </c>
      <c r="C15" s="114"/>
      <c r="D15" s="114"/>
      <c r="E15" s="114"/>
      <c r="F15" s="114"/>
      <c r="G15" s="114"/>
      <c r="H15" s="114"/>
      <c r="I15" s="114"/>
      <c r="J15" s="164"/>
      <c r="K15" s="164"/>
      <c r="L15" s="164"/>
      <c r="M15" s="164"/>
      <c r="N15" s="165"/>
      <c r="O15" s="858" t="s">
        <v>288</v>
      </c>
      <c r="P15" s="859"/>
      <c r="Q15" s="860"/>
      <c r="R15" s="849">
        <v>132072.77</v>
      </c>
      <c r="S15" s="850"/>
      <c r="T15" s="850"/>
      <c r="U15" s="850"/>
      <c r="V15" s="851"/>
      <c r="W15" s="852">
        <v>6554.28</v>
      </c>
      <c r="X15" s="853"/>
      <c r="Y15" s="854"/>
      <c r="Z15" s="646">
        <f aca="true" t="shared" si="0" ref="Z15:Z20">+R15*W15</f>
        <v>865641914.9555999</v>
      </c>
      <c r="AA15" s="647"/>
      <c r="AB15" s="647"/>
      <c r="AC15" s="647"/>
      <c r="AD15" s="652"/>
      <c r="AE15" s="646">
        <v>49145858</v>
      </c>
      <c r="AF15" s="647"/>
      <c r="AG15" s="647"/>
      <c r="AH15" s="647"/>
      <c r="AI15" s="652"/>
      <c r="AJ15" s="17"/>
    </row>
    <row r="16" spans="1:36" ht="15" customHeight="1">
      <c r="A16" s="17"/>
      <c r="B16" s="115" t="s">
        <v>393</v>
      </c>
      <c r="C16" s="114"/>
      <c r="D16" s="114"/>
      <c r="E16" s="114"/>
      <c r="F16" s="114"/>
      <c r="G16" s="114"/>
      <c r="H16" s="114"/>
      <c r="I16" s="114"/>
      <c r="J16" s="164"/>
      <c r="K16" s="164"/>
      <c r="L16" s="164"/>
      <c r="M16" s="164"/>
      <c r="N16" s="165"/>
      <c r="O16" s="858" t="s">
        <v>288</v>
      </c>
      <c r="P16" s="859"/>
      <c r="Q16" s="860"/>
      <c r="R16" s="849">
        <v>26169.2</v>
      </c>
      <c r="S16" s="850"/>
      <c r="T16" s="850"/>
      <c r="U16" s="850"/>
      <c r="V16" s="851"/>
      <c r="W16" s="852">
        <v>6554.28</v>
      </c>
      <c r="X16" s="853"/>
      <c r="Y16" s="854"/>
      <c r="Z16" s="646">
        <f t="shared" si="0"/>
        <v>171520264.176</v>
      </c>
      <c r="AA16" s="647"/>
      <c r="AB16" s="647"/>
      <c r="AC16" s="647"/>
      <c r="AD16" s="652"/>
      <c r="AE16" s="646">
        <v>189663185</v>
      </c>
      <c r="AF16" s="647"/>
      <c r="AG16" s="647"/>
      <c r="AH16" s="647"/>
      <c r="AI16" s="652"/>
      <c r="AJ16" s="17"/>
    </row>
    <row r="17" spans="1:36" ht="15" customHeight="1">
      <c r="A17" s="17"/>
      <c r="B17" s="115" t="s">
        <v>368</v>
      </c>
      <c r="C17" s="114"/>
      <c r="D17" s="114"/>
      <c r="E17" s="114"/>
      <c r="F17" s="114"/>
      <c r="G17" s="114"/>
      <c r="H17" s="114"/>
      <c r="I17" s="114"/>
      <c r="J17" s="164"/>
      <c r="K17" s="164"/>
      <c r="L17" s="164"/>
      <c r="M17" s="164"/>
      <c r="N17" s="165"/>
      <c r="O17" s="858" t="s">
        <v>288</v>
      </c>
      <c r="P17" s="859"/>
      <c r="Q17" s="860"/>
      <c r="R17" s="849">
        <v>375226.99</v>
      </c>
      <c r="S17" s="850"/>
      <c r="T17" s="850"/>
      <c r="U17" s="850"/>
      <c r="V17" s="851"/>
      <c r="W17" s="852">
        <v>6554.28</v>
      </c>
      <c r="X17" s="853"/>
      <c r="Y17" s="854"/>
      <c r="Z17" s="646">
        <f t="shared" si="0"/>
        <v>2459342756.0172</v>
      </c>
      <c r="AA17" s="647"/>
      <c r="AB17" s="647"/>
      <c r="AC17" s="647"/>
      <c r="AD17" s="652"/>
      <c r="AE17" s="646">
        <v>2678062</v>
      </c>
      <c r="AF17" s="647"/>
      <c r="AG17" s="647"/>
      <c r="AH17" s="647"/>
      <c r="AI17" s="652"/>
      <c r="AJ17" s="17"/>
    </row>
    <row r="18" spans="1:36" ht="15" customHeight="1">
      <c r="A18" s="17"/>
      <c r="B18" s="115" t="s">
        <v>394</v>
      </c>
      <c r="C18" s="114"/>
      <c r="D18" s="114"/>
      <c r="E18" s="114"/>
      <c r="F18" s="114"/>
      <c r="G18" s="114"/>
      <c r="H18" s="114"/>
      <c r="I18" s="114"/>
      <c r="J18" s="164"/>
      <c r="K18" s="164"/>
      <c r="L18" s="164"/>
      <c r="M18" s="164"/>
      <c r="N18" s="165"/>
      <c r="O18" s="858" t="s">
        <v>288</v>
      </c>
      <c r="P18" s="859"/>
      <c r="Q18" s="860"/>
      <c r="R18" s="849">
        <v>692382.69</v>
      </c>
      <c r="S18" s="850"/>
      <c r="T18" s="850"/>
      <c r="U18" s="850"/>
      <c r="V18" s="851"/>
      <c r="W18" s="852">
        <v>6554.28</v>
      </c>
      <c r="X18" s="853"/>
      <c r="Y18" s="854"/>
      <c r="Z18" s="646">
        <f t="shared" si="0"/>
        <v>4538070017.413199</v>
      </c>
      <c r="AA18" s="647"/>
      <c r="AB18" s="647"/>
      <c r="AC18" s="647"/>
      <c r="AD18" s="652"/>
      <c r="AE18" s="646">
        <v>451122571</v>
      </c>
      <c r="AF18" s="647"/>
      <c r="AG18" s="647"/>
      <c r="AH18" s="647"/>
      <c r="AI18" s="652"/>
      <c r="AJ18" s="17"/>
    </row>
    <row r="19" spans="1:36" ht="15" customHeight="1">
      <c r="A19" s="17"/>
      <c r="B19" s="115" t="s">
        <v>446</v>
      </c>
      <c r="C19" s="114"/>
      <c r="D19" s="114"/>
      <c r="E19" s="114"/>
      <c r="F19" s="114"/>
      <c r="G19" s="114"/>
      <c r="H19" s="114"/>
      <c r="I19" s="114"/>
      <c r="J19" s="164"/>
      <c r="K19" s="164"/>
      <c r="L19" s="164"/>
      <c r="M19" s="164"/>
      <c r="N19" s="165"/>
      <c r="O19" s="858" t="s">
        <v>288</v>
      </c>
      <c r="P19" s="859"/>
      <c r="Q19" s="860"/>
      <c r="R19" s="849">
        <v>9745.82</v>
      </c>
      <c r="S19" s="850"/>
      <c r="T19" s="850"/>
      <c r="U19" s="850"/>
      <c r="V19" s="851"/>
      <c r="W19" s="852">
        <v>6554.28</v>
      </c>
      <c r="X19" s="853"/>
      <c r="Y19" s="854"/>
      <c r="Z19" s="646">
        <f t="shared" si="0"/>
        <v>63876833.10959999</v>
      </c>
      <c r="AA19" s="647"/>
      <c r="AB19" s="647"/>
      <c r="AC19" s="647"/>
      <c r="AD19" s="652"/>
      <c r="AE19" s="646">
        <v>62780506</v>
      </c>
      <c r="AF19" s="647"/>
      <c r="AG19" s="647"/>
      <c r="AH19" s="647"/>
      <c r="AI19" s="652"/>
      <c r="AJ19" s="17"/>
    </row>
    <row r="20" spans="1:36" ht="15" customHeight="1">
      <c r="A20" s="17"/>
      <c r="B20" s="115" t="s">
        <v>416</v>
      </c>
      <c r="C20" s="114"/>
      <c r="D20" s="114"/>
      <c r="E20" s="114"/>
      <c r="F20" s="114"/>
      <c r="G20" s="114"/>
      <c r="H20" s="114"/>
      <c r="I20" s="114"/>
      <c r="J20" s="164"/>
      <c r="K20" s="164"/>
      <c r="L20" s="164"/>
      <c r="M20" s="164"/>
      <c r="N20" s="165"/>
      <c r="O20" s="858" t="s">
        <v>288</v>
      </c>
      <c r="P20" s="859"/>
      <c r="Q20" s="860"/>
      <c r="R20" s="849">
        <v>1839.26</v>
      </c>
      <c r="S20" s="850"/>
      <c r="T20" s="850"/>
      <c r="U20" s="850"/>
      <c r="V20" s="851"/>
      <c r="W20" s="852">
        <v>6554.28</v>
      </c>
      <c r="X20" s="853"/>
      <c r="Y20" s="854"/>
      <c r="Z20" s="646">
        <f t="shared" si="0"/>
        <v>12055025.0328</v>
      </c>
      <c r="AA20" s="647"/>
      <c r="AB20" s="647"/>
      <c r="AC20" s="647"/>
      <c r="AD20" s="652"/>
      <c r="AE20" s="646">
        <v>186949848</v>
      </c>
      <c r="AF20" s="647"/>
      <c r="AG20" s="647"/>
      <c r="AH20" s="647"/>
      <c r="AI20" s="652"/>
      <c r="AJ20" s="17"/>
    </row>
    <row r="21" spans="1:36" ht="15" customHeight="1">
      <c r="A21" s="17"/>
      <c r="B21" s="166" t="s">
        <v>397</v>
      </c>
      <c r="C21" s="167"/>
      <c r="D21" s="167"/>
      <c r="E21" s="167"/>
      <c r="F21" s="167"/>
      <c r="G21" s="167"/>
      <c r="H21" s="167"/>
      <c r="I21" s="167"/>
      <c r="J21" s="164"/>
      <c r="K21" s="164"/>
      <c r="L21" s="164"/>
      <c r="M21" s="164"/>
      <c r="N21" s="165"/>
      <c r="O21" s="858"/>
      <c r="P21" s="859"/>
      <c r="Q21" s="860"/>
      <c r="R21" s="849"/>
      <c r="S21" s="850"/>
      <c r="T21" s="850"/>
      <c r="U21" s="850"/>
      <c r="V21" s="851"/>
      <c r="W21" s="852"/>
      <c r="X21" s="853"/>
      <c r="Y21" s="854"/>
      <c r="Z21" s="646"/>
      <c r="AA21" s="647"/>
      <c r="AB21" s="647"/>
      <c r="AC21" s="647"/>
      <c r="AD21" s="652"/>
      <c r="AE21" s="646"/>
      <c r="AF21" s="647"/>
      <c r="AG21" s="647"/>
      <c r="AH21" s="647"/>
      <c r="AI21" s="652"/>
      <c r="AJ21" s="17"/>
    </row>
    <row r="22" spans="1:36" ht="15" customHeight="1">
      <c r="A22" s="17"/>
      <c r="B22" s="339" t="s">
        <v>169</v>
      </c>
      <c r="C22" s="340"/>
      <c r="D22" s="340"/>
      <c r="E22" s="340"/>
      <c r="F22" s="340"/>
      <c r="G22" s="340"/>
      <c r="H22" s="340"/>
      <c r="I22" s="340"/>
      <c r="J22" s="164"/>
      <c r="K22" s="164"/>
      <c r="L22" s="164"/>
      <c r="M22" s="164"/>
      <c r="N22" s="168"/>
      <c r="O22" s="858" t="s">
        <v>288</v>
      </c>
      <c r="P22" s="859"/>
      <c r="Q22" s="860"/>
      <c r="R22" s="867">
        <v>889597.16</v>
      </c>
      <c r="S22" s="868"/>
      <c r="T22" s="868"/>
      <c r="U22" s="868"/>
      <c r="V22" s="869"/>
      <c r="W22" s="852">
        <v>6554.28</v>
      </c>
      <c r="X22" s="853"/>
      <c r="Y22" s="854"/>
      <c r="Z22" s="646">
        <f>R22*W22</f>
        <v>5830668873.8448</v>
      </c>
      <c r="AA22" s="647"/>
      <c r="AB22" s="647"/>
      <c r="AC22" s="647"/>
      <c r="AD22" s="652"/>
      <c r="AE22" s="646">
        <v>12899141005</v>
      </c>
      <c r="AF22" s="647"/>
      <c r="AG22" s="647"/>
      <c r="AH22" s="647"/>
      <c r="AI22" s="652"/>
      <c r="AJ22" s="17"/>
    </row>
    <row r="23" spans="1:36" ht="15" customHeight="1">
      <c r="A23" s="17"/>
      <c r="B23" s="339" t="s">
        <v>213</v>
      </c>
      <c r="C23" s="340"/>
      <c r="D23" s="340"/>
      <c r="E23" s="340"/>
      <c r="F23" s="340"/>
      <c r="G23" s="340"/>
      <c r="H23" s="340"/>
      <c r="I23" s="340"/>
      <c r="J23" s="164"/>
      <c r="K23" s="164"/>
      <c r="L23" s="164"/>
      <c r="M23" s="164"/>
      <c r="N23" s="168"/>
      <c r="O23" s="858" t="s">
        <v>288</v>
      </c>
      <c r="P23" s="859"/>
      <c r="Q23" s="860"/>
      <c r="R23" s="849">
        <v>94628.31</v>
      </c>
      <c r="S23" s="850"/>
      <c r="T23" s="850"/>
      <c r="U23" s="850"/>
      <c r="V23" s="851"/>
      <c r="W23" s="852">
        <v>6554.28</v>
      </c>
      <c r="X23" s="853"/>
      <c r="Y23" s="854"/>
      <c r="Z23" s="646">
        <f>R23*W23</f>
        <v>620220439.6667999</v>
      </c>
      <c r="AA23" s="647"/>
      <c r="AB23" s="647"/>
      <c r="AC23" s="647"/>
      <c r="AD23" s="647"/>
      <c r="AE23" s="646">
        <v>929624354</v>
      </c>
      <c r="AF23" s="647"/>
      <c r="AG23" s="647"/>
      <c r="AH23" s="647"/>
      <c r="AI23" s="647"/>
      <c r="AJ23" s="231"/>
    </row>
    <row r="24" spans="1:36" ht="15" customHeight="1">
      <c r="A24" s="17"/>
      <c r="B24" s="339" t="s">
        <v>408</v>
      </c>
      <c r="C24" s="340"/>
      <c r="D24" s="340"/>
      <c r="E24" s="340"/>
      <c r="F24" s="340"/>
      <c r="G24" s="340"/>
      <c r="H24" s="340"/>
      <c r="I24" s="340"/>
      <c r="J24" s="164"/>
      <c r="K24" s="164"/>
      <c r="L24" s="164"/>
      <c r="M24" s="164"/>
      <c r="N24" s="168"/>
      <c r="O24" s="858" t="s">
        <v>288</v>
      </c>
      <c r="P24" s="859"/>
      <c r="Q24" s="860"/>
      <c r="R24" s="849">
        <v>518080</v>
      </c>
      <c r="S24" s="850"/>
      <c r="T24" s="850"/>
      <c r="U24" s="850"/>
      <c r="V24" s="851"/>
      <c r="W24" s="852">
        <v>6554.28</v>
      </c>
      <c r="X24" s="853"/>
      <c r="Y24" s="854"/>
      <c r="Z24" s="646">
        <f>R24*W24</f>
        <v>3395641382.4</v>
      </c>
      <c r="AA24" s="647"/>
      <c r="AB24" s="647"/>
      <c r="AC24" s="647"/>
      <c r="AD24" s="647"/>
      <c r="AE24" s="646">
        <v>204125226</v>
      </c>
      <c r="AF24" s="647"/>
      <c r="AG24" s="647"/>
      <c r="AH24" s="647"/>
      <c r="AI24" s="652"/>
      <c r="AJ24" s="17"/>
    </row>
    <row r="25" spans="1:36" ht="15" customHeight="1">
      <c r="A25" s="17"/>
      <c r="B25" s="339" t="s">
        <v>55</v>
      </c>
      <c r="C25" s="340"/>
      <c r="D25" s="340"/>
      <c r="E25" s="340"/>
      <c r="F25" s="340"/>
      <c r="G25" s="340"/>
      <c r="H25" s="340"/>
      <c r="I25" s="340"/>
      <c r="J25" s="164"/>
      <c r="K25" s="164"/>
      <c r="L25" s="164"/>
      <c r="M25" s="164"/>
      <c r="N25" s="168"/>
      <c r="O25" s="858" t="s">
        <v>288</v>
      </c>
      <c r="P25" s="859"/>
      <c r="Q25" s="860"/>
      <c r="R25" s="849">
        <v>138096.11</v>
      </c>
      <c r="S25" s="850"/>
      <c r="T25" s="850"/>
      <c r="U25" s="850"/>
      <c r="V25" s="851"/>
      <c r="W25" s="852">
        <v>6554.28</v>
      </c>
      <c r="X25" s="853"/>
      <c r="Y25" s="854"/>
      <c r="Z25" s="649">
        <f>R25*W25</f>
        <v>905120571.8507999</v>
      </c>
      <c r="AA25" s="650"/>
      <c r="AB25" s="650"/>
      <c r="AC25" s="650"/>
      <c r="AD25" s="676"/>
      <c r="AE25" s="649">
        <v>456367893</v>
      </c>
      <c r="AF25" s="650"/>
      <c r="AG25" s="650"/>
      <c r="AH25" s="650"/>
      <c r="AI25" s="676"/>
      <c r="AJ25" s="17"/>
    </row>
    <row r="26" spans="1:36" ht="15" customHeight="1">
      <c r="A26" s="17"/>
      <c r="B26" s="218" t="s">
        <v>170</v>
      </c>
      <c r="C26" s="335"/>
      <c r="D26" s="335"/>
      <c r="E26" s="335"/>
      <c r="F26" s="335"/>
      <c r="G26" s="335"/>
      <c r="H26" s="335"/>
      <c r="I26" s="335"/>
      <c r="J26" s="162"/>
      <c r="K26" s="162"/>
      <c r="L26" s="162"/>
      <c r="M26" s="162"/>
      <c r="N26" s="163"/>
      <c r="O26" s="870"/>
      <c r="P26" s="871"/>
      <c r="Q26" s="872"/>
      <c r="R26" s="881">
        <f>SUM(R15:V25)</f>
        <v>2877838.31</v>
      </c>
      <c r="S26" s="882"/>
      <c r="T26" s="882"/>
      <c r="U26" s="882"/>
      <c r="V26" s="883"/>
      <c r="W26" s="884"/>
      <c r="X26" s="885"/>
      <c r="Y26" s="886"/>
      <c r="Z26" s="614">
        <f>SUM(Z15:AD25)</f>
        <v>18862158078.466797</v>
      </c>
      <c r="AA26" s="615"/>
      <c r="AB26" s="615"/>
      <c r="AC26" s="615"/>
      <c r="AD26" s="616"/>
      <c r="AE26" s="887">
        <f>SUM(AE15:AI25)</f>
        <v>15431598508</v>
      </c>
      <c r="AF26" s="888"/>
      <c r="AG26" s="888"/>
      <c r="AH26" s="888"/>
      <c r="AI26" s="889"/>
      <c r="AJ26" s="17"/>
    </row>
    <row r="27" spans="1:36" ht="15" customHeight="1">
      <c r="A27" s="17"/>
      <c r="B27" s="345" t="s">
        <v>385</v>
      </c>
      <c r="C27" s="335"/>
      <c r="D27" s="335"/>
      <c r="E27" s="335"/>
      <c r="F27" s="335"/>
      <c r="G27" s="335"/>
      <c r="H27" s="335"/>
      <c r="I27" s="335"/>
      <c r="J27" s="162"/>
      <c r="K27" s="162"/>
      <c r="L27" s="162"/>
      <c r="M27" s="162"/>
      <c r="N27" s="163"/>
      <c r="O27" s="870"/>
      <c r="P27" s="871"/>
      <c r="Q27" s="872"/>
      <c r="R27" s="861"/>
      <c r="S27" s="862"/>
      <c r="T27" s="862"/>
      <c r="U27" s="862"/>
      <c r="V27" s="863"/>
      <c r="W27" s="890"/>
      <c r="X27" s="891"/>
      <c r="Y27" s="892"/>
      <c r="Z27" s="733"/>
      <c r="AA27" s="734"/>
      <c r="AB27" s="734"/>
      <c r="AC27" s="734"/>
      <c r="AD27" s="735"/>
      <c r="AE27" s="733"/>
      <c r="AF27" s="734"/>
      <c r="AG27" s="734"/>
      <c r="AH27" s="734"/>
      <c r="AI27" s="735"/>
      <c r="AJ27" s="17"/>
    </row>
    <row r="28" spans="1:36" ht="15" customHeight="1">
      <c r="A28" s="17"/>
      <c r="B28" s="218" t="s">
        <v>170</v>
      </c>
      <c r="C28" s="335"/>
      <c r="D28" s="335"/>
      <c r="E28" s="335"/>
      <c r="F28" s="335"/>
      <c r="G28" s="335"/>
      <c r="H28" s="335"/>
      <c r="I28" s="335"/>
      <c r="J28" s="162"/>
      <c r="K28" s="162"/>
      <c r="L28" s="162"/>
      <c r="M28" s="162"/>
      <c r="N28" s="163"/>
      <c r="O28" s="870"/>
      <c r="P28" s="871"/>
      <c r="Q28" s="872"/>
      <c r="R28" s="881"/>
      <c r="S28" s="882"/>
      <c r="T28" s="882"/>
      <c r="U28" s="882"/>
      <c r="V28" s="883"/>
      <c r="W28" s="884"/>
      <c r="X28" s="885"/>
      <c r="Y28" s="886"/>
      <c r="Z28" s="614"/>
      <c r="AA28" s="615"/>
      <c r="AB28" s="615"/>
      <c r="AC28" s="615"/>
      <c r="AD28" s="616"/>
      <c r="AE28" s="614"/>
      <c r="AF28" s="615"/>
      <c r="AG28" s="615"/>
      <c r="AH28" s="615"/>
      <c r="AI28" s="616"/>
      <c r="AJ28" s="17"/>
    </row>
    <row r="29" spans="1:36" ht="15" customHeight="1">
      <c r="A29" s="17"/>
      <c r="B29" s="345" t="s">
        <v>395</v>
      </c>
      <c r="C29" s="114"/>
      <c r="D29" s="114"/>
      <c r="E29" s="114"/>
      <c r="F29" s="114"/>
      <c r="G29" s="114"/>
      <c r="H29" s="114"/>
      <c r="I29" s="114"/>
      <c r="J29" s="162"/>
      <c r="K29" s="162"/>
      <c r="L29" s="162"/>
      <c r="M29" s="162"/>
      <c r="N29" s="163"/>
      <c r="O29" s="870"/>
      <c r="P29" s="871"/>
      <c r="Q29" s="872"/>
      <c r="R29" s="893">
        <f>R26+R28</f>
        <v>2877838.31</v>
      </c>
      <c r="S29" s="894"/>
      <c r="T29" s="894"/>
      <c r="U29" s="894"/>
      <c r="V29" s="895"/>
      <c r="W29" s="904"/>
      <c r="X29" s="905"/>
      <c r="Y29" s="906"/>
      <c r="Z29" s="730">
        <f>SUM(Z26+Z28)</f>
        <v>18862158078.466797</v>
      </c>
      <c r="AA29" s="584"/>
      <c r="AB29" s="584"/>
      <c r="AC29" s="584"/>
      <c r="AD29" s="732"/>
      <c r="AE29" s="730">
        <f>AE26+AE28</f>
        <v>15431598508</v>
      </c>
      <c r="AF29" s="584"/>
      <c r="AG29" s="584"/>
      <c r="AH29" s="584"/>
      <c r="AI29" s="732"/>
      <c r="AJ29" s="17"/>
    </row>
    <row r="30" spans="1:36" ht="15" customHeight="1">
      <c r="A30" s="17"/>
      <c r="B30" s="370" t="s">
        <v>18</v>
      </c>
      <c r="C30" s="147"/>
      <c r="D30" s="147"/>
      <c r="E30" s="114"/>
      <c r="F30" s="114"/>
      <c r="G30" s="114"/>
      <c r="H30" s="114"/>
      <c r="I30" s="114"/>
      <c r="J30" s="162"/>
      <c r="K30" s="162"/>
      <c r="L30" s="162"/>
      <c r="M30" s="162"/>
      <c r="N30" s="163"/>
      <c r="O30" s="870"/>
      <c r="P30" s="871"/>
      <c r="Q30" s="872"/>
      <c r="R30" s="867"/>
      <c r="S30" s="868"/>
      <c r="T30" s="868"/>
      <c r="U30" s="868"/>
      <c r="V30" s="869"/>
      <c r="W30" s="855"/>
      <c r="X30" s="856"/>
      <c r="Y30" s="857"/>
      <c r="Z30" s="677"/>
      <c r="AA30" s="678"/>
      <c r="AB30" s="678"/>
      <c r="AC30" s="678"/>
      <c r="AD30" s="679"/>
      <c r="AE30" s="733"/>
      <c r="AF30" s="734"/>
      <c r="AG30" s="734"/>
      <c r="AH30" s="734"/>
      <c r="AI30" s="735"/>
      <c r="AJ30" s="17"/>
    </row>
    <row r="31" spans="1:36" ht="15" customHeight="1">
      <c r="A31" s="17"/>
      <c r="B31" s="369" t="s">
        <v>289</v>
      </c>
      <c r="C31" s="114"/>
      <c r="D31" s="114"/>
      <c r="E31" s="114"/>
      <c r="F31" s="114"/>
      <c r="G31" s="114"/>
      <c r="H31" s="114"/>
      <c r="I31" s="114"/>
      <c r="J31" s="162"/>
      <c r="K31" s="162"/>
      <c r="L31" s="162"/>
      <c r="M31" s="162"/>
      <c r="N31" s="163"/>
      <c r="O31" s="870"/>
      <c r="P31" s="871"/>
      <c r="Q31" s="872"/>
      <c r="R31" s="867"/>
      <c r="S31" s="868"/>
      <c r="T31" s="868"/>
      <c r="U31" s="868"/>
      <c r="V31" s="869"/>
      <c r="W31" s="855"/>
      <c r="X31" s="856"/>
      <c r="Y31" s="857"/>
      <c r="Z31" s="677"/>
      <c r="AA31" s="678"/>
      <c r="AB31" s="678"/>
      <c r="AC31" s="678"/>
      <c r="AD31" s="679"/>
      <c r="AE31" s="677"/>
      <c r="AF31" s="678"/>
      <c r="AG31" s="678"/>
      <c r="AH31" s="678"/>
      <c r="AI31" s="679"/>
      <c r="AJ31" s="17"/>
    </row>
    <row r="32" spans="1:36" ht="15" customHeight="1">
      <c r="A32" s="17"/>
      <c r="B32" s="218" t="s">
        <v>398</v>
      </c>
      <c r="C32" s="114"/>
      <c r="D32" s="114"/>
      <c r="E32" s="114"/>
      <c r="F32" s="114"/>
      <c r="G32" s="114"/>
      <c r="H32" s="114"/>
      <c r="I32" s="114"/>
      <c r="J32" s="162"/>
      <c r="K32" s="162"/>
      <c r="L32" s="162"/>
      <c r="M32" s="162"/>
      <c r="N32" s="163"/>
      <c r="O32" s="357"/>
      <c r="P32" s="362"/>
      <c r="Q32" s="358"/>
      <c r="R32" s="359"/>
      <c r="S32" s="360"/>
      <c r="T32" s="360"/>
      <c r="U32" s="360"/>
      <c r="V32" s="361"/>
      <c r="W32" s="354"/>
      <c r="X32" s="355"/>
      <c r="Y32" s="356"/>
      <c r="Z32" s="346"/>
      <c r="AA32" s="347"/>
      <c r="AB32" s="347"/>
      <c r="AC32" s="347"/>
      <c r="AD32" s="348"/>
      <c r="AE32" s="346"/>
      <c r="AF32" s="347"/>
      <c r="AG32" s="347"/>
      <c r="AH32" s="347"/>
      <c r="AI32" s="348"/>
      <c r="AJ32" s="17"/>
    </row>
    <row r="33" spans="1:36" ht="15" customHeight="1">
      <c r="A33" s="17"/>
      <c r="B33" s="115" t="s">
        <v>416</v>
      </c>
      <c r="C33" s="114"/>
      <c r="D33" s="114"/>
      <c r="E33" s="114"/>
      <c r="F33" s="114"/>
      <c r="G33" s="114"/>
      <c r="H33" s="114"/>
      <c r="I33" s="114"/>
      <c r="J33" s="114"/>
      <c r="K33" s="114"/>
      <c r="L33" s="162"/>
      <c r="M33" s="162"/>
      <c r="N33" s="163"/>
      <c r="O33" s="858" t="s">
        <v>288</v>
      </c>
      <c r="P33" s="859"/>
      <c r="Q33" s="860"/>
      <c r="R33" s="849">
        <v>0</v>
      </c>
      <c r="S33" s="850"/>
      <c r="T33" s="850"/>
      <c r="U33" s="850"/>
      <c r="V33" s="851"/>
      <c r="W33" s="855">
        <v>6571.73</v>
      </c>
      <c r="X33" s="856"/>
      <c r="Y33" s="857"/>
      <c r="Z33" s="677">
        <f>R33*W33</f>
        <v>0</v>
      </c>
      <c r="AA33" s="678"/>
      <c r="AB33" s="678"/>
      <c r="AC33" s="678"/>
      <c r="AD33" s="679"/>
      <c r="AE33" s="677">
        <v>1319001253</v>
      </c>
      <c r="AF33" s="678"/>
      <c r="AG33" s="678"/>
      <c r="AH33" s="678"/>
      <c r="AI33" s="679"/>
      <c r="AJ33" s="17"/>
    </row>
    <row r="34" spans="2:35" ht="15" customHeight="1">
      <c r="B34" s="115" t="s">
        <v>392</v>
      </c>
      <c r="C34" s="335"/>
      <c r="D34" s="335"/>
      <c r="E34" s="335"/>
      <c r="F34" s="335"/>
      <c r="G34" s="335"/>
      <c r="H34" s="335"/>
      <c r="I34" s="335"/>
      <c r="J34" s="335"/>
      <c r="K34" s="335"/>
      <c r="L34" s="335"/>
      <c r="M34" s="162"/>
      <c r="N34" s="163"/>
      <c r="O34" s="858" t="s">
        <v>288</v>
      </c>
      <c r="P34" s="859"/>
      <c r="Q34" s="860"/>
      <c r="R34" s="849">
        <v>17070.66</v>
      </c>
      <c r="S34" s="850"/>
      <c r="T34" s="850"/>
      <c r="U34" s="850"/>
      <c r="V34" s="851"/>
      <c r="W34" s="855">
        <v>6571.73</v>
      </c>
      <c r="X34" s="856"/>
      <c r="Y34" s="857"/>
      <c r="Z34" s="677">
        <f aca="true" t="shared" si="1" ref="Z34:Z40">+R34*W34</f>
        <v>112183768.4418</v>
      </c>
      <c r="AA34" s="678"/>
      <c r="AB34" s="678"/>
      <c r="AC34" s="678"/>
      <c r="AD34" s="679"/>
      <c r="AE34" s="677">
        <v>222360850</v>
      </c>
      <c r="AF34" s="678"/>
      <c r="AG34" s="678"/>
      <c r="AH34" s="678"/>
      <c r="AI34" s="679"/>
    </row>
    <row r="35" spans="2:35" ht="15" customHeight="1">
      <c r="B35" s="115" t="s">
        <v>393</v>
      </c>
      <c r="C35" s="335"/>
      <c r="D35" s="335"/>
      <c r="E35" s="335"/>
      <c r="F35" s="335"/>
      <c r="G35" s="335"/>
      <c r="H35" s="335"/>
      <c r="I35" s="335"/>
      <c r="J35" s="335"/>
      <c r="K35" s="335"/>
      <c r="L35" s="335"/>
      <c r="M35" s="162"/>
      <c r="N35" s="163"/>
      <c r="O35" s="858" t="s">
        <v>288</v>
      </c>
      <c r="P35" s="859"/>
      <c r="Q35" s="860"/>
      <c r="R35" s="849">
        <v>4130</v>
      </c>
      <c r="S35" s="850"/>
      <c r="T35" s="850"/>
      <c r="U35" s="850"/>
      <c r="V35" s="851"/>
      <c r="W35" s="855">
        <v>6571.73</v>
      </c>
      <c r="X35" s="856"/>
      <c r="Y35" s="857"/>
      <c r="Z35" s="677">
        <f t="shared" si="1"/>
        <v>27141244.9</v>
      </c>
      <c r="AA35" s="678"/>
      <c r="AB35" s="678"/>
      <c r="AC35" s="678"/>
      <c r="AD35" s="679"/>
      <c r="AE35" s="677">
        <v>32035336</v>
      </c>
      <c r="AF35" s="678"/>
      <c r="AG35" s="678"/>
      <c r="AH35" s="678"/>
      <c r="AI35" s="679"/>
    </row>
    <row r="36" spans="2:35" ht="15" customHeight="1">
      <c r="B36" s="115" t="s">
        <v>368</v>
      </c>
      <c r="C36" s="335"/>
      <c r="D36" s="335"/>
      <c r="E36" s="335"/>
      <c r="F36" s="335"/>
      <c r="G36" s="335"/>
      <c r="H36" s="335"/>
      <c r="I36" s="335"/>
      <c r="J36" s="335"/>
      <c r="K36" s="335"/>
      <c r="L36" s="335"/>
      <c r="M36" s="162"/>
      <c r="N36" s="163"/>
      <c r="O36" s="858" t="s">
        <v>288</v>
      </c>
      <c r="P36" s="859"/>
      <c r="Q36" s="860"/>
      <c r="R36" s="849">
        <v>4093.13</v>
      </c>
      <c r="S36" s="850"/>
      <c r="T36" s="850"/>
      <c r="U36" s="850"/>
      <c r="V36" s="851"/>
      <c r="W36" s="855">
        <v>6571.73</v>
      </c>
      <c r="X36" s="856"/>
      <c r="Y36" s="857"/>
      <c r="Z36" s="677">
        <f t="shared" si="1"/>
        <v>26898945.2149</v>
      </c>
      <c r="AA36" s="678"/>
      <c r="AB36" s="678"/>
      <c r="AC36" s="678"/>
      <c r="AD36" s="679"/>
      <c r="AE36" s="677">
        <v>2169598186</v>
      </c>
      <c r="AF36" s="678"/>
      <c r="AG36" s="678"/>
      <c r="AH36" s="678"/>
      <c r="AI36" s="679"/>
    </row>
    <row r="37" spans="2:41" ht="15" customHeight="1">
      <c r="B37" s="219" t="s">
        <v>396</v>
      </c>
      <c r="C37" s="335"/>
      <c r="D37" s="335"/>
      <c r="E37" s="335"/>
      <c r="F37" s="335"/>
      <c r="G37" s="335"/>
      <c r="H37" s="335"/>
      <c r="I37" s="335"/>
      <c r="J37" s="335"/>
      <c r="K37" s="335"/>
      <c r="L37" s="335"/>
      <c r="M37" s="162"/>
      <c r="N37" s="163"/>
      <c r="O37" s="858" t="s">
        <v>288</v>
      </c>
      <c r="P37" s="859"/>
      <c r="Q37" s="860"/>
      <c r="R37" s="849">
        <v>493318.67</v>
      </c>
      <c r="S37" s="850"/>
      <c r="T37" s="850"/>
      <c r="U37" s="850"/>
      <c r="V37" s="851"/>
      <c r="W37" s="855">
        <v>6571.73</v>
      </c>
      <c r="X37" s="856"/>
      <c r="Y37" s="857"/>
      <c r="Z37" s="677">
        <f t="shared" si="1"/>
        <v>3241957103.1990995</v>
      </c>
      <c r="AA37" s="678"/>
      <c r="AB37" s="678"/>
      <c r="AC37" s="678"/>
      <c r="AD37" s="679"/>
      <c r="AE37" s="677">
        <v>6781794057</v>
      </c>
      <c r="AF37" s="678"/>
      <c r="AG37" s="678"/>
      <c r="AH37" s="678"/>
      <c r="AI37" s="679"/>
      <c r="AO37" s="364"/>
    </row>
    <row r="38" spans="2:41" ht="15" customHeight="1">
      <c r="B38" s="219" t="s">
        <v>446</v>
      </c>
      <c r="C38" s="464"/>
      <c r="D38" s="464"/>
      <c r="E38" s="464"/>
      <c r="F38" s="464"/>
      <c r="G38" s="464"/>
      <c r="H38" s="464"/>
      <c r="I38" s="464"/>
      <c r="J38" s="464"/>
      <c r="K38" s="464"/>
      <c r="L38" s="464"/>
      <c r="M38" s="162"/>
      <c r="N38" s="163"/>
      <c r="O38" s="858" t="s">
        <v>288</v>
      </c>
      <c r="P38" s="859"/>
      <c r="Q38" s="860"/>
      <c r="R38" s="849">
        <v>0</v>
      </c>
      <c r="S38" s="850"/>
      <c r="T38" s="850"/>
      <c r="U38" s="850"/>
      <c r="V38" s="851"/>
      <c r="W38" s="855">
        <v>6571.73</v>
      </c>
      <c r="X38" s="856"/>
      <c r="Y38" s="857"/>
      <c r="Z38" s="677">
        <f>+R38*W38</f>
        <v>0</v>
      </c>
      <c r="AA38" s="678"/>
      <c r="AB38" s="678"/>
      <c r="AC38" s="678"/>
      <c r="AD38" s="679"/>
      <c r="AE38" s="677">
        <v>1332742511</v>
      </c>
      <c r="AF38" s="678"/>
      <c r="AG38" s="678"/>
      <c r="AH38" s="678"/>
      <c r="AI38" s="679"/>
      <c r="AO38" s="364"/>
    </row>
    <row r="39" spans="2:41" ht="15" customHeight="1">
      <c r="B39" s="115" t="s">
        <v>503</v>
      </c>
      <c r="C39" s="509"/>
      <c r="D39" s="509"/>
      <c r="E39" s="509"/>
      <c r="F39" s="509"/>
      <c r="G39" s="509"/>
      <c r="H39" s="509"/>
      <c r="I39" s="509"/>
      <c r="J39" s="509"/>
      <c r="K39" s="509"/>
      <c r="L39" s="509"/>
      <c r="M39" s="162"/>
      <c r="N39" s="163"/>
      <c r="O39" s="858" t="s">
        <v>288</v>
      </c>
      <c r="P39" s="859"/>
      <c r="Q39" s="860"/>
      <c r="R39" s="849">
        <v>83578.08</v>
      </c>
      <c r="S39" s="850"/>
      <c r="T39" s="850"/>
      <c r="U39" s="850"/>
      <c r="V39" s="851"/>
      <c r="W39" s="855">
        <v>6571.73</v>
      </c>
      <c r="X39" s="856"/>
      <c r="Y39" s="857"/>
      <c r="Z39" s="677">
        <f>+R39*W39</f>
        <v>549252575.6783999</v>
      </c>
      <c r="AA39" s="678"/>
      <c r="AB39" s="678"/>
      <c r="AC39" s="678"/>
      <c r="AD39" s="679"/>
      <c r="AE39" s="677">
        <v>0</v>
      </c>
      <c r="AF39" s="678"/>
      <c r="AG39" s="678"/>
      <c r="AH39" s="678"/>
      <c r="AI39" s="679"/>
      <c r="AO39" s="364"/>
    </row>
    <row r="40" spans="2:41" ht="15" customHeight="1">
      <c r="B40" s="219" t="s">
        <v>417</v>
      </c>
      <c r="C40" s="440"/>
      <c r="D40" s="440"/>
      <c r="E40" s="440"/>
      <c r="F40" s="440"/>
      <c r="G40" s="440"/>
      <c r="H40" s="440"/>
      <c r="I40" s="440"/>
      <c r="J40" s="440"/>
      <c r="K40" s="440"/>
      <c r="L40" s="440"/>
      <c r="M40" s="162"/>
      <c r="N40" s="163"/>
      <c r="O40" s="858" t="s">
        <v>288</v>
      </c>
      <c r="P40" s="859"/>
      <c r="Q40" s="860"/>
      <c r="R40" s="849">
        <v>0</v>
      </c>
      <c r="S40" s="850"/>
      <c r="T40" s="850"/>
      <c r="U40" s="850"/>
      <c r="V40" s="851"/>
      <c r="W40" s="855">
        <v>6571.73</v>
      </c>
      <c r="X40" s="856"/>
      <c r="Y40" s="857"/>
      <c r="Z40" s="677">
        <f t="shared" si="1"/>
        <v>0</v>
      </c>
      <c r="AA40" s="678"/>
      <c r="AB40" s="678"/>
      <c r="AC40" s="678"/>
      <c r="AD40" s="679"/>
      <c r="AE40" s="677">
        <v>295745234</v>
      </c>
      <c r="AF40" s="678"/>
      <c r="AG40" s="678"/>
      <c r="AH40" s="678"/>
      <c r="AI40" s="679"/>
      <c r="AO40" s="364"/>
    </row>
    <row r="41" spans="2:41" ht="7.5" customHeight="1">
      <c r="B41" s="219"/>
      <c r="C41" s="451"/>
      <c r="D41" s="451"/>
      <c r="E41" s="451"/>
      <c r="F41" s="451"/>
      <c r="G41" s="451"/>
      <c r="H41" s="451"/>
      <c r="I41" s="451"/>
      <c r="J41" s="451"/>
      <c r="K41" s="451"/>
      <c r="L41" s="451"/>
      <c r="M41" s="162"/>
      <c r="N41" s="163"/>
      <c r="O41" s="455"/>
      <c r="P41" s="456"/>
      <c r="Q41" s="457"/>
      <c r="R41" s="849"/>
      <c r="S41" s="850"/>
      <c r="T41" s="850"/>
      <c r="U41" s="850"/>
      <c r="V41" s="851"/>
      <c r="W41" s="458"/>
      <c r="X41" s="459"/>
      <c r="Y41" s="460"/>
      <c r="Z41" s="452"/>
      <c r="AA41" s="453"/>
      <c r="AB41" s="453"/>
      <c r="AC41" s="453"/>
      <c r="AD41" s="454"/>
      <c r="AE41" s="452"/>
      <c r="AF41" s="453"/>
      <c r="AG41" s="453"/>
      <c r="AH41" s="453"/>
      <c r="AI41" s="454"/>
      <c r="AO41" s="364"/>
    </row>
    <row r="42" spans="2:41" ht="15" customHeight="1">
      <c r="B42" s="218" t="s">
        <v>399</v>
      </c>
      <c r="C42" s="343"/>
      <c r="D42" s="343"/>
      <c r="E42" s="343"/>
      <c r="F42" s="343"/>
      <c r="G42" s="343"/>
      <c r="H42" s="343"/>
      <c r="I42" s="343"/>
      <c r="J42" s="343"/>
      <c r="K42" s="343"/>
      <c r="L42" s="343"/>
      <c r="M42" s="162"/>
      <c r="N42" s="163"/>
      <c r="O42" s="350"/>
      <c r="P42" s="363"/>
      <c r="Q42" s="351"/>
      <c r="R42" s="359"/>
      <c r="S42" s="360"/>
      <c r="T42" s="360"/>
      <c r="U42" s="360"/>
      <c r="V42" s="360"/>
      <c r="W42" s="354"/>
      <c r="X42" s="355"/>
      <c r="Y42" s="356"/>
      <c r="Z42" s="346"/>
      <c r="AA42" s="347"/>
      <c r="AB42" s="347"/>
      <c r="AC42" s="347"/>
      <c r="AD42" s="348"/>
      <c r="AE42" s="346"/>
      <c r="AF42" s="347"/>
      <c r="AG42" s="347"/>
      <c r="AH42" s="347"/>
      <c r="AI42" s="348"/>
      <c r="AO42" s="364"/>
    </row>
    <row r="43" spans="2:35" ht="15" customHeight="1">
      <c r="B43" s="259" t="s">
        <v>386</v>
      </c>
      <c r="C43" s="260"/>
      <c r="D43" s="260"/>
      <c r="E43" s="260"/>
      <c r="F43" s="260"/>
      <c r="G43" s="260"/>
      <c r="H43" s="260"/>
      <c r="I43" s="260"/>
      <c r="J43" s="260"/>
      <c r="K43" s="260"/>
      <c r="L43" s="260"/>
      <c r="M43" s="260"/>
      <c r="N43" s="261"/>
      <c r="O43" s="858" t="s">
        <v>288</v>
      </c>
      <c r="P43" s="859"/>
      <c r="Q43" s="860"/>
      <c r="R43" s="849">
        <v>246049.5</v>
      </c>
      <c r="S43" s="850"/>
      <c r="T43" s="850"/>
      <c r="U43" s="850"/>
      <c r="V43" s="850"/>
      <c r="W43" s="855">
        <v>6571.73</v>
      </c>
      <c r="X43" s="856"/>
      <c r="Y43" s="857"/>
      <c r="Z43" s="677">
        <f>R43*W43</f>
        <v>1616970880.635</v>
      </c>
      <c r="AA43" s="678"/>
      <c r="AB43" s="678"/>
      <c r="AC43" s="678"/>
      <c r="AD43" s="679"/>
      <c r="AE43" s="677">
        <v>4235681319</v>
      </c>
      <c r="AF43" s="678"/>
      <c r="AG43" s="678"/>
      <c r="AH43" s="678"/>
      <c r="AI43" s="679"/>
    </row>
    <row r="44" spans="2:35" ht="15" customHeight="1">
      <c r="B44" s="218" t="s">
        <v>400</v>
      </c>
      <c r="C44" s="260"/>
      <c r="D44" s="260"/>
      <c r="E44" s="260"/>
      <c r="F44" s="260"/>
      <c r="G44" s="260"/>
      <c r="H44" s="260"/>
      <c r="I44" s="260"/>
      <c r="J44" s="260"/>
      <c r="K44" s="260"/>
      <c r="L44" s="260"/>
      <c r="M44" s="260"/>
      <c r="N44" s="261"/>
      <c r="O44" s="350"/>
      <c r="P44" s="363"/>
      <c r="Q44" s="351"/>
      <c r="R44" s="352"/>
      <c r="S44" s="353"/>
      <c r="T44" s="353"/>
      <c r="U44" s="353"/>
      <c r="V44" s="353"/>
      <c r="W44" s="354"/>
      <c r="X44" s="355"/>
      <c r="Y44" s="356"/>
      <c r="Z44" s="346"/>
      <c r="AA44" s="347"/>
      <c r="AB44" s="347"/>
      <c r="AC44" s="347"/>
      <c r="AD44" s="348"/>
      <c r="AE44" s="346"/>
      <c r="AF44" s="347"/>
      <c r="AG44" s="347"/>
      <c r="AH44" s="347"/>
      <c r="AI44" s="348"/>
    </row>
    <row r="45" spans="2:35" ht="15" customHeight="1">
      <c r="B45" s="259" t="s">
        <v>387</v>
      </c>
      <c r="C45" s="260"/>
      <c r="D45" s="260"/>
      <c r="E45" s="260"/>
      <c r="F45" s="260"/>
      <c r="G45" s="260"/>
      <c r="H45" s="260"/>
      <c r="I45" s="260"/>
      <c r="J45" s="260"/>
      <c r="K45" s="260"/>
      <c r="L45" s="260"/>
      <c r="M45" s="260"/>
      <c r="N45" s="261"/>
      <c r="O45" s="858" t="s">
        <v>288</v>
      </c>
      <c r="P45" s="859"/>
      <c r="Q45" s="860"/>
      <c r="R45" s="849">
        <v>481080</v>
      </c>
      <c r="S45" s="850"/>
      <c r="T45" s="850"/>
      <c r="U45" s="850"/>
      <c r="V45" s="851"/>
      <c r="W45" s="855">
        <v>6571.73</v>
      </c>
      <c r="X45" s="856"/>
      <c r="Y45" s="857"/>
      <c r="Z45" s="677">
        <f>R45*W45</f>
        <v>3161527868.3999996</v>
      </c>
      <c r="AA45" s="678"/>
      <c r="AB45" s="678"/>
      <c r="AC45" s="678"/>
      <c r="AD45" s="679"/>
      <c r="AE45" s="677">
        <v>1073168702</v>
      </c>
      <c r="AF45" s="678"/>
      <c r="AG45" s="678"/>
      <c r="AH45" s="678"/>
      <c r="AI45" s="679"/>
    </row>
    <row r="46" spans="2:35" ht="15" customHeight="1">
      <c r="B46" s="159" t="s">
        <v>170</v>
      </c>
      <c r="C46" s="114"/>
      <c r="D46" s="114"/>
      <c r="E46" s="114"/>
      <c r="F46" s="114"/>
      <c r="G46" s="116"/>
      <c r="H46" s="114"/>
      <c r="I46" s="114"/>
      <c r="J46" s="114"/>
      <c r="K46" s="114"/>
      <c r="L46" s="114"/>
      <c r="M46" s="114"/>
      <c r="N46" s="124"/>
      <c r="O46" s="870"/>
      <c r="P46" s="871"/>
      <c r="Q46" s="872"/>
      <c r="R46" s="881">
        <f>SUM(R33:V45)</f>
        <v>1329320.04</v>
      </c>
      <c r="S46" s="882"/>
      <c r="T46" s="882"/>
      <c r="U46" s="882"/>
      <c r="V46" s="883"/>
      <c r="W46" s="881"/>
      <c r="X46" s="882"/>
      <c r="Y46" s="883"/>
      <c r="Z46" s="614">
        <f>SUM(Z33:AD45)</f>
        <v>8735932386.4692</v>
      </c>
      <c r="AA46" s="615"/>
      <c r="AB46" s="615"/>
      <c r="AC46" s="615"/>
      <c r="AD46" s="616"/>
      <c r="AE46" s="614">
        <f>SUM(AE33:AI45)</f>
        <v>17462127448</v>
      </c>
      <c r="AF46" s="615"/>
      <c r="AG46" s="615"/>
      <c r="AH46" s="615"/>
      <c r="AI46" s="616"/>
    </row>
    <row r="47" spans="2:35" ht="15" customHeight="1">
      <c r="B47" s="369" t="s">
        <v>171</v>
      </c>
      <c r="C47" s="114"/>
      <c r="D47" s="114"/>
      <c r="E47" s="114"/>
      <c r="F47" s="114"/>
      <c r="G47" s="116"/>
      <c r="H47" s="114"/>
      <c r="I47" s="114"/>
      <c r="J47" s="114"/>
      <c r="K47" s="114"/>
      <c r="L47" s="114"/>
      <c r="M47" s="114"/>
      <c r="N47" s="124"/>
      <c r="O47" s="870"/>
      <c r="P47" s="871"/>
      <c r="Q47" s="872"/>
      <c r="R47" s="867"/>
      <c r="S47" s="868"/>
      <c r="T47" s="868"/>
      <c r="U47" s="868"/>
      <c r="V47" s="869"/>
      <c r="W47" s="855"/>
      <c r="X47" s="856"/>
      <c r="Y47" s="857"/>
      <c r="Z47" s="677"/>
      <c r="AA47" s="678"/>
      <c r="AB47" s="678"/>
      <c r="AC47" s="678"/>
      <c r="AD47" s="679"/>
      <c r="AE47" s="733"/>
      <c r="AF47" s="734"/>
      <c r="AG47" s="734"/>
      <c r="AH47" s="734"/>
      <c r="AI47" s="735"/>
    </row>
    <row r="48" spans="2:35" ht="15" customHeight="1">
      <c r="B48" s="218" t="s">
        <v>398</v>
      </c>
      <c r="C48" s="114"/>
      <c r="D48" s="114"/>
      <c r="E48" s="114"/>
      <c r="F48" s="114"/>
      <c r="G48" s="116"/>
      <c r="H48" s="114"/>
      <c r="I48" s="114"/>
      <c r="J48" s="114"/>
      <c r="K48" s="114"/>
      <c r="L48" s="114"/>
      <c r="M48" s="114"/>
      <c r="N48" s="124"/>
      <c r="O48" s="357"/>
      <c r="P48" s="362"/>
      <c r="Q48" s="358"/>
      <c r="R48" s="359"/>
      <c r="S48" s="360"/>
      <c r="T48" s="360"/>
      <c r="U48" s="360"/>
      <c r="V48" s="361"/>
      <c r="W48" s="354"/>
      <c r="X48" s="355"/>
      <c r="Y48" s="356"/>
      <c r="Z48" s="346"/>
      <c r="AA48" s="347"/>
      <c r="AB48" s="347"/>
      <c r="AC48" s="347"/>
      <c r="AD48" s="348"/>
      <c r="AE48" s="346"/>
      <c r="AF48" s="347"/>
      <c r="AG48" s="347"/>
      <c r="AH48" s="347"/>
      <c r="AI48" s="348"/>
    </row>
    <row r="49" spans="2:35" ht="15" customHeight="1">
      <c r="B49" s="115" t="s">
        <v>392</v>
      </c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7"/>
      <c r="O49" s="858" t="s">
        <v>288</v>
      </c>
      <c r="P49" s="859"/>
      <c r="Q49" s="860"/>
      <c r="R49" s="849">
        <v>112247.32</v>
      </c>
      <c r="S49" s="850"/>
      <c r="T49" s="850"/>
      <c r="U49" s="850"/>
      <c r="V49" s="851"/>
      <c r="W49" s="855">
        <v>6571.73</v>
      </c>
      <c r="X49" s="856"/>
      <c r="Y49" s="857"/>
      <c r="Z49" s="677">
        <f>R49*W49</f>
        <v>737659080.2636</v>
      </c>
      <c r="AA49" s="678"/>
      <c r="AB49" s="678"/>
      <c r="AC49" s="678"/>
      <c r="AD49" s="679"/>
      <c r="AE49" s="677">
        <v>725561064</v>
      </c>
      <c r="AF49" s="678"/>
      <c r="AG49" s="678"/>
      <c r="AH49" s="678"/>
      <c r="AI49" s="679"/>
    </row>
    <row r="50" spans="2:35" ht="15" customHeight="1">
      <c r="B50" s="115" t="s">
        <v>393</v>
      </c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7"/>
      <c r="O50" s="858" t="s">
        <v>288</v>
      </c>
      <c r="P50" s="859"/>
      <c r="Q50" s="860"/>
      <c r="R50" s="849">
        <v>6172</v>
      </c>
      <c r="S50" s="850"/>
      <c r="T50" s="850"/>
      <c r="U50" s="850"/>
      <c r="V50" s="851"/>
      <c r="W50" s="855">
        <v>6571.73</v>
      </c>
      <c r="X50" s="856"/>
      <c r="Y50" s="857"/>
      <c r="Z50" s="677">
        <f>R50*W50</f>
        <v>40560717.559999995</v>
      </c>
      <c r="AA50" s="678"/>
      <c r="AB50" s="678"/>
      <c r="AC50" s="678"/>
      <c r="AD50" s="679"/>
      <c r="AE50" s="677">
        <v>39895499</v>
      </c>
      <c r="AF50" s="678"/>
      <c r="AG50" s="678"/>
      <c r="AH50" s="678"/>
      <c r="AI50" s="679"/>
    </row>
    <row r="51" spans="2:35" ht="15" customHeight="1">
      <c r="B51" s="115" t="s">
        <v>503</v>
      </c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7"/>
      <c r="O51" s="858" t="s">
        <v>288</v>
      </c>
      <c r="P51" s="859"/>
      <c r="Q51" s="860"/>
      <c r="R51" s="849">
        <v>1989052.09</v>
      </c>
      <c r="S51" s="850"/>
      <c r="T51" s="850"/>
      <c r="U51" s="850"/>
      <c r="V51" s="851"/>
      <c r="W51" s="855">
        <v>6571.73</v>
      </c>
      <c r="X51" s="856"/>
      <c r="Y51" s="857"/>
      <c r="Z51" s="677">
        <f>R51*W51</f>
        <v>13071513291.415699</v>
      </c>
      <c r="AA51" s="678"/>
      <c r="AB51" s="678"/>
      <c r="AC51" s="678"/>
      <c r="AD51" s="679"/>
      <c r="AE51" s="677">
        <v>0</v>
      </c>
      <c r="AF51" s="678"/>
      <c r="AG51" s="678"/>
      <c r="AH51" s="678"/>
      <c r="AI51" s="679"/>
    </row>
    <row r="52" spans="2:35" ht="15" customHeight="1">
      <c r="B52" s="218" t="s">
        <v>399</v>
      </c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7"/>
      <c r="O52" s="350"/>
      <c r="P52" s="363"/>
      <c r="Q52" s="351"/>
      <c r="R52" s="359"/>
      <c r="S52" s="360"/>
      <c r="T52" s="360"/>
      <c r="U52" s="360"/>
      <c r="V52" s="361"/>
      <c r="W52" s="354"/>
      <c r="X52" s="355"/>
      <c r="Y52" s="356"/>
      <c r="Z52" s="346"/>
      <c r="AA52" s="347"/>
      <c r="AB52" s="347"/>
      <c r="AC52" s="347"/>
      <c r="AD52" s="348"/>
      <c r="AE52" s="346"/>
      <c r="AF52" s="347"/>
      <c r="AG52" s="347"/>
      <c r="AH52" s="347"/>
      <c r="AI52" s="348"/>
    </row>
    <row r="53" spans="2:35" ht="15" customHeight="1">
      <c r="B53" s="169" t="s">
        <v>386</v>
      </c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7"/>
      <c r="O53" s="858" t="s">
        <v>288</v>
      </c>
      <c r="P53" s="859"/>
      <c r="Q53" s="860"/>
      <c r="R53" s="867">
        <v>38642</v>
      </c>
      <c r="S53" s="868"/>
      <c r="T53" s="868"/>
      <c r="U53" s="868"/>
      <c r="V53" s="869"/>
      <c r="W53" s="855">
        <v>6571.73</v>
      </c>
      <c r="X53" s="856"/>
      <c r="Y53" s="857"/>
      <c r="Z53" s="677">
        <f>R53*W53</f>
        <v>253944790.66</v>
      </c>
      <c r="AA53" s="678"/>
      <c r="AB53" s="678"/>
      <c r="AC53" s="678"/>
      <c r="AD53" s="679"/>
      <c r="AE53" s="677">
        <v>86135583</v>
      </c>
      <c r="AF53" s="678"/>
      <c r="AG53" s="678"/>
      <c r="AH53" s="678"/>
      <c r="AI53" s="679"/>
    </row>
    <row r="54" spans="2:35" ht="15" customHeight="1">
      <c r="B54" s="123" t="s">
        <v>170</v>
      </c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7"/>
      <c r="O54" s="858" t="s">
        <v>288</v>
      </c>
      <c r="P54" s="859"/>
      <c r="Q54" s="860"/>
      <c r="R54" s="881">
        <f>SUM(R49:V53)</f>
        <v>2146113.41</v>
      </c>
      <c r="S54" s="882"/>
      <c r="T54" s="882"/>
      <c r="U54" s="882"/>
      <c r="V54" s="883"/>
      <c r="W54" s="881"/>
      <c r="X54" s="882"/>
      <c r="Y54" s="883"/>
      <c r="Z54" s="614">
        <f>SUM(Z49:AD53)</f>
        <v>14103677879.8993</v>
      </c>
      <c r="AA54" s="615"/>
      <c r="AB54" s="615"/>
      <c r="AC54" s="615"/>
      <c r="AD54" s="616"/>
      <c r="AE54" s="614">
        <f>SUM(AE49:AI53)</f>
        <v>851592146</v>
      </c>
      <c r="AF54" s="615"/>
      <c r="AG54" s="615"/>
      <c r="AH54" s="615"/>
      <c r="AI54" s="616"/>
    </row>
    <row r="55" spans="2:35" ht="15" customHeight="1" thickBot="1">
      <c r="B55" s="67" t="s">
        <v>32</v>
      </c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371"/>
      <c r="O55" s="896"/>
      <c r="P55" s="897"/>
      <c r="Q55" s="898"/>
      <c r="R55" s="899">
        <f>R46+R54</f>
        <v>3475433.45</v>
      </c>
      <c r="S55" s="900"/>
      <c r="T55" s="900"/>
      <c r="U55" s="900"/>
      <c r="V55" s="901"/>
      <c r="W55" s="899"/>
      <c r="X55" s="900"/>
      <c r="Y55" s="901"/>
      <c r="Z55" s="902">
        <f>+Z54+Z46</f>
        <v>22839610266.3685</v>
      </c>
      <c r="AA55" s="548"/>
      <c r="AB55" s="548"/>
      <c r="AC55" s="548"/>
      <c r="AD55" s="903"/>
      <c r="AE55" s="902">
        <f>AE46+AE54</f>
        <v>18313719594</v>
      </c>
      <c r="AF55" s="548"/>
      <c r="AG55" s="548"/>
      <c r="AH55" s="548"/>
      <c r="AI55" s="903"/>
    </row>
    <row r="56" spans="2:35" ht="6.75" customHeight="1" thickTop="1">
      <c r="B56" s="118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318"/>
      <c r="P56" s="318"/>
      <c r="Q56" s="318"/>
      <c r="R56" s="338"/>
      <c r="S56" s="338"/>
      <c r="T56" s="338"/>
      <c r="U56" s="338"/>
      <c r="V56" s="338"/>
      <c r="W56" s="338"/>
      <c r="X56" s="338"/>
      <c r="Y56" s="338"/>
      <c r="Z56" s="337"/>
      <c r="AA56" s="337"/>
      <c r="AB56" s="337"/>
      <c r="AC56" s="337"/>
      <c r="AD56" s="337"/>
      <c r="AE56" s="337"/>
      <c r="AF56" s="337"/>
      <c r="AG56" s="337"/>
      <c r="AH56" s="337"/>
      <c r="AI56" s="337"/>
    </row>
  </sheetData>
  <sheetProtection/>
  <mergeCells count="207">
    <mergeCell ref="R51:V51"/>
    <mergeCell ref="Z51:AD51"/>
    <mergeCell ref="O51:Q51"/>
    <mergeCell ref="W51:Y51"/>
    <mergeCell ref="AE51:AI51"/>
    <mergeCell ref="O39:Q39"/>
    <mergeCell ref="R39:V39"/>
    <mergeCell ref="W39:Y39"/>
    <mergeCell ref="Z39:AD39"/>
    <mergeCell ref="AE39:AI39"/>
    <mergeCell ref="AE24:AI24"/>
    <mergeCell ref="W36:Y36"/>
    <mergeCell ref="W34:Y34"/>
    <mergeCell ref="AE34:AI34"/>
    <mergeCell ref="W31:Y31"/>
    <mergeCell ref="AE31:AI31"/>
    <mergeCell ref="W29:Y29"/>
    <mergeCell ref="AE29:AI29"/>
    <mergeCell ref="O20:Q20"/>
    <mergeCell ref="R20:V20"/>
    <mergeCell ref="W20:Y20"/>
    <mergeCell ref="Z20:AD20"/>
    <mergeCell ref="AE20:AI20"/>
    <mergeCell ref="O24:Q24"/>
    <mergeCell ref="R24:V24"/>
    <mergeCell ref="W24:Y24"/>
    <mergeCell ref="Z24:AD24"/>
    <mergeCell ref="W22:Y22"/>
    <mergeCell ref="AE53:AI53"/>
    <mergeCell ref="AE46:AI46"/>
    <mergeCell ref="O55:Q55"/>
    <mergeCell ref="R55:V55"/>
    <mergeCell ref="W55:Y55"/>
    <mergeCell ref="Z55:AD55"/>
    <mergeCell ref="AE55:AI55"/>
    <mergeCell ref="O53:Q53"/>
    <mergeCell ref="R53:V53"/>
    <mergeCell ref="W53:Y53"/>
    <mergeCell ref="Z53:AD53"/>
    <mergeCell ref="AE43:AI43"/>
    <mergeCell ref="O54:Q54"/>
    <mergeCell ref="R54:V54"/>
    <mergeCell ref="W54:Y54"/>
    <mergeCell ref="Z54:AD54"/>
    <mergeCell ref="AE54:AI54"/>
    <mergeCell ref="O46:Q46"/>
    <mergeCell ref="R46:V46"/>
    <mergeCell ref="W46:Y46"/>
    <mergeCell ref="Z46:AD46"/>
    <mergeCell ref="AE36:AI36"/>
    <mergeCell ref="O47:Q47"/>
    <mergeCell ref="R47:V47"/>
    <mergeCell ref="W47:Y47"/>
    <mergeCell ref="Z47:AD47"/>
    <mergeCell ref="AE47:AI47"/>
    <mergeCell ref="O43:Q43"/>
    <mergeCell ref="R43:V43"/>
    <mergeCell ref="Z43:AD43"/>
    <mergeCell ref="O45:Q45"/>
    <mergeCell ref="R45:V45"/>
    <mergeCell ref="W45:Y45"/>
    <mergeCell ref="Z45:AD45"/>
    <mergeCell ref="AE45:AI45"/>
    <mergeCell ref="O36:Q36"/>
    <mergeCell ref="R36:V36"/>
    <mergeCell ref="Z36:AD36"/>
    <mergeCell ref="W43:Y43"/>
    <mergeCell ref="AE37:AI37"/>
    <mergeCell ref="O34:Q34"/>
    <mergeCell ref="R34:V34"/>
    <mergeCell ref="Z34:AD34"/>
    <mergeCell ref="O33:Q33"/>
    <mergeCell ref="R33:V33"/>
    <mergeCell ref="O37:Q37"/>
    <mergeCell ref="R37:V37"/>
    <mergeCell ref="W37:Y37"/>
    <mergeCell ref="Z37:AD37"/>
    <mergeCell ref="O29:Q29"/>
    <mergeCell ref="R29:V29"/>
    <mergeCell ref="Z29:AD29"/>
    <mergeCell ref="O35:Q35"/>
    <mergeCell ref="R35:V35"/>
    <mergeCell ref="W35:Y35"/>
    <mergeCell ref="Z35:AD35"/>
    <mergeCell ref="O31:Q31"/>
    <mergeCell ref="R31:V31"/>
    <mergeCell ref="Z31:AD31"/>
    <mergeCell ref="O23:Q23"/>
    <mergeCell ref="Z25:AD25"/>
    <mergeCell ref="AE25:AI25"/>
    <mergeCell ref="O30:Q30"/>
    <mergeCell ref="R30:V30"/>
    <mergeCell ref="W30:Y30"/>
    <mergeCell ref="Z30:AD30"/>
    <mergeCell ref="AE30:AI30"/>
    <mergeCell ref="O27:Q27"/>
    <mergeCell ref="R27:V27"/>
    <mergeCell ref="O28:Q28"/>
    <mergeCell ref="R28:V28"/>
    <mergeCell ref="W28:Y28"/>
    <mergeCell ref="Z28:AD28"/>
    <mergeCell ref="AE28:AI28"/>
    <mergeCell ref="O25:Q25"/>
    <mergeCell ref="R25:V25"/>
    <mergeCell ref="W27:Y27"/>
    <mergeCell ref="Z27:AD27"/>
    <mergeCell ref="AE27:AI27"/>
    <mergeCell ref="AE18:AI18"/>
    <mergeCell ref="O26:Q26"/>
    <mergeCell ref="R26:V26"/>
    <mergeCell ref="W26:Y26"/>
    <mergeCell ref="Z26:AD26"/>
    <mergeCell ref="AE26:AI26"/>
    <mergeCell ref="O22:Q22"/>
    <mergeCell ref="AE23:AI23"/>
    <mergeCell ref="W25:Y25"/>
    <mergeCell ref="O19:Q19"/>
    <mergeCell ref="AE16:AI16"/>
    <mergeCell ref="AE21:AI21"/>
    <mergeCell ref="R18:V18"/>
    <mergeCell ref="O18:Q18"/>
    <mergeCell ref="R21:V21"/>
    <mergeCell ref="W21:Y21"/>
    <mergeCell ref="Z21:AD21"/>
    <mergeCell ref="O16:Q16"/>
    <mergeCell ref="R16:V16"/>
    <mergeCell ref="Z18:AD18"/>
    <mergeCell ref="B9:AI9"/>
    <mergeCell ref="B8:AI8"/>
    <mergeCell ref="R11:V11"/>
    <mergeCell ref="W11:Y11"/>
    <mergeCell ref="R23:V23"/>
    <mergeCell ref="W23:Y23"/>
    <mergeCell ref="AE14:AI14"/>
    <mergeCell ref="O15:Q15"/>
    <mergeCell ref="Z14:AD14"/>
    <mergeCell ref="AE17:AI17"/>
    <mergeCell ref="X5:AB5"/>
    <mergeCell ref="AC5:AG5"/>
    <mergeCell ref="Z15:AD15"/>
    <mergeCell ref="AE11:AI11"/>
    <mergeCell ref="Z11:AD11"/>
    <mergeCell ref="O11:Q11"/>
    <mergeCell ref="AH5:AI5"/>
    <mergeCell ref="B6:AI6"/>
    <mergeCell ref="B7:AI7"/>
    <mergeCell ref="B10:N11"/>
    <mergeCell ref="R50:V50"/>
    <mergeCell ref="O13:Q13"/>
    <mergeCell ref="Z16:AD16"/>
    <mergeCell ref="W13:Y13"/>
    <mergeCell ref="R14:V14"/>
    <mergeCell ref="Z22:AD22"/>
    <mergeCell ref="R22:V22"/>
    <mergeCell ref="W14:Y14"/>
    <mergeCell ref="O14:Q14"/>
    <mergeCell ref="W18:Y18"/>
    <mergeCell ref="R12:V12"/>
    <mergeCell ref="O21:Q21"/>
    <mergeCell ref="Z10:AI10"/>
    <mergeCell ref="AE50:AI50"/>
    <mergeCell ref="R13:V13"/>
    <mergeCell ref="O49:Q49"/>
    <mergeCell ref="R49:V49"/>
    <mergeCell ref="W49:Y49"/>
    <mergeCell ref="Z49:AD49"/>
    <mergeCell ref="O50:Q50"/>
    <mergeCell ref="AE13:AI13"/>
    <mergeCell ref="W50:Y50"/>
    <mergeCell ref="Z50:AD50"/>
    <mergeCell ref="Z23:AD23"/>
    <mergeCell ref="O10:V10"/>
    <mergeCell ref="W10:Y10"/>
    <mergeCell ref="Z13:AD13"/>
    <mergeCell ref="Z17:AD17"/>
    <mergeCell ref="W15:Y15"/>
    <mergeCell ref="O12:Q12"/>
    <mergeCell ref="W16:Y16"/>
    <mergeCell ref="AE12:AI12"/>
    <mergeCell ref="AE49:AI49"/>
    <mergeCell ref="O17:Q17"/>
    <mergeCell ref="R17:V17"/>
    <mergeCell ref="W17:Y17"/>
    <mergeCell ref="W12:Y12"/>
    <mergeCell ref="Z12:AD12"/>
    <mergeCell ref="R15:V15"/>
    <mergeCell ref="AE15:AI15"/>
    <mergeCell ref="O40:Q40"/>
    <mergeCell ref="R40:V40"/>
    <mergeCell ref="W40:Y40"/>
    <mergeCell ref="Z40:AD40"/>
    <mergeCell ref="AE40:AI40"/>
    <mergeCell ref="O38:Q38"/>
    <mergeCell ref="R38:V38"/>
    <mergeCell ref="W38:Y38"/>
    <mergeCell ref="Z38:AD38"/>
    <mergeCell ref="AE38:AI38"/>
    <mergeCell ref="R41:V41"/>
    <mergeCell ref="R19:V19"/>
    <mergeCell ref="W19:Y19"/>
    <mergeCell ref="Z19:AD19"/>
    <mergeCell ref="AE19:AI19"/>
    <mergeCell ref="AE22:AI22"/>
    <mergeCell ref="W33:Y33"/>
    <mergeCell ref="Z33:AD33"/>
    <mergeCell ref="AE33:AI33"/>
    <mergeCell ref="AE35:AI35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88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U23"/>
  <sheetViews>
    <sheetView zoomScalePageLayoutView="0" workbookViewId="0" topLeftCell="A10">
      <selection activeCell="O25" sqref="O25"/>
    </sheetView>
  </sheetViews>
  <sheetFormatPr defaultColWidth="2.8515625" defaultRowHeight="12.75" customHeight="1"/>
  <cols>
    <col min="1" max="1" width="17.140625" style="1" customWidth="1"/>
    <col min="2" max="2" width="30.8515625" style="1" customWidth="1"/>
    <col min="3" max="3" width="13.7109375" style="1" customWidth="1"/>
    <col min="4" max="4" width="11.00390625" style="1" customWidth="1"/>
    <col min="5" max="5" width="11.8515625" style="1" customWidth="1"/>
    <col min="6" max="6" width="14.57421875" style="1" customWidth="1"/>
    <col min="7" max="7" width="17.00390625" style="1" customWidth="1"/>
    <col min="8" max="8" width="12.8515625" style="1" customWidth="1"/>
    <col min="9" max="9" width="11.7109375" style="1" customWidth="1"/>
    <col min="10" max="10" width="12.00390625" style="1" customWidth="1"/>
    <col min="11" max="11" width="11.7109375" style="1" bestFit="1" customWidth="1"/>
    <col min="12" max="12" width="12.421875" style="1" customWidth="1"/>
    <col min="13" max="70" width="9.421875" style="1" customWidth="1"/>
    <col min="71" max="16384" width="2.8515625" style="1" customWidth="1"/>
  </cols>
  <sheetData>
    <row r="1" spans="2:12" ht="12.75" customHeight="1">
      <c r="B1" s="203"/>
      <c r="C1" s="203"/>
      <c r="D1" s="203"/>
      <c r="E1" s="203"/>
      <c r="F1" s="203"/>
      <c r="G1" s="203"/>
      <c r="H1" s="203"/>
      <c r="I1" s="203"/>
      <c r="J1" s="203"/>
      <c r="K1" s="526" t="s">
        <v>405</v>
      </c>
      <c r="L1" s="526"/>
    </row>
    <row r="2" spans="2:12" ht="12.75" customHeight="1">
      <c r="B2" s="593" t="s">
        <v>220</v>
      </c>
      <c r="C2" s="593"/>
      <c r="D2" s="593"/>
      <c r="E2" s="593"/>
      <c r="F2" s="593"/>
      <c r="G2" s="593"/>
      <c r="H2" s="593"/>
      <c r="I2" s="593"/>
      <c r="J2" s="593"/>
      <c r="K2" s="593"/>
      <c r="L2" s="593"/>
    </row>
    <row r="3" spans="2:12" ht="12.75" customHeight="1">
      <c r="B3" s="593" t="s">
        <v>499</v>
      </c>
      <c r="C3" s="593"/>
      <c r="D3" s="593"/>
      <c r="E3" s="593"/>
      <c r="F3" s="593"/>
      <c r="G3" s="593"/>
      <c r="H3" s="593"/>
      <c r="I3" s="593"/>
      <c r="J3" s="593"/>
      <c r="K3" s="593"/>
      <c r="L3" s="593"/>
    </row>
    <row r="4" spans="2:12" ht="12.75" customHeight="1">
      <c r="B4" s="802" t="s">
        <v>290</v>
      </c>
      <c r="C4" s="802"/>
      <c r="D4" s="802"/>
      <c r="E4" s="802"/>
      <c r="F4" s="802"/>
      <c r="G4" s="802"/>
      <c r="H4" s="802"/>
      <c r="I4" s="802"/>
      <c r="J4" s="802"/>
      <c r="K4" s="802"/>
      <c r="L4" s="802"/>
    </row>
    <row r="5" spans="2:12" ht="12.75" customHeight="1">
      <c r="B5" s="593" t="s">
        <v>378</v>
      </c>
      <c r="C5" s="593"/>
      <c r="D5" s="593"/>
      <c r="E5" s="593"/>
      <c r="F5" s="593"/>
      <c r="G5" s="593"/>
      <c r="H5" s="593"/>
      <c r="I5" s="593"/>
      <c r="J5" s="593"/>
      <c r="K5" s="593"/>
      <c r="L5" s="593"/>
    </row>
    <row r="6" spans="2:12" ht="14.25"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</row>
    <row r="7" spans="2:12" ht="24" customHeight="1">
      <c r="B7" s="907" t="s">
        <v>140</v>
      </c>
      <c r="C7" s="908" t="s">
        <v>224</v>
      </c>
      <c r="D7" s="908" t="s">
        <v>225</v>
      </c>
      <c r="E7" s="908" t="s">
        <v>226</v>
      </c>
      <c r="F7" s="908" t="s">
        <v>227</v>
      </c>
      <c r="G7" s="908" t="s">
        <v>404</v>
      </c>
      <c r="H7" s="908" t="s">
        <v>291</v>
      </c>
      <c r="I7" s="908" t="s">
        <v>292</v>
      </c>
      <c r="J7" s="909" t="s">
        <v>293</v>
      </c>
      <c r="K7" s="873" t="s">
        <v>173</v>
      </c>
      <c r="L7" s="873"/>
    </row>
    <row r="8" spans="2:12" ht="24" customHeight="1">
      <c r="B8" s="907"/>
      <c r="C8" s="908"/>
      <c r="D8" s="908"/>
      <c r="E8" s="908"/>
      <c r="F8" s="908"/>
      <c r="G8" s="908"/>
      <c r="H8" s="908"/>
      <c r="I8" s="908"/>
      <c r="J8" s="909"/>
      <c r="K8" s="910">
        <v>43921</v>
      </c>
      <c r="L8" s="910">
        <v>43555</v>
      </c>
    </row>
    <row r="9" spans="2:12" ht="24" customHeight="1">
      <c r="B9" s="907"/>
      <c r="C9" s="908"/>
      <c r="D9" s="908"/>
      <c r="E9" s="908"/>
      <c r="F9" s="908"/>
      <c r="G9" s="908"/>
      <c r="H9" s="908"/>
      <c r="I9" s="908"/>
      <c r="J9" s="909"/>
      <c r="K9" s="907"/>
      <c r="L9" s="907"/>
    </row>
    <row r="10" spans="1:12" ht="41.25" customHeight="1">
      <c r="A10" s="192"/>
      <c r="B10" s="377" t="s">
        <v>321</v>
      </c>
      <c r="C10" s="378"/>
      <c r="D10" s="378"/>
      <c r="E10" s="378"/>
      <c r="F10" s="378">
        <v>261818184</v>
      </c>
      <c r="G10" s="378"/>
      <c r="H10" s="378"/>
      <c r="I10" s="378"/>
      <c r="J10" s="378"/>
      <c r="K10" s="378">
        <f aca="true" t="shared" si="0" ref="K10:K20">SUM(C10:J10)</f>
        <v>261818184</v>
      </c>
      <c r="L10" s="378">
        <v>278136365</v>
      </c>
    </row>
    <row r="11" spans="1:12" ht="24" customHeight="1">
      <c r="A11" s="193"/>
      <c r="B11" s="377" t="s">
        <v>174</v>
      </c>
      <c r="C11" s="378"/>
      <c r="D11" s="378"/>
      <c r="E11" s="378"/>
      <c r="F11" s="378">
        <f>43836109+74582894</f>
        <v>118419003</v>
      </c>
      <c r="G11" s="378"/>
      <c r="H11" s="378"/>
      <c r="I11" s="378"/>
      <c r="J11" s="378"/>
      <c r="K11" s="378">
        <f t="shared" si="0"/>
        <v>118419003</v>
      </c>
      <c r="L11" s="378">
        <v>87724017</v>
      </c>
    </row>
    <row r="12" spans="1:12" ht="24" customHeight="1">
      <c r="A12" s="192"/>
      <c r="B12" s="379" t="s">
        <v>175</v>
      </c>
      <c r="C12" s="378"/>
      <c r="D12" s="378"/>
      <c r="E12" s="378"/>
      <c r="F12" s="378">
        <f>247252737+2463081+6506625+11780473+5205300+2741050+24147647</f>
        <v>300096913</v>
      </c>
      <c r="G12" s="378">
        <v>129752729</v>
      </c>
      <c r="H12" s="378"/>
      <c r="I12" s="378"/>
      <c r="J12" s="378"/>
      <c r="K12" s="378">
        <f t="shared" si="0"/>
        <v>429849642</v>
      </c>
      <c r="L12" s="378">
        <v>177198861</v>
      </c>
    </row>
    <row r="13" spans="1:12" ht="24" customHeight="1">
      <c r="A13" s="192"/>
      <c r="B13" s="379" t="s">
        <v>197</v>
      </c>
      <c r="C13" s="378"/>
      <c r="D13" s="378"/>
      <c r="E13" s="378"/>
      <c r="F13" s="378">
        <v>50827161</v>
      </c>
      <c r="G13" s="378"/>
      <c r="H13" s="378"/>
      <c r="I13" s="378"/>
      <c r="J13" s="378"/>
      <c r="K13" s="378">
        <f t="shared" si="0"/>
        <v>50827161</v>
      </c>
      <c r="L13" s="378">
        <v>32250869</v>
      </c>
    </row>
    <row r="14" spans="1:21" ht="24" customHeight="1">
      <c r="A14" s="192"/>
      <c r="B14" s="379" t="s">
        <v>294</v>
      </c>
      <c r="C14" s="378"/>
      <c r="D14" s="378"/>
      <c r="E14" s="378"/>
      <c r="F14" s="378"/>
      <c r="G14" s="378">
        <v>14796045</v>
      </c>
      <c r="H14" s="378"/>
      <c r="I14" s="378"/>
      <c r="J14" s="378"/>
      <c r="K14" s="378">
        <f t="shared" si="0"/>
        <v>14796045</v>
      </c>
      <c r="L14" s="378">
        <v>2693030</v>
      </c>
      <c r="O14" s="4"/>
      <c r="P14" s="4"/>
      <c r="Q14" s="4"/>
      <c r="R14" s="4"/>
      <c r="S14" s="4"/>
      <c r="T14" s="4"/>
      <c r="U14" s="4"/>
    </row>
    <row r="15" spans="1:12" s="4" customFormat="1" ht="24" customHeight="1">
      <c r="A15" s="194"/>
      <c r="B15" s="380" t="s">
        <v>205</v>
      </c>
      <c r="C15" s="378"/>
      <c r="D15" s="378"/>
      <c r="E15" s="378"/>
      <c r="F15" s="378"/>
      <c r="G15" s="378"/>
      <c r="H15" s="378"/>
      <c r="I15" s="378">
        <v>0</v>
      </c>
      <c r="J15" s="378">
        <v>226649</v>
      </c>
      <c r="K15" s="378">
        <f t="shared" si="0"/>
        <v>226649</v>
      </c>
      <c r="L15" s="378">
        <v>200000</v>
      </c>
    </row>
    <row r="16" spans="1:12" s="4" customFormat="1" ht="24" customHeight="1">
      <c r="A16" s="194"/>
      <c r="B16" s="377" t="s">
        <v>295</v>
      </c>
      <c r="C16" s="378"/>
      <c r="D16" s="378"/>
      <c r="E16" s="378"/>
      <c r="F16" s="378"/>
      <c r="G16" s="378"/>
      <c r="H16" s="378"/>
      <c r="I16" s="378">
        <v>33347417</v>
      </c>
      <c r="J16" s="378"/>
      <c r="K16" s="378">
        <f t="shared" si="0"/>
        <v>33347417</v>
      </c>
      <c r="L16" s="378">
        <v>28740428</v>
      </c>
    </row>
    <row r="17" spans="1:14" s="4" customFormat="1" ht="24" customHeight="1">
      <c r="A17" s="194"/>
      <c r="B17" s="377" t="s">
        <v>196</v>
      </c>
      <c r="C17" s="378"/>
      <c r="D17" s="378"/>
      <c r="E17" s="378"/>
      <c r="F17" s="378"/>
      <c r="G17" s="378"/>
      <c r="H17" s="378">
        <f>242561236+72182019+394420559</f>
        <v>709163814</v>
      </c>
      <c r="I17" s="378"/>
      <c r="J17" s="378"/>
      <c r="K17" s="378">
        <f t="shared" si="0"/>
        <v>709163814</v>
      </c>
      <c r="L17" s="378">
        <v>153259240</v>
      </c>
      <c r="N17" s="1"/>
    </row>
    <row r="18" spans="1:14" s="4" customFormat="1" ht="24" customHeight="1">
      <c r="A18" s="194"/>
      <c r="B18" s="377" t="s">
        <v>296</v>
      </c>
      <c r="C18" s="378"/>
      <c r="D18" s="378"/>
      <c r="E18" s="378"/>
      <c r="F18" s="378"/>
      <c r="G18" s="378"/>
      <c r="H18" s="378"/>
      <c r="I18" s="378">
        <f>452424932+148694450</f>
        <v>601119382</v>
      </c>
      <c r="J18" s="378"/>
      <c r="K18" s="378">
        <f t="shared" si="0"/>
        <v>601119382</v>
      </c>
      <c r="L18" s="378">
        <v>0</v>
      </c>
      <c r="N18" s="1"/>
    </row>
    <row r="19" spans="1:17" s="4" customFormat="1" ht="24" customHeight="1">
      <c r="A19" s="194"/>
      <c r="B19" s="377" t="s">
        <v>297</v>
      </c>
      <c r="C19" s="378"/>
      <c r="D19" s="378"/>
      <c r="E19" s="378"/>
      <c r="F19" s="378"/>
      <c r="G19" s="378"/>
      <c r="H19" s="378"/>
      <c r="I19" s="378"/>
      <c r="J19" s="378"/>
      <c r="K19" s="378">
        <f t="shared" si="0"/>
        <v>0</v>
      </c>
      <c r="L19" s="378">
        <v>0</v>
      </c>
      <c r="N19" s="1"/>
      <c r="O19" s="1"/>
      <c r="P19" s="1"/>
      <c r="Q19" s="1"/>
    </row>
    <row r="20" spans="1:21" s="4" customFormat="1" ht="24" customHeight="1">
      <c r="A20" s="194"/>
      <c r="B20" s="377" t="s">
        <v>176</v>
      </c>
      <c r="C20" s="378">
        <f>5019116604+2884526384</f>
        <v>7903642988</v>
      </c>
      <c r="D20" s="378"/>
      <c r="E20" s="378">
        <v>176098879</v>
      </c>
      <c r="F20" s="378">
        <f>843463208-F10-F12-F13-G12</f>
        <v>100968221</v>
      </c>
      <c r="G20" s="378">
        <v>363312646</v>
      </c>
      <c r="H20" s="378">
        <v>570741686</v>
      </c>
      <c r="I20" s="378">
        <f>434697462+1638895828-J15-I16-I18-G14-F11</f>
        <v>1305684794</v>
      </c>
      <c r="J20" s="378"/>
      <c r="K20" s="378">
        <f t="shared" si="0"/>
        <v>10420449214</v>
      </c>
      <c r="L20" s="378">
        <v>6563280199</v>
      </c>
      <c r="N20" s="1"/>
      <c r="O20" s="1"/>
      <c r="P20" s="1"/>
      <c r="Q20" s="1"/>
      <c r="R20" s="1"/>
      <c r="S20" s="1"/>
      <c r="T20" s="1"/>
      <c r="U20" s="1"/>
    </row>
    <row r="21" spans="2:12" ht="24" customHeight="1">
      <c r="B21" s="381" t="s">
        <v>437</v>
      </c>
      <c r="C21" s="285">
        <f aca="true" t="shared" si="1" ref="C21:J21">SUM(C10:C20)</f>
        <v>7903642988</v>
      </c>
      <c r="D21" s="285">
        <f t="shared" si="1"/>
        <v>0</v>
      </c>
      <c r="E21" s="285">
        <f t="shared" si="1"/>
        <v>176098879</v>
      </c>
      <c r="F21" s="285">
        <f>SUM(F10:F20)</f>
        <v>832129482</v>
      </c>
      <c r="G21" s="285">
        <f t="shared" si="1"/>
        <v>507861420</v>
      </c>
      <c r="H21" s="285">
        <f t="shared" si="1"/>
        <v>1279905500</v>
      </c>
      <c r="I21" s="285">
        <f t="shared" si="1"/>
        <v>1940151593</v>
      </c>
      <c r="J21" s="285">
        <f t="shared" si="1"/>
        <v>226649</v>
      </c>
      <c r="K21" s="285">
        <f>SUM(C21:J21)</f>
        <v>12640016511</v>
      </c>
      <c r="L21" s="285">
        <v>0</v>
      </c>
    </row>
    <row r="22" spans="2:12" ht="24" customHeight="1">
      <c r="B22" s="381" t="s">
        <v>426</v>
      </c>
      <c r="C22" s="285">
        <v>5336769524</v>
      </c>
      <c r="D22" s="285">
        <v>0</v>
      </c>
      <c r="E22" s="285">
        <v>0</v>
      </c>
      <c r="F22" s="285">
        <v>841623887</v>
      </c>
      <c r="G22" s="285">
        <v>246224250</v>
      </c>
      <c r="H22" s="285">
        <v>347440695</v>
      </c>
      <c r="I22" s="285">
        <v>551224653</v>
      </c>
      <c r="J22" s="285">
        <v>200000</v>
      </c>
      <c r="K22" s="285">
        <v>0</v>
      </c>
      <c r="L22" s="285">
        <f>SUM(L10:L21)</f>
        <v>7323483009</v>
      </c>
    </row>
    <row r="23" spans="2:12" ht="24" customHeight="1">
      <c r="B23" s="195"/>
      <c r="C23" s="275"/>
      <c r="D23" s="275"/>
      <c r="E23" s="275"/>
      <c r="F23" s="275"/>
      <c r="G23" s="275"/>
      <c r="H23" s="275"/>
      <c r="I23" s="275"/>
      <c r="J23" s="275"/>
      <c r="K23" s="275"/>
      <c r="L23" s="275"/>
    </row>
  </sheetData>
  <sheetProtection/>
  <mergeCells count="17">
    <mergeCell ref="G7:G9"/>
    <mergeCell ref="H7:H9"/>
    <mergeCell ref="I7:I9"/>
    <mergeCell ref="J7:J9"/>
    <mergeCell ref="K7:L7"/>
    <mergeCell ref="K8:K9"/>
    <mergeCell ref="L8:L9"/>
    <mergeCell ref="K1:L1"/>
    <mergeCell ref="B2:L2"/>
    <mergeCell ref="B3:L3"/>
    <mergeCell ref="B4:L4"/>
    <mergeCell ref="B5:L5"/>
    <mergeCell ref="B7:B9"/>
    <mergeCell ref="C7:C9"/>
    <mergeCell ref="D7:D9"/>
    <mergeCell ref="E7:E9"/>
    <mergeCell ref="F7:F9"/>
  </mergeCells>
  <printOptions/>
  <pageMargins left="0.7874015748031497" right="0.9055118110236221" top="1.3779527559055118" bottom="0.7480314960629921" header="0.31496062992125984" footer="0.31496062992125984"/>
  <pageSetup horizontalDpi="600" verticalDpi="600" orientation="landscape" paperSize="9" scale="70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3:V29"/>
  <sheetViews>
    <sheetView zoomScalePageLayoutView="0" workbookViewId="0" topLeftCell="A13">
      <selection activeCell="M30" sqref="M30"/>
    </sheetView>
  </sheetViews>
  <sheetFormatPr defaultColWidth="4.421875" defaultRowHeight="15" customHeight="1"/>
  <cols>
    <col min="1" max="1" width="2.28125" style="20" customWidth="1"/>
    <col min="2" max="2" width="4.00390625" style="20" customWidth="1"/>
    <col min="3" max="5" width="4.421875" style="20" customWidth="1"/>
    <col min="6" max="6" width="3.8515625" style="20" customWidth="1"/>
    <col min="7" max="12" width="4.421875" style="20" customWidth="1"/>
    <col min="13" max="13" width="2.140625" style="20" customWidth="1"/>
    <col min="14" max="14" width="4.421875" style="20" customWidth="1"/>
    <col min="15" max="15" width="5.28125" style="20" customWidth="1"/>
    <col min="16" max="16" width="4.421875" style="20" customWidth="1"/>
    <col min="17" max="17" width="2.8515625" style="20" customWidth="1"/>
    <col min="18" max="18" width="4.421875" style="20" customWidth="1"/>
    <col min="19" max="19" width="5.28125" style="20" customWidth="1"/>
    <col min="20" max="20" width="3.140625" style="20" customWidth="1"/>
    <col min="21" max="21" width="6.8515625" style="20" customWidth="1"/>
    <col min="22" max="59" width="11.140625" style="1" customWidth="1"/>
    <col min="60" max="16384" width="4.421875" style="1" customWidth="1"/>
  </cols>
  <sheetData>
    <row r="1" ht="16.5"/>
    <row r="2" ht="16.5"/>
    <row r="3" spans="19:22" ht="18.75" customHeight="1">
      <c r="S3" s="389"/>
      <c r="T3" s="389"/>
      <c r="U3" s="389"/>
      <c r="V3" s="389"/>
    </row>
    <row r="4" ht="18.75" customHeight="1"/>
    <row r="5" ht="18.75" customHeight="1">
      <c r="T5" s="306" t="s">
        <v>177</v>
      </c>
    </row>
    <row r="6" spans="2:21" ht="18.75" customHeight="1">
      <c r="B6" s="526" t="s">
        <v>220</v>
      </c>
      <c r="C6" s="526"/>
      <c r="D6" s="526"/>
      <c r="E6" s="526"/>
      <c r="F6" s="526"/>
      <c r="G6" s="526"/>
      <c r="H6" s="526"/>
      <c r="I6" s="526"/>
      <c r="J6" s="526"/>
      <c r="K6" s="526"/>
      <c r="L6" s="526"/>
      <c r="M6" s="526"/>
      <c r="N6" s="526"/>
      <c r="O6" s="526"/>
      <c r="P6" s="526"/>
      <c r="Q6" s="526"/>
      <c r="R6" s="526"/>
      <c r="S6" s="526"/>
      <c r="T6" s="526"/>
      <c r="U6" s="526"/>
    </row>
    <row r="7" spans="2:21" ht="18.75" customHeight="1">
      <c r="B7" s="526" t="s">
        <v>499</v>
      </c>
      <c r="C7" s="526"/>
      <c r="D7" s="526"/>
      <c r="E7" s="526"/>
      <c r="F7" s="526"/>
      <c r="G7" s="526"/>
      <c r="H7" s="526"/>
      <c r="I7" s="526"/>
      <c r="J7" s="526"/>
      <c r="K7" s="526"/>
      <c r="L7" s="526"/>
      <c r="M7" s="526"/>
      <c r="N7" s="526"/>
      <c r="O7" s="526"/>
      <c r="P7" s="526"/>
      <c r="Q7" s="526"/>
      <c r="R7" s="526"/>
      <c r="S7" s="526"/>
      <c r="T7" s="526"/>
      <c r="U7" s="526"/>
    </row>
    <row r="8" spans="2:21" ht="18.75" customHeight="1">
      <c r="B8" s="593" t="s">
        <v>178</v>
      </c>
      <c r="C8" s="593"/>
      <c r="D8" s="593"/>
      <c r="E8" s="593"/>
      <c r="F8" s="593"/>
      <c r="G8" s="593"/>
      <c r="H8" s="593"/>
      <c r="I8" s="593"/>
      <c r="J8" s="593"/>
      <c r="K8" s="593"/>
      <c r="L8" s="593"/>
      <c r="M8" s="593"/>
      <c r="N8" s="593"/>
      <c r="O8" s="593"/>
      <c r="P8" s="593"/>
      <c r="Q8" s="593"/>
      <c r="R8" s="593"/>
      <c r="S8" s="593"/>
      <c r="T8" s="593"/>
      <c r="U8" s="593"/>
    </row>
    <row r="9" spans="2:21" ht="18.75" customHeight="1"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</row>
    <row r="10" spans="2:21" ht="18.75" customHeight="1">
      <c r="B10" s="874" t="s">
        <v>179</v>
      </c>
      <c r="C10" s="875"/>
      <c r="D10" s="875"/>
      <c r="E10" s="875"/>
      <c r="F10" s="875"/>
      <c r="G10" s="875"/>
      <c r="H10" s="875"/>
      <c r="I10" s="875"/>
      <c r="J10" s="875"/>
      <c r="K10" s="875"/>
      <c r="L10" s="875"/>
      <c r="M10" s="876"/>
      <c r="N10" s="605" t="s">
        <v>322</v>
      </c>
      <c r="O10" s="606"/>
      <c r="P10" s="606"/>
      <c r="Q10" s="606"/>
      <c r="R10" s="606"/>
      <c r="S10" s="606"/>
      <c r="T10" s="606"/>
      <c r="U10" s="607"/>
    </row>
    <row r="11" spans="2:21" ht="18.75" customHeight="1">
      <c r="B11" s="877"/>
      <c r="C11" s="878"/>
      <c r="D11" s="878"/>
      <c r="E11" s="878"/>
      <c r="F11" s="878"/>
      <c r="G11" s="878"/>
      <c r="H11" s="878"/>
      <c r="I11" s="878"/>
      <c r="J11" s="878"/>
      <c r="K11" s="878"/>
      <c r="L11" s="878"/>
      <c r="M11" s="879"/>
      <c r="N11" s="608">
        <v>43921</v>
      </c>
      <c r="O11" s="606"/>
      <c r="P11" s="606"/>
      <c r="Q11" s="607"/>
      <c r="R11" s="608">
        <v>43555</v>
      </c>
      <c r="S11" s="606"/>
      <c r="T11" s="606"/>
      <c r="U11" s="607"/>
    </row>
    <row r="12" spans="1:22" s="4" customFormat="1" ht="18.75" customHeight="1">
      <c r="A12" s="26"/>
      <c r="B12" s="923" t="s">
        <v>376</v>
      </c>
      <c r="C12" s="924"/>
      <c r="D12" s="924"/>
      <c r="E12" s="924"/>
      <c r="F12" s="924"/>
      <c r="G12" s="924"/>
      <c r="H12" s="924"/>
      <c r="I12" s="924"/>
      <c r="J12" s="924"/>
      <c r="K12" s="924"/>
      <c r="L12" s="924"/>
      <c r="M12" s="925"/>
      <c r="N12" s="929">
        <v>142476</v>
      </c>
      <c r="O12" s="930"/>
      <c r="P12" s="930"/>
      <c r="Q12" s="931"/>
      <c r="R12" s="929">
        <v>56829.9</v>
      </c>
      <c r="S12" s="930"/>
      <c r="T12" s="930"/>
      <c r="U12" s="931"/>
      <c r="V12" s="6"/>
    </row>
    <row r="13" spans="1:22" s="4" customFormat="1" ht="18.75" customHeight="1">
      <c r="A13" s="271"/>
      <c r="B13" s="911" t="s">
        <v>375</v>
      </c>
      <c r="C13" s="912"/>
      <c r="D13" s="912"/>
      <c r="E13" s="912"/>
      <c r="F13" s="912"/>
      <c r="G13" s="912"/>
      <c r="H13" s="912"/>
      <c r="I13" s="912"/>
      <c r="J13" s="912"/>
      <c r="K13" s="912"/>
      <c r="L13" s="912"/>
      <c r="M13" s="913"/>
      <c r="N13" s="932">
        <f>11652.4+19762.4</f>
        <v>31414.800000000003</v>
      </c>
      <c r="O13" s="933"/>
      <c r="P13" s="933"/>
      <c r="Q13" s="934"/>
      <c r="R13" s="932">
        <v>20971.9</v>
      </c>
      <c r="S13" s="933"/>
      <c r="T13" s="933"/>
      <c r="U13" s="934"/>
      <c r="V13" s="6"/>
    </row>
    <row r="14" spans="1:22" s="4" customFormat="1" ht="18.75" customHeight="1">
      <c r="A14" s="26"/>
      <c r="B14" s="911" t="s">
        <v>377</v>
      </c>
      <c r="C14" s="912"/>
      <c r="D14" s="912"/>
      <c r="E14" s="912"/>
      <c r="F14" s="912"/>
      <c r="G14" s="912"/>
      <c r="H14" s="912"/>
      <c r="I14" s="912"/>
      <c r="J14" s="912"/>
      <c r="K14" s="912"/>
      <c r="L14" s="912"/>
      <c r="M14" s="913"/>
      <c r="N14" s="926">
        <v>11342459999</v>
      </c>
      <c r="O14" s="926"/>
      <c r="P14" s="926"/>
      <c r="Q14" s="926"/>
      <c r="R14" s="932">
        <v>7423939257</v>
      </c>
      <c r="S14" s="933"/>
      <c r="T14" s="933"/>
      <c r="U14" s="934"/>
      <c r="V14" s="6"/>
    </row>
    <row r="15" spans="1:22" s="4" customFormat="1" ht="18.75" customHeight="1">
      <c r="A15" s="26"/>
      <c r="B15" s="911" t="s">
        <v>180</v>
      </c>
      <c r="C15" s="912"/>
      <c r="D15" s="912"/>
      <c r="E15" s="912"/>
      <c r="F15" s="912"/>
      <c r="G15" s="912"/>
      <c r="H15" s="912"/>
      <c r="I15" s="912"/>
      <c r="J15" s="912"/>
      <c r="K15" s="912"/>
      <c r="L15" s="912"/>
      <c r="M15" s="913"/>
      <c r="N15" s="927">
        <v>32</v>
      </c>
      <c r="O15" s="926"/>
      <c r="P15" s="926"/>
      <c r="Q15" s="928"/>
      <c r="R15" s="920">
        <v>20</v>
      </c>
      <c r="S15" s="921"/>
      <c r="T15" s="921"/>
      <c r="U15" s="922"/>
      <c r="V15" s="6"/>
    </row>
    <row r="16" spans="1:22" s="4" customFormat="1" ht="18.75" customHeight="1">
      <c r="A16" s="26"/>
      <c r="B16" s="911" t="s">
        <v>323</v>
      </c>
      <c r="C16" s="912"/>
      <c r="D16" s="912"/>
      <c r="E16" s="912"/>
      <c r="F16" s="912"/>
      <c r="G16" s="912"/>
      <c r="H16" s="912"/>
      <c r="I16" s="912"/>
      <c r="J16" s="912"/>
      <c r="K16" s="912"/>
      <c r="L16" s="912"/>
      <c r="M16" s="913"/>
      <c r="N16" s="927">
        <v>31444609</v>
      </c>
      <c r="O16" s="926"/>
      <c r="P16" s="926"/>
      <c r="Q16" s="928"/>
      <c r="R16" s="920">
        <v>29305740</v>
      </c>
      <c r="S16" s="921"/>
      <c r="T16" s="921"/>
      <c r="U16" s="922"/>
      <c r="V16" s="1"/>
    </row>
    <row r="17" spans="1:22" s="4" customFormat="1" ht="18.75" customHeight="1">
      <c r="A17" s="26"/>
      <c r="B17" s="911" t="s">
        <v>181</v>
      </c>
      <c r="C17" s="912"/>
      <c r="D17" s="912"/>
      <c r="E17" s="912"/>
      <c r="F17" s="912"/>
      <c r="G17" s="912"/>
      <c r="H17" s="912"/>
      <c r="I17" s="912"/>
      <c r="J17" s="912"/>
      <c r="K17" s="912"/>
      <c r="L17" s="912"/>
      <c r="M17" s="913"/>
      <c r="N17" s="920">
        <v>2</v>
      </c>
      <c r="O17" s="921"/>
      <c r="P17" s="921"/>
      <c r="Q17" s="922"/>
      <c r="R17" s="920">
        <v>1</v>
      </c>
      <c r="S17" s="921"/>
      <c r="T17" s="921"/>
      <c r="U17" s="922"/>
      <c r="V17" s="6"/>
    </row>
    <row r="18" spans="1:22" s="4" customFormat="1" ht="18.75" customHeight="1">
      <c r="A18" s="26"/>
      <c r="B18" s="914" t="s">
        <v>182</v>
      </c>
      <c r="C18" s="915"/>
      <c r="D18" s="915"/>
      <c r="E18" s="915"/>
      <c r="F18" s="915"/>
      <c r="G18" s="915"/>
      <c r="H18" s="915"/>
      <c r="I18" s="915"/>
      <c r="J18" s="915"/>
      <c r="K18" s="915"/>
      <c r="L18" s="915"/>
      <c r="M18" s="916"/>
      <c r="N18" s="917">
        <v>0</v>
      </c>
      <c r="O18" s="918"/>
      <c r="P18" s="918"/>
      <c r="Q18" s="919"/>
      <c r="R18" s="917">
        <v>0</v>
      </c>
      <c r="S18" s="918"/>
      <c r="T18" s="918"/>
      <c r="U18" s="919"/>
      <c r="V18" s="1"/>
    </row>
    <row r="19" spans="1:22" s="4" customFormat="1" ht="18.75" customHeight="1">
      <c r="A19" s="26"/>
      <c r="B19" s="32"/>
      <c r="C19" s="58"/>
      <c r="D19" s="58"/>
      <c r="E19" s="58"/>
      <c r="F19" s="58"/>
      <c r="G19" s="58"/>
      <c r="H19" s="58"/>
      <c r="I19" s="58"/>
      <c r="J19" s="90"/>
      <c r="K19" s="90"/>
      <c r="L19" s="90"/>
      <c r="M19" s="90"/>
      <c r="N19" s="90"/>
      <c r="O19" s="90"/>
      <c r="P19" s="58"/>
      <c r="Q19" s="58"/>
      <c r="R19" s="90"/>
      <c r="S19" s="90"/>
      <c r="T19" s="58"/>
      <c r="U19" s="58"/>
      <c r="V19" s="1"/>
    </row>
    <row r="20" spans="1:22" s="4" customFormat="1" ht="14.25" customHeight="1">
      <c r="A20" s="26"/>
      <c r="B20" s="24"/>
      <c r="C20" s="24"/>
      <c r="D20" s="24"/>
      <c r="E20" s="26"/>
      <c r="F20" s="25"/>
      <c r="G20" s="25"/>
      <c r="H20" s="26"/>
      <c r="I20" s="56"/>
      <c r="J20" s="25"/>
      <c r="K20" s="26"/>
      <c r="L20" s="56"/>
      <c r="M20" s="25"/>
      <c r="N20" s="26"/>
      <c r="O20" s="56"/>
      <c r="P20" s="25"/>
      <c r="Q20" s="26"/>
      <c r="R20" s="26"/>
      <c r="S20" s="56"/>
      <c r="T20" s="25"/>
      <c r="U20" s="26"/>
      <c r="V20" s="1"/>
    </row>
    <row r="21" spans="2:21" ht="16.5">
      <c r="B21" s="88"/>
      <c r="C21" s="88"/>
      <c r="D21" s="88"/>
      <c r="E21" s="88"/>
      <c r="F21" s="88"/>
      <c r="G21" s="88"/>
      <c r="H21" s="89"/>
      <c r="I21" s="89"/>
      <c r="J21" s="88"/>
      <c r="K21" s="89"/>
      <c r="L21" s="89"/>
      <c r="M21" s="88"/>
      <c r="N21" s="89"/>
      <c r="O21" s="89"/>
      <c r="P21" s="88"/>
      <c r="Q21" s="89"/>
      <c r="R21" s="89"/>
      <c r="S21" s="89"/>
      <c r="T21" s="88"/>
      <c r="U21" s="89"/>
    </row>
    <row r="22" spans="2:21" ht="16.5">
      <c r="B22" s="24"/>
      <c r="C22" s="25"/>
      <c r="D22" s="25"/>
      <c r="E22" s="26"/>
      <c r="F22" s="25"/>
      <c r="G22" s="89"/>
      <c r="H22" s="89"/>
      <c r="I22" s="100"/>
      <c r="J22" s="100"/>
      <c r="K22" s="100"/>
      <c r="L22" s="100"/>
      <c r="M22" s="89"/>
      <c r="N22" s="110"/>
      <c r="O22" s="110"/>
      <c r="P22" s="110"/>
      <c r="Q22" s="110"/>
      <c r="R22" s="110"/>
      <c r="S22" s="110"/>
      <c r="T22" s="110"/>
      <c r="U22" s="110"/>
    </row>
    <row r="23" spans="2:21" ht="16.5">
      <c r="B23" s="24"/>
      <c r="C23" s="25"/>
      <c r="D23" s="25"/>
      <c r="E23" s="26"/>
      <c r="F23" s="25"/>
      <c r="G23" s="25"/>
      <c r="H23" s="26"/>
      <c r="I23" s="56"/>
      <c r="J23" s="56"/>
      <c r="K23" s="56"/>
      <c r="L23" s="56"/>
      <c r="M23" s="26"/>
      <c r="N23" s="110"/>
      <c r="O23" s="110"/>
      <c r="P23" s="110"/>
      <c r="Q23" s="110"/>
      <c r="R23" s="110"/>
      <c r="S23" s="110"/>
      <c r="T23" s="110"/>
      <c r="U23" s="110"/>
    </row>
    <row r="24" spans="2:21" ht="16.5">
      <c r="B24" s="24"/>
      <c r="C24" s="24"/>
      <c r="D24" s="24"/>
      <c r="E24" s="26"/>
      <c r="F24" s="25"/>
      <c r="G24" s="25"/>
      <c r="H24" s="26"/>
      <c r="I24" s="56"/>
      <c r="J24" s="56"/>
      <c r="K24" s="56"/>
      <c r="L24" s="56"/>
      <c r="M24" s="26"/>
      <c r="N24" s="97"/>
      <c r="O24" s="57"/>
      <c r="P24" s="57"/>
      <c r="Q24" s="57"/>
      <c r="R24" s="97"/>
      <c r="S24" s="57"/>
      <c r="T24" s="57"/>
      <c r="U24" s="57"/>
    </row>
    <row r="25" spans="2:21" ht="16.5">
      <c r="B25" s="24"/>
      <c r="C25" s="24"/>
      <c r="D25" s="24"/>
      <c r="E25" s="26"/>
      <c r="F25" s="25"/>
      <c r="G25" s="25"/>
      <c r="H25" s="26"/>
      <c r="I25" s="56"/>
      <c r="J25" s="56"/>
      <c r="K25" s="56"/>
      <c r="L25" s="56"/>
      <c r="M25" s="26"/>
      <c r="N25" s="97"/>
      <c r="O25" s="57"/>
      <c r="P25" s="57"/>
      <c r="Q25" s="57"/>
      <c r="R25" s="97"/>
      <c r="S25" s="57"/>
      <c r="T25" s="57"/>
      <c r="U25" s="57"/>
    </row>
    <row r="26" spans="2:21" ht="18.75" customHeight="1"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103"/>
      <c r="O26" s="103"/>
      <c r="P26" s="103"/>
      <c r="Q26" s="103"/>
      <c r="R26" s="103"/>
      <c r="S26" s="103"/>
      <c r="T26" s="103"/>
      <c r="U26" s="103"/>
    </row>
    <row r="27" spans="2:21" ht="18.75" customHeight="1"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103"/>
      <c r="O27" s="103"/>
      <c r="P27" s="103"/>
      <c r="Q27" s="103"/>
      <c r="R27" s="103"/>
      <c r="S27" s="103"/>
      <c r="T27" s="103"/>
      <c r="U27" s="103"/>
    </row>
    <row r="28" spans="2:21" ht="18.75" customHeight="1"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103"/>
      <c r="O28" s="103"/>
      <c r="P28" s="103"/>
      <c r="Q28" s="103"/>
      <c r="R28" s="103"/>
      <c r="S28" s="103"/>
      <c r="T28" s="103"/>
      <c r="U28" s="103"/>
    </row>
    <row r="29" spans="2:21" ht="18.75" customHeight="1"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103"/>
      <c r="O29" s="103"/>
      <c r="P29" s="103"/>
      <c r="Q29" s="103"/>
      <c r="R29" s="103"/>
      <c r="S29" s="103"/>
      <c r="T29" s="103"/>
      <c r="U29" s="103"/>
    </row>
  </sheetData>
  <sheetProtection/>
  <mergeCells count="28">
    <mergeCell ref="B10:M11"/>
    <mergeCell ref="R17:U17"/>
    <mergeCell ref="B8:U8"/>
    <mergeCell ref="R16:U16"/>
    <mergeCell ref="R11:U11"/>
    <mergeCell ref="N11:Q11"/>
    <mergeCell ref="N16:Q16"/>
    <mergeCell ref="B17:M17"/>
    <mergeCell ref="B15:M15"/>
    <mergeCell ref="N17:Q17"/>
    <mergeCell ref="N14:Q14"/>
    <mergeCell ref="N15:Q15"/>
    <mergeCell ref="N10:U10"/>
    <mergeCell ref="R12:U12"/>
    <mergeCell ref="N12:Q12"/>
    <mergeCell ref="R14:U14"/>
    <mergeCell ref="N13:Q13"/>
    <mergeCell ref="R13:U13"/>
    <mergeCell ref="B16:M16"/>
    <mergeCell ref="B13:M13"/>
    <mergeCell ref="B18:M18"/>
    <mergeCell ref="R18:U18"/>
    <mergeCell ref="B6:U6"/>
    <mergeCell ref="B7:U7"/>
    <mergeCell ref="R15:U15"/>
    <mergeCell ref="N18:Q18"/>
    <mergeCell ref="B12:M12"/>
    <mergeCell ref="B14:M14"/>
  </mergeCells>
  <printOptions/>
  <pageMargins left="0.7086614173228347" right="0.7086614173228347" top="0.9448818897637796" bottom="0.7480314960629921" header="0.31496062992125984" footer="0.31496062992125984"/>
  <pageSetup horizontalDpi="600" verticalDpi="600" orientation="portrait" paperSize="9" scale="95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4:AB34"/>
  <sheetViews>
    <sheetView zoomScalePageLayoutView="0" workbookViewId="0" topLeftCell="A1">
      <selection activeCell="P4" sqref="P4:Q4"/>
    </sheetView>
  </sheetViews>
  <sheetFormatPr defaultColWidth="4.421875" defaultRowHeight="15" customHeight="1"/>
  <cols>
    <col min="1" max="1" width="3.8515625" style="20" customWidth="1"/>
    <col min="2" max="2" width="6.8515625" style="20" customWidth="1"/>
    <col min="3" max="3" width="4.421875" style="20" customWidth="1"/>
    <col min="4" max="4" width="2.8515625" style="20" customWidth="1"/>
    <col min="5" max="5" width="3.8515625" style="20" customWidth="1"/>
    <col min="6" max="6" width="7.00390625" style="20" customWidth="1"/>
    <col min="7" max="7" width="5.421875" style="20" customWidth="1"/>
    <col min="8" max="8" width="4.421875" style="20" customWidth="1"/>
    <col min="9" max="9" width="4.28125" style="20" customWidth="1"/>
    <col min="10" max="10" width="5.7109375" style="20" customWidth="1"/>
    <col min="11" max="11" width="8.57421875" style="20" customWidth="1"/>
    <col min="12" max="12" width="5.28125" style="20" customWidth="1"/>
    <col min="13" max="13" width="6.57421875" style="20" customWidth="1"/>
    <col min="14" max="14" width="3.57421875" style="20" customWidth="1"/>
    <col min="15" max="15" width="5.421875" style="20" customWidth="1"/>
    <col min="16" max="16" width="8.28125" style="20" customWidth="1"/>
    <col min="17" max="17" width="7.7109375" style="20" customWidth="1"/>
    <col min="18" max="21" width="4.421875" style="1" customWidth="1"/>
    <col min="22" max="22" width="12.421875" style="1" bestFit="1" customWidth="1"/>
    <col min="23" max="25" width="4.421875" style="1" customWidth="1"/>
    <col min="26" max="26" width="14.8515625" style="1" customWidth="1"/>
    <col min="27" max="28" width="4.421875" style="1" customWidth="1"/>
    <col min="29" max="29" width="19.140625" style="1" customWidth="1"/>
    <col min="30" max="30" width="15.57421875" style="1" customWidth="1"/>
    <col min="31" max="16384" width="4.421875" style="1" customWidth="1"/>
  </cols>
  <sheetData>
    <row r="1" ht="16.5"/>
    <row r="2" ht="16.5"/>
    <row r="3" ht="18.75" customHeight="1"/>
    <row r="4" spans="15:17" ht="18.75" customHeight="1">
      <c r="O4" s="306"/>
      <c r="P4" s="938" t="s">
        <v>183</v>
      </c>
      <c r="Q4" s="938"/>
    </row>
    <row r="5" spans="2:17" ht="18.75" customHeight="1">
      <c r="B5" s="526" t="s">
        <v>220</v>
      </c>
      <c r="C5" s="526"/>
      <c r="D5" s="526"/>
      <c r="E5" s="526"/>
      <c r="F5" s="526"/>
      <c r="G5" s="526"/>
      <c r="H5" s="526"/>
      <c r="I5" s="526"/>
      <c r="J5" s="526"/>
      <c r="K5" s="526"/>
      <c r="L5" s="526"/>
      <c r="M5" s="526"/>
      <c r="N5" s="526"/>
      <c r="O5" s="526"/>
      <c r="P5" s="526"/>
      <c r="Q5" s="526"/>
    </row>
    <row r="6" spans="2:17" ht="18.75" customHeight="1">
      <c r="B6" s="526" t="s">
        <v>499</v>
      </c>
      <c r="C6" s="526"/>
      <c r="D6" s="526"/>
      <c r="E6" s="526"/>
      <c r="F6" s="526"/>
      <c r="G6" s="526"/>
      <c r="H6" s="526"/>
      <c r="I6" s="526"/>
      <c r="J6" s="526"/>
      <c r="K6" s="526"/>
      <c r="L6" s="526"/>
      <c r="M6" s="526"/>
      <c r="N6" s="526"/>
      <c r="O6" s="526"/>
      <c r="P6" s="526"/>
      <c r="Q6" s="526"/>
    </row>
    <row r="7" spans="2:17" ht="18.75" customHeight="1">
      <c r="B7" s="593" t="s">
        <v>344</v>
      </c>
      <c r="C7" s="593"/>
      <c r="D7" s="593"/>
      <c r="E7" s="593"/>
      <c r="F7" s="593"/>
      <c r="G7" s="593"/>
      <c r="H7" s="593"/>
      <c r="I7" s="593"/>
      <c r="J7" s="593"/>
      <c r="K7" s="593"/>
      <c r="L7" s="593"/>
      <c r="M7" s="593"/>
      <c r="N7" s="593"/>
      <c r="O7" s="593"/>
      <c r="P7" s="593"/>
      <c r="Q7" s="593"/>
    </row>
    <row r="8" spans="2:17" ht="18.75" customHeight="1"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</row>
    <row r="9" spans="2:28" ht="18.75" customHeight="1">
      <c r="B9" s="874" t="s">
        <v>184</v>
      </c>
      <c r="C9" s="875"/>
      <c r="D9" s="875"/>
      <c r="E9" s="875"/>
      <c r="F9" s="875"/>
      <c r="G9" s="875"/>
      <c r="H9" s="875"/>
      <c r="I9" s="876"/>
      <c r="J9" s="605" t="s">
        <v>401</v>
      </c>
      <c r="K9" s="606"/>
      <c r="L9" s="606"/>
      <c r="M9" s="606"/>
      <c r="N9" s="606"/>
      <c r="O9" s="606"/>
      <c r="P9" s="606"/>
      <c r="Q9" s="607"/>
      <c r="Y9" s="3"/>
      <c r="AB9" s="3"/>
    </row>
    <row r="10" spans="2:17" ht="18.75" customHeight="1">
      <c r="B10" s="877"/>
      <c r="C10" s="878"/>
      <c r="D10" s="878"/>
      <c r="E10" s="878"/>
      <c r="F10" s="878"/>
      <c r="G10" s="878"/>
      <c r="H10" s="878"/>
      <c r="I10" s="879"/>
      <c r="J10" s="608">
        <v>43921</v>
      </c>
      <c r="K10" s="606"/>
      <c r="L10" s="606"/>
      <c r="M10" s="607"/>
      <c r="N10" s="608">
        <v>43830</v>
      </c>
      <c r="O10" s="606"/>
      <c r="P10" s="606"/>
      <c r="Q10" s="607"/>
    </row>
    <row r="11" spans="2:17" ht="18.75" customHeight="1">
      <c r="B11" s="174"/>
      <c r="C11" s="175"/>
      <c r="D11" s="175"/>
      <c r="E11" s="175"/>
      <c r="F11" s="175"/>
      <c r="G11" s="175"/>
      <c r="H11" s="175"/>
      <c r="I11" s="176"/>
      <c r="J11" s="177"/>
      <c r="K11" s="55"/>
      <c r="L11" s="55"/>
      <c r="M11" s="178"/>
      <c r="N11" s="179"/>
      <c r="O11" s="55"/>
      <c r="P11" s="55"/>
      <c r="Q11" s="178"/>
    </row>
    <row r="12" spans="1:18" s="4" customFormat="1" ht="18.75" customHeight="1">
      <c r="A12" s="26"/>
      <c r="B12" s="171" t="s">
        <v>185</v>
      </c>
      <c r="C12" s="90"/>
      <c r="D12" s="90"/>
      <c r="F12" s="85">
        <v>1</v>
      </c>
      <c r="G12" s="58"/>
      <c r="H12" s="58"/>
      <c r="I12" s="95"/>
      <c r="J12" s="935">
        <f>+'pag.5'!K22/'pag.5'!Y16</f>
        <v>3.3219212257264847</v>
      </c>
      <c r="K12" s="936"/>
      <c r="L12" s="936"/>
      <c r="M12" s="937"/>
      <c r="N12" s="935">
        <v>1.49</v>
      </c>
      <c r="O12" s="936"/>
      <c r="P12" s="936"/>
      <c r="Q12" s="937"/>
      <c r="R12" s="6"/>
    </row>
    <row r="13" spans="1:28" s="4" customFormat="1" ht="18.75" customHeight="1">
      <c r="A13" s="26"/>
      <c r="B13" s="40"/>
      <c r="C13" s="90"/>
      <c r="D13" s="90"/>
      <c r="F13" s="85"/>
      <c r="G13" s="58"/>
      <c r="H13" s="58"/>
      <c r="I13" s="95"/>
      <c r="J13" s="935"/>
      <c r="K13" s="936"/>
      <c r="L13" s="936"/>
      <c r="M13" s="937"/>
      <c r="N13" s="935"/>
      <c r="O13" s="936"/>
      <c r="P13" s="936"/>
      <c r="Q13" s="937"/>
      <c r="R13" s="6"/>
      <c r="Y13" s="5"/>
      <c r="AB13" s="5"/>
    </row>
    <row r="14" spans="1:18" s="4" customFormat="1" ht="18.75" customHeight="1">
      <c r="A14" s="26"/>
      <c r="B14" s="40" t="s">
        <v>186</v>
      </c>
      <c r="C14" s="90"/>
      <c r="D14" s="90"/>
      <c r="F14" s="85">
        <v>2</v>
      </c>
      <c r="G14" s="58"/>
      <c r="H14" s="90"/>
      <c r="I14" s="170"/>
      <c r="J14" s="935">
        <f>+'pag.5'!Y24/'pag.5'!Y32</f>
        <v>1.9991008596792648</v>
      </c>
      <c r="K14" s="936"/>
      <c r="L14" s="936"/>
      <c r="M14" s="937"/>
      <c r="N14" s="935">
        <v>0.68</v>
      </c>
      <c r="O14" s="936"/>
      <c r="P14" s="936"/>
      <c r="Q14" s="937"/>
      <c r="R14" s="6"/>
    </row>
    <row r="15" spans="1:18" s="4" customFormat="1" ht="18.75" customHeight="1">
      <c r="A15" s="26"/>
      <c r="B15" s="40"/>
      <c r="C15" s="26"/>
      <c r="D15" s="26"/>
      <c r="F15" s="33"/>
      <c r="G15" s="56"/>
      <c r="H15" s="25"/>
      <c r="I15" s="142"/>
      <c r="J15" s="935"/>
      <c r="K15" s="936"/>
      <c r="L15" s="936"/>
      <c r="M15" s="937"/>
      <c r="N15" s="935"/>
      <c r="O15" s="936"/>
      <c r="P15" s="936"/>
      <c r="Q15" s="937"/>
      <c r="R15" s="1"/>
    </row>
    <row r="16" spans="1:18" s="4" customFormat="1" ht="18.75" customHeight="1">
      <c r="A16" s="26"/>
      <c r="B16" s="171" t="s">
        <v>187</v>
      </c>
      <c r="C16" s="89"/>
      <c r="D16" s="89"/>
      <c r="F16" s="180">
        <v>3</v>
      </c>
      <c r="G16" s="89"/>
      <c r="H16" s="89"/>
      <c r="I16" s="109"/>
      <c r="J16" s="935">
        <f>+'pag.6'!L29/('pag.5'!Y32-'pag.5'!Y31)*100</f>
        <v>-2.165726622878922</v>
      </c>
      <c r="K16" s="936"/>
      <c r="L16" s="936"/>
      <c r="M16" s="937"/>
      <c r="N16" s="935">
        <v>24.65</v>
      </c>
      <c r="O16" s="936"/>
      <c r="P16" s="936"/>
      <c r="Q16" s="937"/>
      <c r="R16" s="6"/>
    </row>
    <row r="17" spans="1:18" s="4" customFormat="1" ht="18.75" customHeight="1">
      <c r="A17" s="26"/>
      <c r="B17" s="181"/>
      <c r="C17" s="143"/>
      <c r="D17" s="143"/>
      <c r="E17" s="143"/>
      <c r="F17" s="143"/>
      <c r="G17" s="172"/>
      <c r="H17" s="172"/>
      <c r="I17" s="173"/>
      <c r="J17" s="941"/>
      <c r="K17" s="942"/>
      <c r="L17" s="942"/>
      <c r="M17" s="943"/>
      <c r="N17" s="941"/>
      <c r="O17" s="942"/>
      <c r="P17" s="942"/>
      <c r="Q17" s="943"/>
      <c r="R17" s="1"/>
    </row>
    <row r="18" spans="1:18" s="4" customFormat="1" ht="18.75" customHeight="1">
      <c r="A18" s="26"/>
      <c r="B18" s="37"/>
      <c r="C18" s="182"/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3"/>
      <c r="R18" s="1"/>
    </row>
    <row r="19" spans="1:18" s="4" customFormat="1" ht="14.25" customHeight="1">
      <c r="A19" s="26"/>
      <c r="B19" s="184" t="s">
        <v>188</v>
      </c>
      <c r="C19" s="880" t="s">
        <v>167</v>
      </c>
      <c r="D19" s="880"/>
      <c r="E19" s="880"/>
      <c r="F19" s="880"/>
      <c r="G19" s="180" t="s">
        <v>190</v>
      </c>
      <c r="H19" s="341" t="s">
        <v>192</v>
      </c>
      <c r="I19" s="341"/>
      <c r="J19" s="341"/>
      <c r="L19" s="180" t="s">
        <v>191</v>
      </c>
      <c r="M19" s="341" t="s">
        <v>194</v>
      </c>
      <c r="N19" s="341"/>
      <c r="O19" s="341"/>
      <c r="P19" s="341"/>
      <c r="Q19" s="342"/>
      <c r="R19" s="1"/>
    </row>
    <row r="20" spans="2:17" ht="16.5">
      <c r="B20" s="171"/>
      <c r="C20" s="880" t="s">
        <v>189</v>
      </c>
      <c r="D20" s="880"/>
      <c r="E20" s="880"/>
      <c r="F20" s="880"/>
      <c r="G20" s="89"/>
      <c r="H20" s="182" t="s">
        <v>193</v>
      </c>
      <c r="I20" s="182"/>
      <c r="J20" s="89"/>
      <c r="K20" s="89"/>
      <c r="L20" s="939" t="s">
        <v>195</v>
      </c>
      <c r="M20" s="939"/>
      <c r="N20" s="939"/>
      <c r="O20" s="939"/>
      <c r="P20" s="939"/>
      <c r="Q20" s="940"/>
    </row>
    <row r="21" spans="2:17" ht="16.5">
      <c r="B21" s="40"/>
      <c r="C21" s="26"/>
      <c r="D21" s="26"/>
      <c r="E21" s="26"/>
      <c r="F21" s="26"/>
      <c r="G21" s="185"/>
      <c r="H21" s="185"/>
      <c r="I21" s="26"/>
      <c r="J21" s="102"/>
      <c r="K21" s="90"/>
      <c r="L21" s="90" t="s">
        <v>193</v>
      </c>
      <c r="M21" s="90"/>
      <c r="N21" s="102"/>
      <c r="O21" s="90"/>
      <c r="P21" s="90"/>
      <c r="Q21" s="170"/>
    </row>
    <row r="22" spans="2:17" ht="16.5">
      <c r="B22" s="40"/>
      <c r="C22" s="90"/>
      <c r="D22" s="90"/>
      <c r="E22" s="90"/>
      <c r="F22" s="90"/>
      <c r="G22" s="90"/>
      <c r="H22" s="90"/>
      <c r="I22" s="26"/>
      <c r="J22" s="102"/>
      <c r="K22" s="102"/>
      <c r="L22" s="114" t="s">
        <v>324</v>
      </c>
      <c r="M22" s="97"/>
      <c r="N22" s="97"/>
      <c r="O22" s="97"/>
      <c r="P22" s="97"/>
      <c r="Q22" s="186"/>
    </row>
    <row r="23" spans="2:17" ht="16.5">
      <c r="B23" s="41"/>
      <c r="C23" s="42"/>
      <c r="D23" s="42"/>
      <c r="E23" s="42"/>
      <c r="F23" s="42"/>
      <c r="G23" s="187"/>
      <c r="H23" s="187"/>
      <c r="I23" s="42"/>
      <c r="J23" s="188"/>
      <c r="K23" s="143"/>
      <c r="L23" s="172"/>
      <c r="M23" s="132"/>
      <c r="N23" s="189"/>
      <c r="O23" s="132"/>
      <c r="P23" s="132"/>
      <c r="Q23" s="133"/>
    </row>
    <row r="24" spans="2:17" ht="16.5">
      <c r="B24" s="24"/>
      <c r="C24" s="25"/>
      <c r="D24" s="26"/>
      <c r="E24" s="25"/>
      <c r="F24" s="89"/>
      <c r="G24" s="100"/>
      <c r="H24" s="100"/>
      <c r="I24" s="89"/>
      <c r="J24" s="110"/>
      <c r="K24" s="110"/>
      <c r="L24" s="110"/>
      <c r="M24" s="110"/>
      <c r="N24" s="110"/>
      <c r="O24" s="110"/>
      <c r="P24" s="110"/>
      <c r="Q24" s="110"/>
    </row>
    <row r="25" spans="2:17" ht="16.5">
      <c r="B25" s="24"/>
      <c r="C25" s="25"/>
      <c r="D25" s="26"/>
      <c r="E25" s="25"/>
      <c r="F25" s="89"/>
      <c r="G25" s="100"/>
      <c r="H25" s="100"/>
      <c r="I25" s="89"/>
      <c r="J25" s="110"/>
      <c r="K25" s="110"/>
      <c r="L25" s="110"/>
      <c r="M25" s="110"/>
      <c r="N25" s="110"/>
      <c r="O25" s="110"/>
      <c r="P25" s="110"/>
      <c r="Q25" s="110"/>
    </row>
    <row r="26" spans="2:17" ht="16.5">
      <c r="B26" s="24"/>
      <c r="C26" s="25"/>
      <c r="D26" s="26"/>
      <c r="E26" s="25"/>
      <c r="F26" s="89"/>
      <c r="G26" s="100"/>
      <c r="H26" s="100"/>
      <c r="I26" s="89"/>
      <c r="J26" s="110"/>
      <c r="K26" s="110"/>
      <c r="L26" s="110"/>
      <c r="M26" s="110"/>
      <c r="N26" s="110"/>
      <c r="O26" s="110"/>
      <c r="P26" s="110"/>
      <c r="Q26" s="110"/>
    </row>
    <row r="27" spans="2:17" ht="16.5">
      <c r="B27" s="24"/>
      <c r="C27" s="25"/>
      <c r="D27" s="26"/>
      <c r="E27" s="25"/>
      <c r="F27" s="25"/>
      <c r="G27" s="56"/>
      <c r="H27" s="56"/>
      <c r="I27" s="26"/>
      <c r="J27" s="110"/>
      <c r="K27" s="110"/>
      <c r="L27" s="110"/>
      <c r="M27" s="110"/>
      <c r="N27" s="110"/>
      <c r="O27" s="110"/>
      <c r="P27" s="110"/>
      <c r="Q27" s="110"/>
    </row>
    <row r="28" spans="2:17" ht="16.5">
      <c r="B28" s="24"/>
      <c r="C28" s="24"/>
      <c r="D28" s="26"/>
      <c r="E28" s="25"/>
      <c r="F28" s="25"/>
      <c r="G28" s="56"/>
      <c r="H28" s="56"/>
      <c r="I28" s="26"/>
      <c r="J28" s="97"/>
      <c r="K28" s="57"/>
      <c r="L28" s="57"/>
      <c r="M28" s="57"/>
      <c r="N28" s="97"/>
      <c r="O28" s="57"/>
      <c r="P28" s="57"/>
      <c r="Q28" s="57"/>
    </row>
    <row r="29" spans="2:17" ht="16.5">
      <c r="B29" s="24"/>
      <c r="C29" s="24"/>
      <c r="D29" s="26"/>
      <c r="E29" s="25"/>
      <c r="F29" s="25"/>
      <c r="G29" s="56"/>
      <c r="H29" s="56"/>
      <c r="I29" s="26"/>
      <c r="J29" s="97"/>
      <c r="K29" s="57"/>
      <c r="L29" s="57"/>
      <c r="M29" s="57"/>
      <c r="N29" s="97"/>
      <c r="O29" s="57"/>
      <c r="P29" s="57"/>
      <c r="Q29" s="57"/>
    </row>
    <row r="30" spans="2:17" ht="18.75" customHeight="1"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</row>
    <row r="31" spans="2:17" ht="18.75" customHeight="1">
      <c r="B31" s="90"/>
      <c r="C31" s="90"/>
      <c r="D31" s="90"/>
      <c r="E31" s="90"/>
      <c r="F31" s="90"/>
      <c r="G31" s="90"/>
      <c r="H31" s="90"/>
      <c r="I31" s="90"/>
      <c r="J31" s="103"/>
      <c r="K31" s="103"/>
      <c r="L31" s="103"/>
      <c r="M31" s="103"/>
      <c r="N31" s="103"/>
      <c r="O31" s="103"/>
      <c r="P31" s="103"/>
      <c r="Q31" s="103"/>
    </row>
    <row r="32" spans="2:17" ht="18.75" customHeight="1">
      <c r="B32" s="90"/>
      <c r="C32" s="90"/>
      <c r="D32" s="90"/>
      <c r="E32" s="90"/>
      <c r="F32" s="90"/>
      <c r="G32" s="90"/>
      <c r="H32" s="90"/>
      <c r="I32" s="90"/>
      <c r="J32" s="103"/>
      <c r="K32" s="103"/>
      <c r="L32" s="103"/>
      <c r="M32" s="103"/>
      <c r="N32" s="103"/>
      <c r="O32" s="103"/>
      <c r="P32" s="103"/>
      <c r="Q32" s="103"/>
    </row>
    <row r="33" spans="2:17" ht="18.75" customHeight="1">
      <c r="B33" s="90"/>
      <c r="C33" s="90"/>
      <c r="D33" s="90"/>
      <c r="E33" s="90"/>
      <c r="F33" s="90"/>
      <c r="G33" s="90"/>
      <c r="H33" s="90"/>
      <c r="I33" s="90"/>
      <c r="J33" s="103"/>
      <c r="K33" s="103"/>
      <c r="L33" s="103"/>
      <c r="M33" s="103"/>
      <c r="N33" s="103"/>
      <c r="O33" s="103"/>
      <c r="P33" s="103"/>
      <c r="Q33" s="103"/>
    </row>
    <row r="34" spans="2:17" ht="17.25" customHeight="1">
      <c r="B34" s="90"/>
      <c r="C34" s="90"/>
      <c r="D34" s="90"/>
      <c r="E34" s="90"/>
      <c r="F34" s="90"/>
      <c r="G34" s="90"/>
      <c r="H34" s="90"/>
      <c r="I34" s="90"/>
      <c r="J34" s="103"/>
      <c r="K34" s="103"/>
      <c r="L34" s="103"/>
      <c r="M34" s="103"/>
      <c r="N34" s="103"/>
      <c r="O34" s="103"/>
      <c r="P34" s="103"/>
      <c r="Q34" s="103"/>
    </row>
  </sheetData>
  <sheetProtection/>
  <mergeCells count="23">
    <mergeCell ref="J9:Q9"/>
    <mergeCell ref="J10:M10"/>
    <mergeCell ref="J13:M13"/>
    <mergeCell ref="N13:Q13"/>
    <mergeCell ref="N10:Q10"/>
    <mergeCell ref="J12:M12"/>
    <mergeCell ref="N12:Q12"/>
    <mergeCell ref="C20:F20"/>
    <mergeCell ref="N16:Q16"/>
    <mergeCell ref="L20:Q20"/>
    <mergeCell ref="J17:M17"/>
    <mergeCell ref="N17:Q17"/>
    <mergeCell ref="J16:M16"/>
    <mergeCell ref="N14:Q14"/>
    <mergeCell ref="J15:M15"/>
    <mergeCell ref="N15:Q15"/>
    <mergeCell ref="J14:M14"/>
    <mergeCell ref="P4:Q4"/>
    <mergeCell ref="C19:F19"/>
    <mergeCell ref="B5:Q5"/>
    <mergeCell ref="B6:Q6"/>
    <mergeCell ref="B7:Q7"/>
    <mergeCell ref="B9:I10"/>
  </mergeCells>
  <printOptions/>
  <pageMargins left="0.9055118110236221" right="0.7086614173228347" top="0.9448818897637796" bottom="0.7480314960629921" header="0.31496062992125984" footer="0.31496062992125984"/>
  <pageSetup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3:AP47"/>
  <sheetViews>
    <sheetView zoomScalePageLayoutView="0" workbookViewId="0" topLeftCell="A22">
      <selection activeCell="I41" sqref="I41"/>
    </sheetView>
  </sheetViews>
  <sheetFormatPr defaultColWidth="4.7109375" defaultRowHeight="15"/>
  <cols>
    <col min="1" max="2" width="4.7109375" style="1" customWidth="1"/>
    <col min="3" max="3" width="1.8515625" style="1" customWidth="1"/>
    <col min="4" max="8" width="4.7109375" style="1" customWidth="1"/>
    <col min="9" max="9" width="5.57421875" style="1" customWidth="1"/>
    <col min="10" max="10" width="4.7109375" style="1" customWidth="1"/>
    <col min="11" max="11" width="10.00390625" style="1" customWidth="1"/>
    <col min="12" max="19" width="4.7109375" style="1" customWidth="1"/>
    <col min="20" max="20" width="22.140625" style="1" customWidth="1"/>
    <col min="21" max="32" width="4.7109375" style="1" customWidth="1"/>
    <col min="33" max="33" width="18.8515625" style="461" customWidth="1"/>
    <col min="34" max="34" width="6.8515625" style="1" bestFit="1" customWidth="1"/>
    <col min="35" max="35" width="15.28125" style="1" bestFit="1" customWidth="1"/>
    <col min="36" max="37" width="6.00390625" style="1" customWidth="1"/>
    <col min="38" max="38" width="16.140625" style="1" hidden="1" customWidth="1"/>
    <col min="39" max="40" width="5.00390625" style="1" customWidth="1"/>
    <col min="41" max="41" width="6.140625" style="1" bestFit="1" customWidth="1"/>
    <col min="42" max="42" width="5.00390625" style="1" customWidth="1"/>
    <col min="43" max="16384" width="4.7109375" style="1" customWidth="1"/>
  </cols>
  <sheetData>
    <row r="3" spans="4:32" ht="14.25">
      <c r="D3" s="526" t="s">
        <v>220</v>
      </c>
      <c r="E3" s="526"/>
      <c r="F3" s="526"/>
      <c r="G3" s="526"/>
      <c r="H3" s="526"/>
      <c r="I3" s="526"/>
      <c r="J3" s="526"/>
      <c r="K3" s="526"/>
      <c r="L3" s="526"/>
      <c r="M3" s="526"/>
      <c r="N3" s="526"/>
      <c r="O3" s="526"/>
      <c r="P3" s="526"/>
      <c r="Q3" s="526"/>
      <c r="R3" s="526"/>
      <c r="S3" s="526"/>
      <c r="T3" s="526"/>
      <c r="U3" s="526"/>
      <c r="V3" s="526"/>
      <c r="W3" s="526"/>
      <c r="X3" s="526"/>
      <c r="Y3" s="526"/>
      <c r="Z3" s="526"/>
      <c r="AA3" s="526"/>
      <c r="AB3" s="526"/>
      <c r="AC3" s="526"/>
      <c r="AD3" s="526"/>
      <c r="AE3" s="526"/>
      <c r="AF3" s="526"/>
    </row>
    <row r="4" spans="4:32" ht="14.25">
      <c r="D4" s="526" t="s">
        <v>473</v>
      </c>
      <c r="E4" s="526"/>
      <c r="F4" s="526"/>
      <c r="G4" s="526"/>
      <c r="H4" s="526"/>
      <c r="I4" s="526"/>
      <c r="J4" s="526"/>
      <c r="K4" s="526"/>
      <c r="L4" s="526"/>
      <c r="M4" s="526"/>
      <c r="N4" s="526"/>
      <c r="O4" s="526"/>
      <c r="P4" s="526"/>
      <c r="Q4" s="526"/>
      <c r="R4" s="526"/>
      <c r="S4" s="526"/>
      <c r="T4" s="526"/>
      <c r="U4" s="526"/>
      <c r="V4" s="526"/>
      <c r="W4" s="526"/>
      <c r="X4" s="526"/>
      <c r="Y4" s="526"/>
      <c r="Z4" s="526"/>
      <c r="AA4" s="526"/>
      <c r="AB4" s="526"/>
      <c r="AC4" s="526"/>
      <c r="AD4" s="526"/>
      <c r="AE4" s="526"/>
      <c r="AF4" s="526"/>
    </row>
    <row r="5" spans="4:32" ht="16.5">
      <c r="D5" s="527" t="s">
        <v>233</v>
      </c>
      <c r="E5" s="527"/>
      <c r="F5" s="527"/>
      <c r="G5" s="527"/>
      <c r="H5" s="527"/>
      <c r="I5" s="527"/>
      <c r="J5" s="527"/>
      <c r="K5" s="527"/>
      <c r="L5" s="527"/>
      <c r="M5" s="527"/>
      <c r="N5" s="527"/>
      <c r="O5" s="527"/>
      <c r="P5" s="527"/>
      <c r="Q5" s="527"/>
      <c r="R5" s="527"/>
      <c r="S5" s="527"/>
      <c r="T5" s="527"/>
      <c r="U5" s="527"/>
      <c r="V5" s="527"/>
      <c r="W5" s="527"/>
      <c r="X5" s="527"/>
      <c r="Y5" s="527"/>
      <c r="Z5" s="527"/>
      <c r="AA5" s="527"/>
      <c r="AB5" s="527"/>
      <c r="AC5" s="527"/>
      <c r="AD5" s="527"/>
      <c r="AE5" s="527"/>
      <c r="AF5" s="527"/>
    </row>
    <row r="6" spans="4:32" ht="17.25" thickBot="1"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5"/>
      <c r="R6" s="265"/>
      <c r="S6" s="265"/>
      <c r="T6" s="265"/>
      <c r="U6" s="265"/>
      <c r="V6" s="265"/>
      <c r="W6" s="265"/>
      <c r="X6" s="265"/>
      <c r="Y6" s="265"/>
      <c r="Z6" s="265"/>
      <c r="AA6" s="265"/>
      <c r="AB6" s="265"/>
      <c r="AC6" s="265"/>
      <c r="AD6" s="265"/>
      <c r="AE6" s="265"/>
      <c r="AF6" s="265"/>
    </row>
    <row r="7" spans="4:32" ht="17.25" thickBot="1">
      <c r="D7" s="21" t="s">
        <v>0</v>
      </c>
      <c r="E7" s="22"/>
      <c r="F7" s="22"/>
      <c r="G7" s="22"/>
      <c r="H7" s="22"/>
      <c r="I7" s="22"/>
      <c r="J7" s="22"/>
      <c r="K7" s="528">
        <v>43921</v>
      </c>
      <c r="L7" s="529"/>
      <c r="M7" s="530"/>
      <c r="N7" s="529">
        <v>43830</v>
      </c>
      <c r="O7" s="529"/>
      <c r="P7" s="529"/>
      <c r="Q7" s="530"/>
      <c r="R7" s="21" t="s">
        <v>18</v>
      </c>
      <c r="S7" s="22"/>
      <c r="T7" s="22"/>
      <c r="U7" s="22"/>
      <c r="V7" s="22"/>
      <c r="W7" s="22"/>
      <c r="X7" s="22"/>
      <c r="Y7" s="528">
        <v>43921</v>
      </c>
      <c r="Z7" s="529"/>
      <c r="AA7" s="529"/>
      <c r="AB7" s="530"/>
      <c r="AC7" s="529">
        <v>43830</v>
      </c>
      <c r="AD7" s="529"/>
      <c r="AE7" s="529"/>
      <c r="AF7" s="530"/>
    </row>
    <row r="8" spans="4:32" ht="15" customHeight="1">
      <c r="D8" s="23" t="s">
        <v>1</v>
      </c>
      <c r="E8" s="24"/>
      <c r="F8" s="24"/>
      <c r="G8" s="24"/>
      <c r="H8" s="25"/>
      <c r="I8" s="271"/>
      <c r="J8" s="271"/>
      <c r="K8" s="27"/>
      <c r="L8" s="271"/>
      <c r="M8" s="28"/>
      <c r="N8" s="271"/>
      <c r="O8" s="271"/>
      <c r="P8" s="271"/>
      <c r="Q8" s="28"/>
      <c r="R8" s="23" t="s">
        <v>19</v>
      </c>
      <c r="S8" s="24"/>
      <c r="T8" s="24"/>
      <c r="U8" s="271"/>
      <c r="V8" s="271"/>
      <c r="W8" s="271"/>
      <c r="X8" s="271"/>
      <c r="Y8" s="27"/>
      <c r="Z8" s="271"/>
      <c r="AA8" s="271"/>
      <c r="AB8" s="28"/>
      <c r="AC8" s="271"/>
      <c r="AD8" s="271"/>
      <c r="AE8" s="271"/>
      <c r="AF8" s="28"/>
    </row>
    <row r="9" spans="4:38" s="14" customFormat="1" ht="15" customHeight="1">
      <c r="D9" s="277"/>
      <c r="E9" s="12"/>
      <c r="F9" s="12"/>
      <c r="G9" s="12"/>
      <c r="H9" s="12"/>
      <c r="I9" s="12"/>
      <c r="J9" s="12"/>
      <c r="K9" s="277"/>
      <c r="L9" s="12"/>
      <c r="M9" s="12"/>
      <c r="N9" s="277"/>
      <c r="O9" s="12"/>
      <c r="P9" s="12"/>
      <c r="Q9" s="12"/>
      <c r="R9" s="278"/>
      <c r="S9" s="83" t="s">
        <v>20</v>
      </c>
      <c r="T9" s="279"/>
      <c r="U9" s="522" t="s">
        <v>13</v>
      </c>
      <c r="V9" s="522"/>
      <c r="W9" s="191"/>
      <c r="X9" s="191"/>
      <c r="Y9" s="523">
        <f>+'pag.16'!K15</f>
        <v>3011973054</v>
      </c>
      <c r="Z9" s="524"/>
      <c r="AA9" s="524"/>
      <c r="AB9" s="525"/>
      <c r="AC9" s="524">
        <v>5427514101</v>
      </c>
      <c r="AD9" s="524"/>
      <c r="AE9" s="524"/>
      <c r="AF9" s="525"/>
      <c r="AG9" s="462"/>
      <c r="AL9" s="250">
        <f>+N13-K13</f>
        <v>3816816310</v>
      </c>
    </row>
    <row r="10" spans="4:38" s="14" customFormat="1" ht="15" customHeight="1">
      <c r="D10" s="531" t="s">
        <v>304</v>
      </c>
      <c r="E10" s="532"/>
      <c r="F10" s="532"/>
      <c r="G10" s="532"/>
      <c r="H10" s="532"/>
      <c r="I10" s="532"/>
      <c r="J10" s="533"/>
      <c r="K10" s="523">
        <f>+'pag.13'!J36</f>
        <v>15661922275</v>
      </c>
      <c r="L10" s="524"/>
      <c r="M10" s="525"/>
      <c r="N10" s="524">
        <v>1105298897</v>
      </c>
      <c r="O10" s="524"/>
      <c r="P10" s="524"/>
      <c r="Q10" s="525"/>
      <c r="R10" s="31"/>
      <c r="S10" s="83" t="s">
        <v>204</v>
      </c>
      <c r="T10" s="83"/>
      <c r="U10" s="522" t="s">
        <v>14</v>
      </c>
      <c r="V10" s="522"/>
      <c r="W10" s="191"/>
      <c r="X10" s="83"/>
      <c r="Y10" s="523">
        <f>+'pag.16'!K32+'pag.16'!K45</f>
        <v>3408181059</v>
      </c>
      <c r="Z10" s="524"/>
      <c r="AA10" s="524"/>
      <c r="AB10" s="525"/>
      <c r="AC10" s="524">
        <v>11857532189</v>
      </c>
      <c r="AD10" s="524"/>
      <c r="AE10" s="524"/>
      <c r="AF10" s="525"/>
      <c r="AG10" s="462"/>
      <c r="AL10" s="250">
        <f>+N28-K28</f>
        <v>-564831110</v>
      </c>
    </row>
    <row r="11" spans="4:38" s="14" customFormat="1" ht="16.5">
      <c r="D11" s="31"/>
      <c r="E11" s="83"/>
      <c r="F11" s="83"/>
      <c r="G11" s="191"/>
      <c r="H11" s="191"/>
      <c r="I11" s="191"/>
      <c r="J11" s="280"/>
      <c r="K11" s="523"/>
      <c r="L11" s="524"/>
      <c r="M11" s="525"/>
      <c r="N11" s="524"/>
      <c r="O11" s="524"/>
      <c r="P11" s="524"/>
      <c r="Q11" s="524"/>
      <c r="R11" s="31"/>
      <c r="S11" s="83" t="s">
        <v>21</v>
      </c>
      <c r="T11" s="83"/>
      <c r="U11" s="522" t="s">
        <v>22</v>
      </c>
      <c r="V11" s="522"/>
      <c r="W11" s="191"/>
      <c r="X11" s="83"/>
      <c r="Y11" s="523">
        <f>+'pag.17'!K14</f>
        <v>30966244</v>
      </c>
      <c r="Z11" s="524"/>
      <c r="AA11" s="524"/>
      <c r="AB11" s="525"/>
      <c r="AC11" s="524">
        <v>38041369</v>
      </c>
      <c r="AD11" s="524"/>
      <c r="AE11" s="524"/>
      <c r="AF11" s="525"/>
      <c r="AG11" s="462"/>
      <c r="AL11" s="250">
        <f>+K16+K19-N16-N19+K27-N27</f>
        <v>21252913244</v>
      </c>
    </row>
    <row r="12" spans="4:38" s="14" customFormat="1" ht="15" customHeight="1">
      <c r="D12" s="277"/>
      <c r="E12" s="12"/>
      <c r="F12" s="12"/>
      <c r="G12" s="12"/>
      <c r="H12" s="12"/>
      <c r="I12" s="12"/>
      <c r="J12" s="281"/>
      <c r="K12" s="12"/>
      <c r="L12" s="12"/>
      <c r="M12" s="12"/>
      <c r="N12" s="277"/>
      <c r="O12" s="12"/>
      <c r="P12" s="12"/>
      <c r="Q12" s="12"/>
      <c r="R12" s="278"/>
      <c r="S12" s="83" t="s">
        <v>25</v>
      </c>
      <c r="T12" s="83"/>
      <c r="U12" s="522" t="s">
        <v>23</v>
      </c>
      <c r="V12" s="522"/>
      <c r="W12" s="191"/>
      <c r="X12" s="83"/>
      <c r="Y12" s="523">
        <f>+'pag.17'!K26</f>
        <v>922016703</v>
      </c>
      <c r="Z12" s="524"/>
      <c r="AA12" s="524"/>
      <c r="AB12" s="525"/>
      <c r="AC12" s="524">
        <v>892240620</v>
      </c>
      <c r="AD12" s="524"/>
      <c r="AE12" s="524"/>
      <c r="AF12" s="525"/>
      <c r="AG12" s="462"/>
      <c r="AL12" s="250">
        <f>+Y12-AC12</f>
        <v>29776083</v>
      </c>
    </row>
    <row r="13" spans="4:38" s="14" customFormat="1" ht="16.5">
      <c r="D13" s="531" t="s">
        <v>305</v>
      </c>
      <c r="E13" s="532"/>
      <c r="F13" s="532"/>
      <c r="G13" s="532"/>
      <c r="H13" s="532"/>
      <c r="I13" s="532"/>
      <c r="J13" s="533"/>
      <c r="K13" s="523">
        <f>+'pag.14'!K38</f>
        <v>10635848083</v>
      </c>
      <c r="L13" s="524"/>
      <c r="M13" s="525"/>
      <c r="N13" s="524">
        <v>14452664393</v>
      </c>
      <c r="O13" s="524"/>
      <c r="P13" s="524"/>
      <c r="Q13" s="524"/>
      <c r="R13" s="31"/>
      <c r="S13" s="83" t="s">
        <v>26</v>
      </c>
      <c r="T13" s="83"/>
      <c r="U13" s="522" t="s">
        <v>24</v>
      </c>
      <c r="V13" s="522"/>
      <c r="W13" s="191"/>
      <c r="X13" s="83"/>
      <c r="Y13" s="523">
        <f>+'pag.17'!K39</f>
        <v>3390262118</v>
      </c>
      <c r="Z13" s="524"/>
      <c r="AA13" s="524"/>
      <c r="AB13" s="525"/>
      <c r="AC13" s="524">
        <v>2178929775</v>
      </c>
      <c r="AD13" s="524"/>
      <c r="AE13" s="524"/>
      <c r="AF13" s="525"/>
      <c r="AG13" s="462"/>
      <c r="AL13" s="250"/>
    </row>
    <row r="14" spans="3:38" s="14" customFormat="1" ht="16.5">
      <c r="C14" s="281"/>
      <c r="D14" s="277"/>
      <c r="E14" s="12"/>
      <c r="F14" s="12"/>
      <c r="G14" s="12"/>
      <c r="H14" s="12"/>
      <c r="I14" s="12"/>
      <c r="J14" s="12"/>
      <c r="K14" s="277"/>
      <c r="L14" s="12"/>
      <c r="M14" s="12"/>
      <c r="N14" s="277"/>
      <c r="O14" s="12"/>
      <c r="P14" s="12"/>
      <c r="Q14" s="12"/>
      <c r="R14" s="31"/>
      <c r="S14" s="83" t="s">
        <v>203</v>
      </c>
      <c r="T14" s="83"/>
      <c r="U14" s="522" t="s">
        <v>27</v>
      </c>
      <c r="V14" s="522"/>
      <c r="W14" s="191"/>
      <c r="X14" s="83"/>
      <c r="Y14" s="523">
        <f>+'pag.18'!L15</f>
        <v>2278732030</v>
      </c>
      <c r="Z14" s="524"/>
      <c r="AA14" s="524"/>
      <c r="AB14" s="525"/>
      <c r="AC14" s="524">
        <v>0</v>
      </c>
      <c r="AD14" s="524"/>
      <c r="AE14" s="524"/>
      <c r="AF14" s="525"/>
      <c r="AG14" s="462"/>
      <c r="AL14" s="250">
        <f>+Y14-AC14</f>
        <v>2278732030</v>
      </c>
    </row>
    <row r="15" spans="4:38" s="14" customFormat="1" ht="16.5">
      <c r="D15" s="31"/>
      <c r="E15" s="83"/>
      <c r="F15" s="83"/>
      <c r="G15" s="83"/>
      <c r="H15" s="83"/>
      <c r="I15" s="83"/>
      <c r="J15" s="280"/>
      <c r="K15" s="523"/>
      <c r="L15" s="524"/>
      <c r="M15" s="525"/>
      <c r="N15" s="524"/>
      <c r="O15" s="524"/>
      <c r="P15" s="524"/>
      <c r="Q15" s="524"/>
      <c r="R15" s="31"/>
      <c r="S15" s="83" t="s">
        <v>306</v>
      </c>
      <c r="T15" s="83"/>
      <c r="U15" s="522" t="s">
        <v>28</v>
      </c>
      <c r="V15" s="522"/>
      <c r="W15" s="191"/>
      <c r="X15" s="83"/>
      <c r="Y15" s="523">
        <f>+'pag.18'!L31</f>
        <v>3161527868</v>
      </c>
      <c r="Z15" s="524"/>
      <c r="AA15" s="524"/>
      <c r="AB15" s="525"/>
      <c r="AC15" s="524">
        <v>1073168702</v>
      </c>
      <c r="AD15" s="524"/>
      <c r="AE15" s="524"/>
      <c r="AF15" s="525"/>
      <c r="AG15" s="462"/>
      <c r="AL15" s="250">
        <f>+Y13+Y15-AC15</f>
        <v>5478621284</v>
      </c>
    </row>
    <row r="16" spans="4:33" s="14" customFormat="1" ht="16.5">
      <c r="D16" s="531" t="s">
        <v>307</v>
      </c>
      <c r="E16" s="532"/>
      <c r="F16" s="532"/>
      <c r="G16" s="532"/>
      <c r="H16" s="532"/>
      <c r="I16" s="532"/>
      <c r="J16" s="533"/>
      <c r="K16" s="523">
        <f>+'pag.15'!K26+1</f>
        <v>8736279774</v>
      </c>
      <c r="L16" s="524"/>
      <c r="M16" s="525"/>
      <c r="N16" s="524">
        <v>5652144432</v>
      </c>
      <c r="O16" s="524"/>
      <c r="P16" s="524"/>
      <c r="Q16" s="524"/>
      <c r="R16" s="278" t="s">
        <v>29</v>
      </c>
      <c r="S16" s="282"/>
      <c r="T16" s="282"/>
      <c r="U16" s="280"/>
      <c r="V16" s="280"/>
      <c r="W16" s="191"/>
      <c r="X16" s="83"/>
      <c r="Y16" s="536">
        <f>SUM(Y9:AB15)</f>
        <v>16203659076</v>
      </c>
      <c r="Z16" s="534"/>
      <c r="AA16" s="534"/>
      <c r="AB16" s="535"/>
      <c r="AC16" s="534">
        <f>SUM(AC9:AF15)</f>
        <v>21467426756</v>
      </c>
      <c r="AD16" s="534"/>
      <c r="AE16" s="534"/>
      <c r="AF16" s="535"/>
      <c r="AG16" s="462"/>
    </row>
    <row r="17" spans="4:33" s="14" customFormat="1" ht="16.5">
      <c r="D17" s="31"/>
      <c r="E17" s="83"/>
      <c r="F17" s="83"/>
      <c r="G17" s="83"/>
      <c r="H17" s="83"/>
      <c r="I17" s="83"/>
      <c r="J17" s="280"/>
      <c r="K17" s="523"/>
      <c r="L17" s="524"/>
      <c r="M17" s="525"/>
      <c r="N17" s="524"/>
      <c r="O17" s="524"/>
      <c r="P17" s="524"/>
      <c r="Q17" s="524"/>
      <c r="R17" s="31"/>
      <c r="S17" s="83"/>
      <c r="T17" s="83"/>
      <c r="U17" s="280"/>
      <c r="V17" s="280"/>
      <c r="W17" s="191"/>
      <c r="X17" s="83"/>
      <c r="Y17" s="523"/>
      <c r="Z17" s="524"/>
      <c r="AA17" s="524"/>
      <c r="AB17" s="525"/>
      <c r="AC17" s="524"/>
      <c r="AD17" s="524"/>
      <c r="AE17" s="524"/>
      <c r="AF17" s="525"/>
      <c r="AG17" s="462"/>
    </row>
    <row r="18" spans="4:33" s="14" customFormat="1" ht="15" customHeight="1">
      <c r="D18" s="531"/>
      <c r="E18" s="532"/>
      <c r="F18" s="532"/>
      <c r="G18" s="532"/>
      <c r="H18" s="191"/>
      <c r="I18" s="191"/>
      <c r="J18" s="280"/>
      <c r="K18" s="523"/>
      <c r="L18" s="524"/>
      <c r="M18" s="525"/>
      <c r="N18" s="523"/>
      <c r="O18" s="524"/>
      <c r="P18" s="524"/>
      <c r="Q18" s="525"/>
      <c r="R18" s="278" t="s">
        <v>30</v>
      </c>
      <c r="S18" s="282"/>
      <c r="T18" s="282"/>
      <c r="U18" s="280"/>
      <c r="V18" s="280"/>
      <c r="W18" s="191"/>
      <c r="X18" s="83"/>
      <c r="Y18" s="523"/>
      <c r="Z18" s="524"/>
      <c r="AA18" s="524"/>
      <c r="AB18" s="525"/>
      <c r="AC18" s="524"/>
      <c r="AD18" s="524"/>
      <c r="AE18" s="524"/>
      <c r="AF18" s="525"/>
      <c r="AG18" s="462"/>
    </row>
    <row r="19" spans="4:38" s="14" customFormat="1" ht="16.5">
      <c r="D19" s="531" t="s">
        <v>308</v>
      </c>
      <c r="E19" s="532"/>
      <c r="F19" s="532"/>
      <c r="G19" s="532"/>
      <c r="H19" s="532"/>
      <c r="I19" s="532"/>
      <c r="J19" s="533"/>
      <c r="K19" s="523">
        <f>+'pag.15'!K46</f>
        <v>18793228887</v>
      </c>
      <c r="L19" s="524"/>
      <c r="M19" s="525"/>
      <c r="N19" s="524">
        <v>10800721000</v>
      </c>
      <c r="O19" s="524"/>
      <c r="P19" s="524"/>
      <c r="Q19" s="524"/>
      <c r="R19" s="31"/>
      <c r="S19" s="83" t="s">
        <v>20</v>
      </c>
      <c r="T19" s="279"/>
      <c r="U19" s="522" t="s">
        <v>13</v>
      </c>
      <c r="V19" s="522"/>
      <c r="W19" s="191"/>
      <c r="X19" s="83"/>
      <c r="Y19" s="523">
        <f>+'pag.16'!K17</f>
        <v>254824788</v>
      </c>
      <c r="Z19" s="524"/>
      <c r="AA19" s="524"/>
      <c r="AB19" s="525"/>
      <c r="AC19" s="524">
        <v>28351790</v>
      </c>
      <c r="AD19" s="524"/>
      <c r="AE19" s="524"/>
      <c r="AF19" s="525"/>
      <c r="AG19" s="462"/>
      <c r="AL19" s="250">
        <f>+Y22-AC22</f>
        <v>41469237213</v>
      </c>
    </row>
    <row r="20" spans="4:33" s="14" customFormat="1" ht="16.5">
      <c r="D20" s="31"/>
      <c r="E20" s="83"/>
      <c r="F20" s="83"/>
      <c r="G20" s="83"/>
      <c r="H20" s="83"/>
      <c r="I20" s="83"/>
      <c r="J20" s="280"/>
      <c r="K20" s="523"/>
      <c r="L20" s="524"/>
      <c r="M20" s="525"/>
      <c r="N20" s="524"/>
      <c r="O20" s="524"/>
      <c r="P20" s="524"/>
      <c r="Q20" s="524"/>
      <c r="R20" s="31"/>
      <c r="S20" s="83" t="s">
        <v>204</v>
      </c>
      <c r="T20" s="83"/>
      <c r="U20" s="522" t="s">
        <v>14</v>
      </c>
      <c r="V20" s="522"/>
      <c r="W20" s="191"/>
      <c r="X20" s="83"/>
      <c r="Y20" s="523">
        <f>+'pag.16'!K35+'pag.16'!K48</f>
        <v>778219799</v>
      </c>
      <c r="Z20" s="524"/>
      <c r="AA20" s="524"/>
      <c r="AB20" s="525"/>
      <c r="AC20" s="524">
        <v>765456569</v>
      </c>
      <c r="AD20" s="524"/>
      <c r="AE20" s="524"/>
      <c r="AF20" s="525"/>
      <c r="AG20" s="462"/>
    </row>
    <row r="21" spans="4:33" s="14" customFormat="1" ht="16.5">
      <c r="D21" s="31"/>
      <c r="E21" s="191"/>
      <c r="F21" s="191"/>
      <c r="G21" s="191"/>
      <c r="H21" s="191"/>
      <c r="I21" s="191"/>
      <c r="J21" s="280"/>
      <c r="K21" s="523"/>
      <c r="L21" s="524"/>
      <c r="M21" s="525"/>
      <c r="N21" s="537"/>
      <c r="O21" s="537"/>
      <c r="P21" s="537"/>
      <c r="Q21" s="538"/>
      <c r="R21" s="31"/>
      <c r="S21" s="83" t="s">
        <v>203</v>
      </c>
      <c r="T21" s="83"/>
      <c r="U21" s="522" t="s">
        <v>27</v>
      </c>
      <c r="V21" s="522"/>
      <c r="W21" s="191"/>
      <c r="X21" s="83"/>
      <c r="Y21" s="523">
        <f>+'pag.18'!L19</f>
        <v>41230000985</v>
      </c>
      <c r="Z21" s="524"/>
      <c r="AA21" s="524"/>
      <c r="AB21" s="525"/>
      <c r="AC21" s="524">
        <v>0</v>
      </c>
      <c r="AD21" s="524"/>
      <c r="AE21" s="524"/>
      <c r="AF21" s="525"/>
      <c r="AG21" s="462"/>
    </row>
    <row r="22" spans="4:33" s="14" customFormat="1" ht="17.25" thickBot="1">
      <c r="D22" s="278" t="s">
        <v>3</v>
      </c>
      <c r="E22" s="282"/>
      <c r="F22" s="282"/>
      <c r="G22" s="282"/>
      <c r="H22" s="282"/>
      <c r="I22" s="83"/>
      <c r="J22" s="280"/>
      <c r="K22" s="539">
        <f>SUM(K10:M21)</f>
        <v>53827279019</v>
      </c>
      <c r="L22" s="540"/>
      <c r="M22" s="541"/>
      <c r="N22" s="540">
        <f>SUM(N10:Q21)</f>
        <v>32010828722</v>
      </c>
      <c r="O22" s="540"/>
      <c r="P22" s="540"/>
      <c r="Q22" s="541"/>
      <c r="R22" s="278" t="s">
        <v>31</v>
      </c>
      <c r="S22" s="282"/>
      <c r="T22" s="282"/>
      <c r="U22" s="280"/>
      <c r="V22" s="280"/>
      <c r="W22" s="191"/>
      <c r="X22" s="83"/>
      <c r="Y22" s="536">
        <f>SUM(Y19:AB21)</f>
        <v>42263045572</v>
      </c>
      <c r="Z22" s="534"/>
      <c r="AA22" s="534"/>
      <c r="AB22" s="535"/>
      <c r="AC22" s="534">
        <f>SUM(AC19:AF21)</f>
        <v>793808359</v>
      </c>
      <c r="AD22" s="534"/>
      <c r="AE22" s="534"/>
      <c r="AF22" s="535"/>
      <c r="AG22" s="462"/>
    </row>
    <row r="23" spans="4:33" s="14" customFormat="1" ht="17.25" thickTop="1">
      <c r="D23" s="31"/>
      <c r="E23" s="191"/>
      <c r="F23" s="191"/>
      <c r="G23" s="191"/>
      <c r="H23" s="191"/>
      <c r="I23" s="191"/>
      <c r="J23" s="280"/>
      <c r="K23" s="523"/>
      <c r="L23" s="524"/>
      <c r="M23" s="525"/>
      <c r="N23" s="542"/>
      <c r="O23" s="542"/>
      <c r="P23" s="542"/>
      <c r="Q23" s="543"/>
      <c r="R23" s="31"/>
      <c r="S23" s="191"/>
      <c r="T23" s="191"/>
      <c r="U23" s="280"/>
      <c r="V23" s="280"/>
      <c r="W23" s="191"/>
      <c r="X23" s="83"/>
      <c r="Y23" s="523"/>
      <c r="Z23" s="524"/>
      <c r="AA23" s="524"/>
      <c r="AB23" s="525"/>
      <c r="AC23" s="524"/>
      <c r="AD23" s="524"/>
      <c r="AE23" s="524"/>
      <c r="AF23" s="525"/>
      <c r="AG23" s="462"/>
    </row>
    <row r="24" spans="4:33" s="14" customFormat="1" ht="17.25" thickBot="1">
      <c r="D24" s="278" t="s">
        <v>4</v>
      </c>
      <c r="E24" s="282"/>
      <c r="F24" s="282"/>
      <c r="G24" s="282"/>
      <c r="H24" s="283"/>
      <c r="I24" s="191"/>
      <c r="J24" s="280"/>
      <c r="K24" s="523"/>
      <c r="L24" s="524"/>
      <c r="M24" s="525"/>
      <c r="N24" s="524"/>
      <c r="O24" s="524"/>
      <c r="P24" s="524"/>
      <c r="Q24" s="525"/>
      <c r="R24" s="278" t="s">
        <v>32</v>
      </c>
      <c r="S24" s="282"/>
      <c r="T24" s="282"/>
      <c r="U24" s="280"/>
      <c r="V24" s="280"/>
      <c r="W24" s="191"/>
      <c r="X24" s="83"/>
      <c r="Y24" s="539">
        <f>Y16+Y22</f>
        <v>58466704648</v>
      </c>
      <c r="Z24" s="540"/>
      <c r="AA24" s="540"/>
      <c r="AB24" s="541"/>
      <c r="AC24" s="540">
        <f>AC16+AC22</f>
        <v>22261235115</v>
      </c>
      <c r="AD24" s="540"/>
      <c r="AE24" s="540"/>
      <c r="AF24" s="541"/>
      <c r="AG24" s="462"/>
    </row>
    <row r="25" spans="4:33" s="14" customFormat="1" ht="17.25" thickTop="1">
      <c r="D25" s="493"/>
      <c r="E25" s="494"/>
      <c r="F25" s="494"/>
      <c r="G25" s="494"/>
      <c r="H25" s="494"/>
      <c r="I25" s="494"/>
      <c r="J25" s="495"/>
      <c r="K25" s="523"/>
      <c r="L25" s="524"/>
      <c r="M25" s="525"/>
      <c r="N25" s="524"/>
      <c r="O25" s="524"/>
      <c r="P25" s="524"/>
      <c r="Q25" s="525"/>
      <c r="R25" s="278" t="s">
        <v>33</v>
      </c>
      <c r="S25" s="282"/>
      <c r="T25" s="284"/>
      <c r="U25" s="280"/>
      <c r="V25" s="280"/>
      <c r="W25" s="191"/>
      <c r="X25" s="83"/>
      <c r="Y25" s="523"/>
      <c r="Z25" s="524"/>
      <c r="AA25" s="524"/>
      <c r="AB25" s="525"/>
      <c r="AC25" s="524"/>
      <c r="AD25" s="524"/>
      <c r="AE25" s="524"/>
      <c r="AF25" s="525"/>
      <c r="AG25" s="462"/>
    </row>
    <row r="26" spans="4:33" s="14" customFormat="1" ht="16.5">
      <c r="D26" s="493" t="s">
        <v>305</v>
      </c>
      <c r="E26" s="494"/>
      <c r="F26" s="494"/>
      <c r="G26" s="494"/>
      <c r="H26" s="494"/>
      <c r="I26" s="494"/>
      <c r="J26" s="495"/>
      <c r="K26" s="523">
        <v>0</v>
      </c>
      <c r="L26" s="524"/>
      <c r="M26" s="525"/>
      <c r="N26" s="524">
        <v>0</v>
      </c>
      <c r="O26" s="524"/>
      <c r="P26" s="524"/>
      <c r="Q26" s="525"/>
      <c r="R26" s="31"/>
      <c r="S26" s="83" t="s">
        <v>34</v>
      </c>
      <c r="T26" s="191"/>
      <c r="U26" s="280"/>
      <c r="V26" s="280"/>
      <c r="W26" s="191"/>
      <c r="X26" s="83"/>
      <c r="Y26" s="523">
        <f>+'pag. 8'!D27</f>
        <v>27932000000</v>
      </c>
      <c r="Z26" s="524"/>
      <c r="AA26" s="524"/>
      <c r="AB26" s="525"/>
      <c r="AC26" s="524">
        <v>25025000000</v>
      </c>
      <c r="AD26" s="524"/>
      <c r="AE26" s="524"/>
      <c r="AF26" s="525"/>
      <c r="AG26" s="462"/>
    </row>
    <row r="27" spans="4:33" s="14" customFormat="1" ht="16.5">
      <c r="D27" s="493" t="s">
        <v>307</v>
      </c>
      <c r="E27" s="494"/>
      <c r="F27" s="494"/>
      <c r="G27" s="494"/>
      <c r="H27" s="494"/>
      <c r="I27" s="494"/>
      <c r="J27" s="495"/>
      <c r="K27" s="523">
        <f>+'pag.15'!K30</f>
        <v>10225501532</v>
      </c>
      <c r="L27" s="524"/>
      <c r="M27" s="525"/>
      <c r="N27" s="524">
        <v>49231517</v>
      </c>
      <c r="O27" s="524"/>
      <c r="P27" s="524"/>
      <c r="Q27" s="525"/>
      <c r="R27" s="31"/>
      <c r="S27" s="83" t="s">
        <v>212</v>
      </c>
      <c r="T27" s="83"/>
      <c r="U27" s="280"/>
      <c r="V27" s="280"/>
      <c r="W27" s="191"/>
      <c r="X27" s="83"/>
      <c r="Y27" s="523">
        <f>+'pag. 8'!E27</f>
        <v>581012629</v>
      </c>
      <c r="Z27" s="524"/>
      <c r="AA27" s="524"/>
      <c r="AB27" s="525"/>
      <c r="AC27" s="523">
        <v>581012629</v>
      </c>
      <c r="AD27" s="524"/>
      <c r="AE27" s="524"/>
      <c r="AF27" s="525"/>
      <c r="AG27" s="462"/>
    </row>
    <row r="28" spans="4:33" s="14" customFormat="1" ht="16.5">
      <c r="D28" s="493" t="s">
        <v>5</v>
      </c>
      <c r="E28" s="494"/>
      <c r="F28" s="494"/>
      <c r="G28" s="494" t="s">
        <v>15</v>
      </c>
      <c r="H28" s="494"/>
      <c r="I28" s="494"/>
      <c r="J28" s="495"/>
      <c r="K28" s="523">
        <f>+'pag.22'!I21+'pag.22'!N21</f>
        <v>23635626520</v>
      </c>
      <c r="L28" s="524"/>
      <c r="M28" s="525"/>
      <c r="N28" s="524">
        <v>23070795410</v>
      </c>
      <c r="O28" s="524"/>
      <c r="P28" s="524"/>
      <c r="Q28" s="525"/>
      <c r="R28" s="278"/>
      <c r="S28" s="83" t="s">
        <v>211</v>
      </c>
      <c r="T28" s="282"/>
      <c r="U28" s="280"/>
      <c r="V28" s="280"/>
      <c r="W28" s="191"/>
      <c r="X28" s="83"/>
      <c r="Y28" s="523">
        <f>+'pag. 8'!F27</f>
        <v>1380899886</v>
      </c>
      <c r="Z28" s="524"/>
      <c r="AA28" s="524"/>
      <c r="AB28" s="525"/>
      <c r="AC28" s="523">
        <v>1380899886</v>
      </c>
      <c r="AD28" s="524"/>
      <c r="AE28" s="524"/>
      <c r="AF28" s="525"/>
      <c r="AG28" s="462"/>
    </row>
    <row r="29" spans="3:32" ht="16.5">
      <c r="C29" s="276"/>
      <c r="D29" s="493"/>
      <c r="E29" s="494"/>
      <c r="F29" s="494"/>
      <c r="G29" s="494"/>
      <c r="H29" s="494"/>
      <c r="I29" s="494"/>
      <c r="J29" s="495"/>
      <c r="K29" s="523"/>
      <c r="L29" s="524"/>
      <c r="M29" s="525"/>
      <c r="N29" s="524"/>
      <c r="O29" s="524"/>
      <c r="P29" s="524"/>
      <c r="Q29" s="525"/>
      <c r="R29" s="278"/>
      <c r="S29" s="83" t="s">
        <v>422</v>
      </c>
      <c r="T29" s="282"/>
      <c r="U29" s="280"/>
      <c r="V29" s="280"/>
      <c r="W29" s="191"/>
      <c r="X29" s="83"/>
      <c r="Y29" s="523">
        <v>0</v>
      </c>
      <c r="Z29" s="524"/>
      <c r="AA29" s="524"/>
      <c r="AB29" s="525"/>
      <c r="AC29" s="523">
        <v>0</v>
      </c>
      <c r="AD29" s="524"/>
      <c r="AE29" s="524"/>
      <c r="AF29" s="525"/>
    </row>
    <row r="30" spans="3:32" ht="16.5">
      <c r="C30" s="276"/>
      <c r="D30" s="493" t="s">
        <v>447</v>
      </c>
      <c r="E30" s="494"/>
      <c r="F30" s="494"/>
      <c r="G30" s="494"/>
      <c r="H30" s="494"/>
      <c r="I30" s="494"/>
      <c r="J30" s="495"/>
      <c r="K30" s="523">
        <f>+'pag.23'!F14</f>
        <v>24798255</v>
      </c>
      <c r="L30" s="524"/>
      <c r="M30" s="525"/>
      <c r="N30" s="524">
        <v>24798255</v>
      </c>
      <c r="O30" s="524"/>
      <c r="P30" s="524"/>
      <c r="Q30" s="525"/>
      <c r="R30" s="27"/>
      <c r="S30" s="25" t="s">
        <v>35</v>
      </c>
      <c r="T30" s="25"/>
      <c r="U30" s="30"/>
      <c r="V30" s="30"/>
      <c r="W30" s="271"/>
      <c r="X30" s="25"/>
      <c r="Y30" s="544">
        <v>8775</v>
      </c>
      <c r="Z30" s="545"/>
      <c r="AA30" s="545"/>
      <c r="AB30" s="546"/>
      <c r="AC30" s="544">
        <v>8076228</v>
      </c>
      <c r="AD30" s="545"/>
      <c r="AE30" s="545"/>
      <c r="AF30" s="546"/>
    </row>
    <row r="31" spans="4:32" ht="16.5">
      <c r="D31" s="493"/>
      <c r="E31" s="494"/>
      <c r="F31" s="494"/>
      <c r="G31" s="494"/>
      <c r="H31" s="494"/>
      <c r="I31" s="494"/>
      <c r="J31" s="495"/>
      <c r="K31" s="319"/>
      <c r="L31" s="320"/>
      <c r="M31" s="321"/>
      <c r="N31" s="320"/>
      <c r="O31" s="320"/>
      <c r="P31" s="320"/>
      <c r="Q31" s="321"/>
      <c r="R31" s="27"/>
      <c r="S31" s="25" t="s">
        <v>36</v>
      </c>
      <c r="T31" s="25"/>
      <c r="U31" s="30"/>
      <c r="V31" s="30"/>
      <c r="W31" s="271"/>
      <c r="X31" s="25"/>
      <c r="Y31" s="523">
        <f>+'pag.6'!L32</f>
        <v>-647420612</v>
      </c>
      <c r="Z31" s="524"/>
      <c r="AA31" s="524"/>
      <c r="AB31" s="525"/>
      <c r="AC31" s="544">
        <v>5899430047</v>
      </c>
      <c r="AD31" s="545"/>
      <c r="AE31" s="545"/>
      <c r="AF31" s="546"/>
    </row>
    <row r="32" spans="4:32" ht="17.25" thickBot="1">
      <c r="D32" s="23" t="s">
        <v>7</v>
      </c>
      <c r="E32" s="24"/>
      <c r="F32" s="24"/>
      <c r="G32" s="24"/>
      <c r="H32" s="24"/>
      <c r="I32" s="24"/>
      <c r="J32" s="25"/>
      <c r="K32" s="547">
        <f>SUM(K25:M31)</f>
        <v>33885926307</v>
      </c>
      <c r="L32" s="548"/>
      <c r="M32" s="549"/>
      <c r="N32" s="548">
        <f>SUM(N26:Q31)</f>
        <v>23144825182</v>
      </c>
      <c r="O32" s="548"/>
      <c r="P32" s="548"/>
      <c r="Q32" s="549"/>
      <c r="R32" s="23" t="s">
        <v>37</v>
      </c>
      <c r="S32" s="24"/>
      <c r="T32" s="24"/>
      <c r="U32" s="30"/>
      <c r="V32" s="30"/>
      <c r="W32" s="271"/>
      <c r="X32" s="25"/>
      <c r="Y32" s="539">
        <f>SUM(Y26:AB31)</f>
        <v>29246500678</v>
      </c>
      <c r="Z32" s="540"/>
      <c r="AA32" s="540"/>
      <c r="AB32" s="541"/>
      <c r="AC32" s="540">
        <f>SUM(AC26:AF31)-1</f>
        <v>32894418789</v>
      </c>
      <c r="AD32" s="540"/>
      <c r="AE32" s="540"/>
      <c r="AF32" s="541"/>
    </row>
    <row r="33" spans="4:41" ht="18" thickBot="1" thickTop="1">
      <c r="D33" s="27"/>
      <c r="E33" s="271"/>
      <c r="F33" s="271"/>
      <c r="G33" s="271"/>
      <c r="H33" s="271"/>
      <c r="I33" s="271"/>
      <c r="J33" s="25"/>
      <c r="K33" s="544"/>
      <c r="L33" s="545"/>
      <c r="M33" s="546"/>
      <c r="N33" s="553"/>
      <c r="O33" s="553"/>
      <c r="P33" s="553"/>
      <c r="Q33" s="554"/>
      <c r="R33" s="23"/>
      <c r="S33" s="24"/>
      <c r="T33" s="24"/>
      <c r="U33" s="30"/>
      <c r="V33" s="30"/>
      <c r="W33" s="349"/>
      <c r="X33" s="25"/>
      <c r="Y33" s="365"/>
      <c r="Z33" s="344"/>
      <c r="AA33" s="344"/>
      <c r="AB33" s="366"/>
      <c r="AC33" s="344"/>
      <c r="AD33" s="344"/>
      <c r="AE33" s="344"/>
      <c r="AF33" s="366"/>
      <c r="AH33" s="10">
        <f>+K34-Y34</f>
        <v>0</v>
      </c>
      <c r="AI33" s="10">
        <f>+N34-AC34</f>
        <v>0</v>
      </c>
      <c r="AO33" s="10"/>
    </row>
    <row r="34" spans="4:41" ht="17.25" thickBot="1">
      <c r="D34" s="324" t="s">
        <v>8</v>
      </c>
      <c r="E34" s="234"/>
      <c r="F34" s="234"/>
      <c r="G34" s="234"/>
      <c r="H34" s="234"/>
      <c r="I34" s="234"/>
      <c r="J34" s="35"/>
      <c r="K34" s="555">
        <f>K22+K32</f>
        <v>87713205326</v>
      </c>
      <c r="L34" s="556"/>
      <c r="M34" s="557"/>
      <c r="N34" s="558">
        <f>N22+N32</f>
        <v>55155653904</v>
      </c>
      <c r="O34" s="559"/>
      <c r="P34" s="559"/>
      <c r="Q34" s="560"/>
      <c r="R34" s="324" t="s">
        <v>38</v>
      </c>
      <c r="S34" s="234"/>
      <c r="T34" s="234"/>
      <c r="U34" s="236"/>
      <c r="V34" s="236"/>
      <c r="W34" s="34"/>
      <c r="X34" s="35"/>
      <c r="Y34" s="558">
        <f>Y24+Y32</f>
        <v>87713205326</v>
      </c>
      <c r="Z34" s="559"/>
      <c r="AA34" s="559"/>
      <c r="AB34" s="560"/>
      <c r="AC34" s="558">
        <f>AC24+AC32</f>
        <v>55155653904</v>
      </c>
      <c r="AD34" s="559"/>
      <c r="AE34" s="559"/>
      <c r="AF34" s="560"/>
      <c r="AL34" s="10">
        <f>+K34-Y34</f>
        <v>0</v>
      </c>
      <c r="AO34" s="10"/>
    </row>
    <row r="35" spans="4:42" ht="16.5">
      <c r="D35" s="266"/>
      <c r="E35" s="266"/>
      <c r="F35" s="266"/>
      <c r="G35" s="266"/>
      <c r="H35" s="266"/>
      <c r="I35" s="266"/>
      <c r="J35" s="25"/>
      <c r="K35" s="266"/>
      <c r="L35" s="266"/>
      <c r="M35" s="266"/>
      <c r="N35" s="266"/>
      <c r="O35" s="266"/>
      <c r="P35" s="266"/>
      <c r="Q35" s="266"/>
      <c r="R35" s="266"/>
      <c r="S35" s="266"/>
      <c r="T35" s="266"/>
      <c r="U35" s="266"/>
      <c r="V35" s="266"/>
      <c r="W35" s="266"/>
      <c r="X35" s="266"/>
      <c r="Y35" s="266"/>
      <c r="Z35" s="266"/>
      <c r="AA35" s="266"/>
      <c r="AB35" s="266"/>
      <c r="AC35" s="266"/>
      <c r="AD35" s="266"/>
      <c r="AE35" s="266"/>
      <c r="AF35" s="266"/>
      <c r="AL35" s="10">
        <f>+N34-AC34</f>
        <v>0</v>
      </c>
      <c r="AO35" s="10"/>
      <c r="AP35" s="10"/>
    </row>
    <row r="36" spans="4:32" ht="14.25">
      <c r="D36" s="552" t="s">
        <v>309</v>
      </c>
      <c r="E36" s="552"/>
      <c r="F36" s="552"/>
      <c r="G36" s="552"/>
      <c r="H36" s="552"/>
      <c r="I36" s="552"/>
      <c r="J36" s="552"/>
      <c r="K36" s="551">
        <f>+K7</f>
        <v>43921</v>
      </c>
      <c r="L36" s="551"/>
      <c r="M36" s="551"/>
      <c r="N36" s="551">
        <f>+N7</f>
        <v>43830</v>
      </c>
      <c r="O36" s="551"/>
      <c r="P36" s="551"/>
      <c r="Q36" s="551"/>
      <c r="R36" s="552" t="s">
        <v>310</v>
      </c>
      <c r="S36" s="552"/>
      <c r="T36" s="552"/>
      <c r="U36" s="552"/>
      <c r="V36" s="552"/>
      <c r="W36" s="552"/>
      <c r="X36" s="552"/>
      <c r="Y36" s="551">
        <f>+Y7</f>
        <v>43921</v>
      </c>
      <c r="Z36" s="552"/>
      <c r="AA36" s="552"/>
      <c r="AB36" s="552"/>
      <c r="AC36" s="551">
        <f>+AC7</f>
        <v>43830</v>
      </c>
      <c r="AD36" s="552"/>
      <c r="AE36" s="552"/>
      <c r="AF36" s="552"/>
    </row>
    <row r="37" spans="4:32" ht="15.75">
      <c r="D37" s="564" t="s">
        <v>325</v>
      </c>
      <c r="E37" s="564"/>
      <c r="F37" s="564"/>
      <c r="G37" s="564"/>
      <c r="H37" s="564"/>
      <c r="I37" s="564"/>
      <c r="J37" s="564"/>
      <c r="K37" s="568">
        <f>+'pag.19'!E15</f>
        <v>3255442950.3321</v>
      </c>
      <c r="L37" s="568"/>
      <c r="M37" s="568"/>
      <c r="N37" s="550">
        <f>+'pag.19'!H15</f>
        <v>3249965853</v>
      </c>
      <c r="O37" s="550"/>
      <c r="P37" s="550"/>
      <c r="Q37" s="550"/>
      <c r="R37" s="564" t="s">
        <v>326</v>
      </c>
      <c r="S37" s="564"/>
      <c r="T37" s="564"/>
      <c r="U37" s="564"/>
      <c r="V37" s="564"/>
      <c r="W37" s="564"/>
      <c r="X37" s="564"/>
      <c r="Y37" s="550">
        <f>+K37</f>
        <v>3255442950.3321</v>
      </c>
      <c r="Z37" s="550"/>
      <c r="AA37" s="550"/>
      <c r="AB37" s="550"/>
      <c r="AC37" s="550">
        <f>+N37</f>
        <v>3249965853</v>
      </c>
      <c r="AD37" s="550"/>
      <c r="AE37" s="550"/>
      <c r="AF37" s="550"/>
    </row>
    <row r="38" spans="4:32" ht="14.25">
      <c r="D38" s="561" t="s">
        <v>311</v>
      </c>
      <c r="E38" s="561"/>
      <c r="F38" s="561"/>
      <c r="G38" s="561"/>
      <c r="H38" s="561"/>
      <c r="I38" s="561"/>
      <c r="J38" s="561"/>
      <c r="K38" s="562">
        <f>+K37</f>
        <v>3255442950.3321</v>
      </c>
      <c r="L38" s="562"/>
      <c r="M38" s="562"/>
      <c r="N38" s="563">
        <f>+N37</f>
        <v>3249965853</v>
      </c>
      <c r="O38" s="563"/>
      <c r="P38" s="563"/>
      <c r="Q38" s="563"/>
      <c r="R38" s="561" t="s">
        <v>312</v>
      </c>
      <c r="S38" s="561"/>
      <c r="T38" s="561"/>
      <c r="U38" s="561"/>
      <c r="V38" s="561"/>
      <c r="W38" s="561"/>
      <c r="X38" s="561"/>
      <c r="Y38" s="563">
        <f>+Y37</f>
        <v>3255442950.3321</v>
      </c>
      <c r="Z38" s="563"/>
      <c r="AA38" s="563"/>
      <c r="AB38" s="563"/>
      <c r="AC38" s="563">
        <f>+AC37</f>
        <v>3249965853</v>
      </c>
      <c r="AD38" s="563"/>
      <c r="AE38" s="563"/>
      <c r="AF38" s="563"/>
    </row>
    <row r="39" spans="4:32" ht="16.5">
      <c r="D39" s="266"/>
      <c r="E39" s="266"/>
      <c r="F39" s="266"/>
      <c r="G39" s="266"/>
      <c r="H39" s="266"/>
      <c r="I39" s="266"/>
      <c r="J39" s="25"/>
      <c r="K39" s="266"/>
      <c r="L39" s="266"/>
      <c r="M39" s="266"/>
      <c r="N39" s="266"/>
      <c r="O39" s="266"/>
      <c r="P39" s="266"/>
      <c r="Q39" s="266"/>
      <c r="R39" s="266"/>
      <c r="S39" s="266"/>
      <c r="T39" s="266"/>
      <c r="U39" s="266"/>
      <c r="V39" s="266"/>
      <c r="W39" s="266"/>
      <c r="X39" s="266"/>
      <c r="Y39" s="266"/>
      <c r="Z39" s="266"/>
      <c r="AA39" s="266"/>
      <c r="AB39" s="266"/>
      <c r="AC39" s="266"/>
      <c r="AD39" s="266"/>
      <c r="AE39" s="266"/>
      <c r="AF39" s="266"/>
    </row>
    <row r="40" spans="4:32" ht="16.5">
      <c r="D40" s="271"/>
      <c r="E40" s="271"/>
      <c r="F40" s="271"/>
      <c r="G40" s="271"/>
      <c r="H40" s="271"/>
      <c r="I40" s="271"/>
      <c r="J40" s="25"/>
      <c r="K40" s="271"/>
      <c r="L40" s="271"/>
      <c r="M40" s="271"/>
      <c r="N40" s="271"/>
      <c r="O40" s="271"/>
      <c r="P40" s="271"/>
      <c r="Q40" s="271"/>
      <c r="R40" s="271"/>
      <c r="S40" s="271"/>
      <c r="T40" s="271"/>
      <c r="U40" s="271"/>
      <c r="V40" s="271"/>
      <c r="W40" s="271"/>
      <c r="X40" s="271"/>
      <c r="Y40" s="271"/>
      <c r="Z40" s="271"/>
      <c r="AA40" s="271"/>
      <c r="AB40" s="271"/>
      <c r="AC40" s="271"/>
      <c r="AD40" s="271"/>
      <c r="AE40" s="271"/>
      <c r="AF40" s="271"/>
    </row>
    <row r="41" ht="14.25"/>
    <row r="42" ht="14.25"/>
    <row r="43" ht="14.25"/>
    <row r="44" ht="14.25"/>
    <row r="45" ht="14.25"/>
    <row r="46" spans="25:28" ht="14.25">
      <c r="Y46" s="565"/>
      <c r="Z46" s="566"/>
      <c r="AA46" s="566"/>
      <c r="AB46" s="566"/>
    </row>
    <row r="47" spans="25:28" ht="14.25">
      <c r="Y47" s="567"/>
      <c r="Z47" s="567"/>
      <c r="AA47" s="567"/>
      <c r="AB47" s="567"/>
    </row>
  </sheetData>
  <sheetProtection/>
  <mergeCells count="136">
    <mergeCell ref="K29:M29"/>
    <mergeCell ref="N29:Q29"/>
    <mergeCell ref="Y46:AB46"/>
    <mergeCell ref="Y47:AB47"/>
    <mergeCell ref="Y29:AB29"/>
    <mergeCell ref="K37:M37"/>
    <mergeCell ref="N37:Q37"/>
    <mergeCell ref="R37:X37"/>
    <mergeCell ref="Y37:AB37"/>
    <mergeCell ref="Y36:AB36"/>
    <mergeCell ref="AC29:AF29"/>
    <mergeCell ref="D38:J38"/>
    <mergeCell ref="K38:M38"/>
    <mergeCell ref="N38:Q38"/>
    <mergeCell ref="R38:X38"/>
    <mergeCell ref="Y38:AB38"/>
    <mergeCell ref="D36:J36"/>
    <mergeCell ref="K36:M36"/>
    <mergeCell ref="AC38:AF38"/>
    <mergeCell ref="D37:J37"/>
    <mergeCell ref="AC37:AF37"/>
    <mergeCell ref="AC36:AF36"/>
    <mergeCell ref="K33:M33"/>
    <mergeCell ref="N33:Q33"/>
    <mergeCell ref="K34:M34"/>
    <mergeCell ref="N34:Q34"/>
    <mergeCell ref="Y34:AB34"/>
    <mergeCell ref="AC34:AF34"/>
    <mergeCell ref="N36:Q36"/>
    <mergeCell ref="R36:X36"/>
    <mergeCell ref="Y30:AB30"/>
    <mergeCell ref="AC30:AF30"/>
    <mergeCell ref="Y31:AB31"/>
    <mergeCell ref="AC31:AF31"/>
    <mergeCell ref="K32:M32"/>
    <mergeCell ref="N32:Q32"/>
    <mergeCell ref="Y32:AB32"/>
    <mergeCell ref="AC32:AF32"/>
    <mergeCell ref="K30:M30"/>
    <mergeCell ref="N30:Q30"/>
    <mergeCell ref="K28:M28"/>
    <mergeCell ref="N28:Q28"/>
    <mergeCell ref="Y27:AB27"/>
    <mergeCell ref="AC27:AF27"/>
    <mergeCell ref="Y28:AB28"/>
    <mergeCell ref="AC28:AF28"/>
    <mergeCell ref="K25:M25"/>
    <mergeCell ref="N25:Q25"/>
    <mergeCell ref="K27:M27"/>
    <mergeCell ref="N27:Q27"/>
    <mergeCell ref="Y25:AB25"/>
    <mergeCell ref="AC25:AF25"/>
    <mergeCell ref="Y26:AB26"/>
    <mergeCell ref="AC26:AF26"/>
    <mergeCell ref="K26:M26"/>
    <mergeCell ref="N26:Q26"/>
    <mergeCell ref="K20:M20"/>
    <mergeCell ref="K23:M23"/>
    <mergeCell ref="N23:Q23"/>
    <mergeCell ref="Y23:AB23"/>
    <mergeCell ref="AC23:AF23"/>
    <mergeCell ref="K24:M24"/>
    <mergeCell ref="N24:Q24"/>
    <mergeCell ref="Y24:AB24"/>
    <mergeCell ref="AC24:AF24"/>
    <mergeCell ref="K21:M21"/>
    <mergeCell ref="N21:Q21"/>
    <mergeCell ref="U21:V21"/>
    <mergeCell ref="Y21:AB21"/>
    <mergeCell ref="AC21:AF21"/>
    <mergeCell ref="K22:M22"/>
    <mergeCell ref="N22:Q22"/>
    <mergeCell ref="Y22:AB22"/>
    <mergeCell ref="AC22:AF22"/>
    <mergeCell ref="N20:Q20"/>
    <mergeCell ref="U19:V19"/>
    <mergeCell ref="Y19:AB19"/>
    <mergeCell ref="AC19:AF19"/>
    <mergeCell ref="D18:G18"/>
    <mergeCell ref="K18:M18"/>
    <mergeCell ref="N18:Q18"/>
    <mergeCell ref="Y18:AB18"/>
    <mergeCell ref="AC18:AF18"/>
    <mergeCell ref="D19:J19"/>
    <mergeCell ref="K19:M19"/>
    <mergeCell ref="N19:Q19"/>
    <mergeCell ref="D16:J16"/>
    <mergeCell ref="K16:M16"/>
    <mergeCell ref="N16:Q16"/>
    <mergeCell ref="Y16:AB16"/>
    <mergeCell ref="AC16:AF16"/>
    <mergeCell ref="K17:M17"/>
    <mergeCell ref="N17:Q17"/>
    <mergeCell ref="Y17:AB17"/>
    <mergeCell ref="AC17:AF17"/>
    <mergeCell ref="U14:V14"/>
    <mergeCell ref="Y14:AB14"/>
    <mergeCell ref="AC14:AF14"/>
    <mergeCell ref="K15:M15"/>
    <mergeCell ref="N15:Q15"/>
    <mergeCell ref="U15:V15"/>
    <mergeCell ref="Y15:AB15"/>
    <mergeCell ref="AC15:AF15"/>
    <mergeCell ref="D13:J13"/>
    <mergeCell ref="K13:M13"/>
    <mergeCell ref="N13:Q13"/>
    <mergeCell ref="U13:V13"/>
    <mergeCell ref="Y13:AB13"/>
    <mergeCell ref="AC13:AF13"/>
    <mergeCell ref="K11:M11"/>
    <mergeCell ref="N11:Q11"/>
    <mergeCell ref="U11:V11"/>
    <mergeCell ref="Y11:AB11"/>
    <mergeCell ref="AC11:AF11"/>
    <mergeCell ref="U12:V12"/>
    <mergeCell ref="Y12:AB12"/>
    <mergeCell ref="AC12:AF12"/>
    <mergeCell ref="U9:V9"/>
    <mergeCell ref="Y9:AB9"/>
    <mergeCell ref="AC9:AF9"/>
    <mergeCell ref="D10:J10"/>
    <mergeCell ref="K10:M10"/>
    <mergeCell ref="N10:Q10"/>
    <mergeCell ref="U10:V10"/>
    <mergeCell ref="Y10:AB10"/>
    <mergeCell ref="AC10:AF10"/>
    <mergeCell ref="U20:V20"/>
    <mergeCell ref="Y20:AB20"/>
    <mergeCell ref="AC20:AF20"/>
    <mergeCell ref="D3:AF3"/>
    <mergeCell ref="D4:AF4"/>
    <mergeCell ref="D5:AF5"/>
    <mergeCell ref="K7:M7"/>
    <mergeCell ref="N7:Q7"/>
    <mergeCell ref="Y7:AB7"/>
    <mergeCell ref="AC7:AF7"/>
  </mergeCells>
  <printOptions/>
  <pageMargins left="0.984251968503937" right="0.7086614173228347" top="0.5905511811023623" bottom="0.5511811023622047" header="0.31496062992125984" footer="0.31496062992125984"/>
  <pageSetup horizontalDpi="600" verticalDpi="6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5:AQ48"/>
  <sheetViews>
    <sheetView showGridLines="0" zoomScalePageLayoutView="0" workbookViewId="0" topLeftCell="A16">
      <selection activeCell="AC27" sqref="AC27"/>
    </sheetView>
  </sheetViews>
  <sheetFormatPr defaultColWidth="4.7109375" defaultRowHeight="15"/>
  <cols>
    <col min="1" max="1" width="7.00390625" style="1" customWidth="1"/>
    <col min="2" max="6" width="4.7109375" style="1" customWidth="1"/>
    <col min="7" max="7" width="7.28125" style="1" customWidth="1"/>
    <col min="8" max="24" width="4.7109375" style="1" customWidth="1"/>
    <col min="25" max="29" width="5.00390625" style="1" customWidth="1"/>
    <col min="30" max="16384" width="4.7109375" style="1" customWidth="1"/>
  </cols>
  <sheetData>
    <row r="5" spans="2:19" ht="16.5">
      <c r="B5" s="526" t="s">
        <v>220</v>
      </c>
      <c r="C5" s="526"/>
      <c r="D5" s="526"/>
      <c r="E5" s="526"/>
      <c r="F5" s="526"/>
      <c r="G5" s="526"/>
      <c r="H5" s="526"/>
      <c r="I5" s="526"/>
      <c r="J5" s="526"/>
      <c r="K5" s="526"/>
      <c r="L5" s="526"/>
      <c r="M5" s="526"/>
      <c r="N5" s="526"/>
      <c r="O5" s="526"/>
      <c r="P5" s="526"/>
      <c r="Q5" s="526"/>
      <c r="R5" s="526"/>
      <c r="S5" s="203"/>
    </row>
    <row r="6" spans="2:19" ht="16.5">
      <c r="B6" s="526" t="s">
        <v>221</v>
      </c>
      <c r="C6" s="526"/>
      <c r="D6" s="526"/>
      <c r="E6" s="526"/>
      <c r="F6" s="526"/>
      <c r="G6" s="526"/>
      <c r="H6" s="526"/>
      <c r="I6" s="526"/>
      <c r="J6" s="526"/>
      <c r="K6" s="526"/>
      <c r="L6" s="526"/>
      <c r="M6" s="526"/>
      <c r="N6" s="526"/>
      <c r="O6" s="526"/>
      <c r="P6" s="526"/>
      <c r="Q6" s="526"/>
      <c r="R6" s="526"/>
      <c r="S6" s="203"/>
    </row>
    <row r="7" spans="2:19" ht="16.5">
      <c r="B7" s="527" t="s">
        <v>233</v>
      </c>
      <c r="C7" s="527"/>
      <c r="D7" s="527"/>
      <c r="E7" s="527"/>
      <c r="F7" s="527"/>
      <c r="G7" s="527"/>
      <c r="H7" s="527"/>
      <c r="I7" s="527"/>
      <c r="J7" s="527"/>
      <c r="K7" s="527"/>
      <c r="L7" s="527"/>
      <c r="M7" s="527"/>
      <c r="N7" s="527"/>
      <c r="O7" s="527"/>
      <c r="P7" s="527"/>
      <c r="Q7" s="527"/>
      <c r="R7" s="527"/>
      <c r="S7" s="203"/>
    </row>
    <row r="8" spans="2:19" ht="14.25">
      <c r="B8" s="526" t="s">
        <v>474</v>
      </c>
      <c r="C8" s="526"/>
      <c r="D8" s="526"/>
      <c r="E8" s="526"/>
      <c r="F8" s="526"/>
      <c r="G8" s="526"/>
      <c r="H8" s="526"/>
      <c r="I8" s="526"/>
      <c r="J8" s="526"/>
      <c r="K8" s="526"/>
      <c r="L8" s="526"/>
      <c r="M8" s="526"/>
      <c r="N8" s="526"/>
      <c r="O8" s="526"/>
      <c r="P8" s="526"/>
      <c r="Q8" s="526"/>
      <c r="R8" s="526"/>
      <c r="S8" s="526"/>
    </row>
    <row r="9" spans="2:32" ht="17.25" thickBot="1">
      <c r="B9" s="203"/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</row>
    <row r="10" spans="2:32" ht="17.25" thickBot="1">
      <c r="B10" s="222"/>
      <c r="C10" s="22"/>
      <c r="D10" s="22"/>
      <c r="E10" s="22"/>
      <c r="F10" s="22"/>
      <c r="G10" s="22"/>
      <c r="H10" s="22"/>
      <c r="I10" s="22"/>
      <c r="J10" s="22"/>
      <c r="K10" s="22"/>
      <c r="L10" s="529" t="s">
        <v>234</v>
      </c>
      <c r="M10" s="529"/>
      <c r="N10" s="529"/>
      <c r="O10" s="529"/>
      <c r="P10" s="529"/>
      <c r="Q10" s="529"/>
      <c r="R10" s="529"/>
      <c r="S10" s="530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</row>
    <row r="11" spans="2:32" ht="16.5">
      <c r="B11" s="223"/>
      <c r="C11" s="221"/>
      <c r="D11" s="221"/>
      <c r="E11" s="221"/>
      <c r="F11" s="221"/>
      <c r="G11" s="221"/>
      <c r="H11" s="221"/>
      <c r="I11" s="221"/>
      <c r="J11" s="221"/>
      <c r="K11" s="221"/>
      <c r="L11" s="573">
        <v>43921</v>
      </c>
      <c r="M11" s="574"/>
      <c r="N11" s="574"/>
      <c r="O11" s="574"/>
      <c r="P11" s="575">
        <v>43555</v>
      </c>
      <c r="Q11" s="575"/>
      <c r="R11" s="575"/>
      <c r="S11" s="57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</row>
    <row r="12" spans="2:32" ht="16.5">
      <c r="B12" s="23"/>
      <c r="C12" s="24"/>
      <c r="D12" s="24"/>
      <c r="E12" s="24"/>
      <c r="F12" s="25"/>
      <c r="G12" s="221"/>
      <c r="H12" s="221"/>
      <c r="I12" s="577"/>
      <c r="J12" s="577"/>
      <c r="K12" s="221"/>
      <c r="L12" s="37"/>
      <c r="M12" s="38"/>
      <c r="N12" s="38"/>
      <c r="O12" s="38"/>
      <c r="P12" s="38"/>
      <c r="Q12" s="38"/>
      <c r="R12" s="38"/>
      <c r="S12" s="224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</row>
    <row r="13" spans="2:32" ht="17.25">
      <c r="B13" s="23"/>
      <c r="C13" s="287" t="s">
        <v>327</v>
      </c>
      <c r="D13" s="286"/>
      <c r="E13" s="286"/>
      <c r="F13" s="287"/>
      <c r="G13" s="287"/>
      <c r="H13" s="287"/>
      <c r="I13" s="578"/>
      <c r="J13" s="578"/>
      <c r="K13" s="191"/>
      <c r="L13" s="579">
        <f>+'pag. 20'!L18</f>
        <v>11334201803</v>
      </c>
      <c r="M13" s="524"/>
      <c r="N13" s="524"/>
      <c r="O13" s="524"/>
      <c r="P13" s="524">
        <f>+'pag. 20'!P18</f>
        <v>7423939257</v>
      </c>
      <c r="Q13" s="524"/>
      <c r="R13" s="524"/>
      <c r="S13" s="525"/>
      <c r="T13" s="6"/>
      <c r="U13" s="6"/>
      <c r="V13" s="6"/>
      <c r="W13" s="249"/>
      <c r="X13" s="6"/>
      <c r="Y13" s="6"/>
      <c r="Z13" s="6"/>
      <c r="AA13" s="6"/>
      <c r="AB13" s="6"/>
      <c r="AC13" s="6"/>
      <c r="AD13" s="6"/>
      <c r="AE13" s="6"/>
      <c r="AF13" s="6"/>
    </row>
    <row r="14" spans="2:32" ht="15" customHeight="1">
      <c r="B14" s="227" t="s">
        <v>40</v>
      </c>
      <c r="C14" s="287" t="s">
        <v>235</v>
      </c>
      <c r="D14" s="287"/>
      <c r="E14" s="287"/>
      <c r="F14" s="287"/>
      <c r="G14" s="287"/>
      <c r="H14" s="288"/>
      <c r="I14" s="288"/>
      <c r="J14" s="288"/>
      <c r="K14" s="83"/>
      <c r="L14" s="579">
        <f>-'pag.27'!L31</f>
        <v>-8079741867</v>
      </c>
      <c r="M14" s="524"/>
      <c r="N14" s="524"/>
      <c r="O14" s="524"/>
      <c r="P14" s="524">
        <f>-'pag.27'!P31</f>
        <v>-5336769524</v>
      </c>
      <c r="Q14" s="524"/>
      <c r="R14" s="524"/>
      <c r="S14" s="525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</row>
    <row r="15" spans="2:32" ht="17.25">
      <c r="B15" s="229"/>
      <c r="C15" s="286" t="s">
        <v>236</v>
      </c>
      <c r="D15" s="286"/>
      <c r="E15" s="287"/>
      <c r="F15" s="287"/>
      <c r="G15" s="287"/>
      <c r="H15" s="287"/>
      <c r="I15" s="578"/>
      <c r="J15" s="578"/>
      <c r="K15" s="83"/>
      <c r="L15" s="580">
        <f>L13+L14</f>
        <v>3254459936</v>
      </c>
      <c r="M15" s="534"/>
      <c r="N15" s="534"/>
      <c r="O15" s="534"/>
      <c r="P15" s="534">
        <f>P13+P14</f>
        <v>2087169733</v>
      </c>
      <c r="Q15" s="534"/>
      <c r="R15" s="534"/>
      <c r="S15" s="535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</row>
    <row r="16" spans="2:32" ht="17.25">
      <c r="B16" s="23"/>
      <c r="C16" s="287"/>
      <c r="D16" s="287"/>
      <c r="E16" s="287"/>
      <c r="F16" s="287"/>
      <c r="G16" s="287"/>
      <c r="H16" s="287"/>
      <c r="I16" s="288"/>
      <c r="J16" s="288"/>
      <c r="K16" s="83"/>
      <c r="L16" s="579"/>
      <c r="M16" s="524"/>
      <c r="N16" s="524"/>
      <c r="O16" s="524"/>
      <c r="P16" s="524"/>
      <c r="Q16" s="524"/>
      <c r="R16" s="524"/>
      <c r="S16" s="525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</row>
    <row r="17" spans="2:32" ht="17.25">
      <c r="B17" s="23"/>
      <c r="C17" s="287" t="s">
        <v>391</v>
      </c>
      <c r="D17" s="287"/>
      <c r="E17" s="287"/>
      <c r="F17" s="287"/>
      <c r="G17" s="287"/>
      <c r="H17" s="287"/>
      <c r="I17" s="288"/>
      <c r="J17" s="288"/>
      <c r="K17" s="83"/>
      <c r="L17" s="579">
        <f>+'pag. 20'!L34</f>
        <v>658394096</v>
      </c>
      <c r="M17" s="524"/>
      <c r="N17" s="524"/>
      <c r="O17" s="524"/>
      <c r="P17" s="524">
        <f>+'pag. 20'!P34</f>
        <v>157227848</v>
      </c>
      <c r="Q17" s="524"/>
      <c r="R17" s="524"/>
      <c r="S17" s="525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</row>
    <row r="18" spans="2:32" ht="17.25">
      <c r="B18" s="27"/>
      <c r="C18" s="287"/>
      <c r="D18" s="225"/>
      <c r="E18" s="225"/>
      <c r="F18" s="225"/>
      <c r="G18" s="225"/>
      <c r="H18" s="225"/>
      <c r="I18" s="228"/>
      <c r="J18" s="228"/>
      <c r="K18" s="25"/>
      <c r="L18" s="581"/>
      <c r="M18" s="582"/>
      <c r="N18" s="582"/>
      <c r="O18" s="582"/>
      <c r="P18" s="545"/>
      <c r="Q18" s="545"/>
      <c r="R18" s="545"/>
      <c r="S18" s="54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</row>
    <row r="19" spans="2:32" ht="17.25">
      <c r="B19" s="227" t="s">
        <v>40</v>
      </c>
      <c r="C19" s="287" t="s">
        <v>237</v>
      </c>
      <c r="D19" s="225"/>
      <c r="E19" s="225"/>
      <c r="F19" s="225"/>
      <c r="G19" s="225"/>
      <c r="H19" s="225"/>
      <c r="I19" s="228"/>
      <c r="J19" s="228"/>
      <c r="K19" s="25"/>
      <c r="L19" s="579">
        <f>-'pag.29'!G21</f>
        <v>-507861420</v>
      </c>
      <c r="M19" s="524"/>
      <c r="N19" s="524"/>
      <c r="O19" s="524"/>
      <c r="P19" s="545">
        <f>-'pag.29'!G22</f>
        <v>-246224250</v>
      </c>
      <c r="Q19" s="545"/>
      <c r="R19" s="545"/>
      <c r="S19" s="54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</row>
    <row r="20" spans="2:32" ht="17.25">
      <c r="B20" s="23"/>
      <c r="C20" s="286"/>
      <c r="D20" s="226"/>
      <c r="E20" s="226"/>
      <c r="F20" s="225"/>
      <c r="G20" s="225"/>
      <c r="H20" s="225"/>
      <c r="I20" s="230"/>
      <c r="J20" s="230"/>
      <c r="K20" s="25"/>
      <c r="L20" s="579"/>
      <c r="M20" s="524"/>
      <c r="N20" s="524"/>
      <c r="O20" s="524"/>
      <c r="P20" s="545"/>
      <c r="Q20" s="545"/>
      <c r="R20" s="545"/>
      <c r="S20" s="54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</row>
    <row r="21" spans="2:32" ht="17.25">
      <c r="B21" s="227" t="s">
        <v>40</v>
      </c>
      <c r="C21" s="225" t="s">
        <v>238</v>
      </c>
      <c r="D21" s="225"/>
      <c r="E21" s="225"/>
      <c r="F21" s="225"/>
      <c r="G21" s="225"/>
      <c r="H21" s="225"/>
      <c r="I21" s="228"/>
      <c r="J21" s="228"/>
      <c r="K21" s="25"/>
      <c r="L21" s="579">
        <f>-'pag.29'!F21</f>
        <v>-832129482</v>
      </c>
      <c r="M21" s="524"/>
      <c r="N21" s="524"/>
      <c r="O21" s="524"/>
      <c r="P21" s="545">
        <f>-'pag.29'!F22</f>
        <v>-841623887</v>
      </c>
      <c r="Q21" s="545"/>
      <c r="R21" s="545"/>
      <c r="S21" s="54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</row>
    <row r="22" spans="2:32" ht="15">
      <c r="B22" s="23"/>
      <c r="L22" s="294"/>
      <c r="M22" s="12"/>
      <c r="N22" s="12"/>
      <c r="O22" s="12"/>
      <c r="P22" s="545"/>
      <c r="Q22" s="545"/>
      <c r="R22" s="545"/>
      <c r="S22" s="546"/>
      <c r="T22" s="231"/>
      <c r="U22" s="6"/>
      <c r="V22" s="6"/>
      <c r="W22" s="583"/>
      <c r="X22" s="583"/>
      <c r="Y22" s="583"/>
      <c r="Z22" s="583"/>
      <c r="AA22" s="6"/>
      <c r="AB22" s="6"/>
      <c r="AC22" s="6"/>
      <c r="AD22" s="6"/>
      <c r="AE22" s="6"/>
      <c r="AF22" s="6"/>
    </row>
    <row r="23" spans="2:32" ht="17.25">
      <c r="B23" s="227" t="s">
        <v>40</v>
      </c>
      <c r="C23" s="225" t="s">
        <v>239</v>
      </c>
      <c r="D23" s="226"/>
      <c r="E23" s="226"/>
      <c r="F23" s="225"/>
      <c r="G23" s="225"/>
      <c r="H23" s="225"/>
      <c r="I23" s="228"/>
      <c r="J23" s="228"/>
      <c r="K23" s="25"/>
      <c r="L23" s="579">
        <f>-'pag.29'!I21</f>
        <v>-1940151593</v>
      </c>
      <c r="M23" s="524"/>
      <c r="N23" s="524"/>
      <c r="O23" s="524"/>
      <c r="P23" s="545">
        <f>-'pag.29'!I22</f>
        <v>-551224653</v>
      </c>
      <c r="Q23" s="545"/>
      <c r="R23" s="545"/>
      <c r="S23" s="546"/>
      <c r="T23" s="231"/>
      <c r="U23" s="6"/>
      <c r="V23" s="6"/>
      <c r="W23" s="583"/>
      <c r="X23" s="583"/>
      <c r="Y23" s="583"/>
      <c r="Z23" s="583"/>
      <c r="AA23" s="6"/>
      <c r="AB23" s="6"/>
      <c r="AC23" s="6"/>
      <c r="AD23" s="6"/>
      <c r="AE23" s="6"/>
      <c r="AF23" s="6"/>
    </row>
    <row r="24" spans="2:32" ht="16.5">
      <c r="B24" s="27"/>
      <c r="L24" s="294"/>
      <c r="M24" s="12"/>
      <c r="N24" s="12"/>
      <c r="O24" s="12"/>
      <c r="P24" s="545"/>
      <c r="Q24" s="545"/>
      <c r="R24" s="545"/>
      <c r="S24" s="546"/>
      <c r="T24" s="231"/>
      <c r="U24" s="6"/>
      <c r="V24" s="6"/>
      <c r="W24" s="583"/>
      <c r="X24" s="583"/>
      <c r="Y24" s="583"/>
      <c r="Z24" s="583"/>
      <c r="AA24" s="6"/>
      <c r="AB24" s="6"/>
      <c r="AC24" s="6"/>
      <c r="AD24" s="6"/>
      <c r="AE24" s="6"/>
      <c r="AF24" s="6"/>
    </row>
    <row r="25" spans="2:32" ht="17.25">
      <c r="B25" s="227" t="s">
        <v>40</v>
      </c>
      <c r="C25" s="225" t="s">
        <v>240</v>
      </c>
      <c r="D25" s="225"/>
      <c r="E25" s="225"/>
      <c r="F25" s="225"/>
      <c r="G25" s="225"/>
      <c r="H25" s="225"/>
      <c r="I25" s="228"/>
      <c r="J25" s="228"/>
      <c r="K25" s="25"/>
      <c r="L25" s="579">
        <f>-'pag.29'!H21</f>
        <v>-1279905500</v>
      </c>
      <c r="M25" s="524"/>
      <c r="N25" s="524"/>
      <c r="O25" s="524"/>
      <c r="P25" s="545">
        <f>-'pag.29'!H22</f>
        <v>-347440695</v>
      </c>
      <c r="Q25" s="545"/>
      <c r="R25" s="545"/>
      <c r="S25" s="546"/>
      <c r="T25" s="231"/>
      <c r="U25" s="6"/>
      <c r="V25" s="6"/>
      <c r="W25" s="583"/>
      <c r="X25" s="583"/>
      <c r="Y25" s="583"/>
      <c r="Z25" s="583"/>
      <c r="AA25" s="6"/>
      <c r="AB25" s="6"/>
      <c r="AC25" s="6"/>
      <c r="AD25" s="6"/>
      <c r="AE25" s="6"/>
      <c r="AF25" s="6"/>
    </row>
    <row r="26" spans="2:32" ht="16.5">
      <c r="B26" s="23"/>
      <c r="C26" s="24"/>
      <c r="D26" s="24"/>
      <c r="E26" s="24"/>
      <c r="F26" s="24"/>
      <c r="G26" s="25"/>
      <c r="H26" s="221"/>
      <c r="I26" s="30"/>
      <c r="J26" s="30"/>
      <c r="K26" s="25"/>
      <c r="L26" s="579"/>
      <c r="M26" s="524"/>
      <c r="N26" s="524"/>
      <c r="O26" s="524"/>
      <c r="P26" s="545"/>
      <c r="Q26" s="545"/>
      <c r="R26" s="545"/>
      <c r="S26" s="546"/>
      <c r="T26" s="6"/>
      <c r="U26" s="6"/>
      <c r="V26" s="6"/>
      <c r="W26" s="583"/>
      <c r="X26" s="583"/>
      <c r="Y26" s="583"/>
      <c r="Z26" s="583"/>
      <c r="AA26" s="6"/>
      <c r="AB26" s="6"/>
      <c r="AC26" s="6"/>
      <c r="AD26" s="6"/>
      <c r="AE26" s="6"/>
      <c r="AF26" s="6"/>
    </row>
    <row r="27" spans="2:32" ht="17.25">
      <c r="B27" s="227" t="s">
        <v>40</v>
      </c>
      <c r="C27" s="225" t="s">
        <v>241</v>
      </c>
      <c r="D27" s="24"/>
      <c r="E27" s="24"/>
      <c r="F27" s="24"/>
      <c r="G27" s="25"/>
      <c r="H27" s="221"/>
      <c r="I27" s="30"/>
      <c r="J27" s="30"/>
      <c r="K27" s="25"/>
      <c r="L27" s="579">
        <f>-'pag.29'!J21-L30</f>
        <v>-226649</v>
      </c>
      <c r="M27" s="524"/>
      <c r="N27" s="524"/>
      <c r="O27" s="524"/>
      <c r="P27" s="545">
        <f>-'pag.29'!J22</f>
        <v>-200000</v>
      </c>
      <c r="Q27" s="545"/>
      <c r="R27" s="545"/>
      <c r="S27" s="546"/>
      <c r="T27" s="6"/>
      <c r="U27" s="6"/>
      <c r="V27" s="6"/>
      <c r="W27" s="197"/>
      <c r="X27" s="197"/>
      <c r="Y27" s="197"/>
      <c r="Z27" s="197"/>
      <c r="AA27" s="6"/>
      <c r="AB27" s="6"/>
      <c r="AC27" s="6"/>
      <c r="AD27" s="6"/>
      <c r="AE27" s="6"/>
      <c r="AF27" s="6"/>
    </row>
    <row r="28" spans="2:32" ht="16.5">
      <c r="B28" s="27"/>
      <c r="C28" s="221"/>
      <c r="D28" s="221"/>
      <c r="E28" s="221"/>
      <c r="F28" s="221"/>
      <c r="G28" s="221"/>
      <c r="H28" s="221"/>
      <c r="I28" s="30"/>
      <c r="J28" s="30"/>
      <c r="K28" s="25"/>
      <c r="L28" s="579"/>
      <c r="M28" s="524"/>
      <c r="N28" s="524"/>
      <c r="O28" s="524"/>
      <c r="P28" s="545"/>
      <c r="Q28" s="545"/>
      <c r="R28" s="545"/>
      <c r="S28" s="546"/>
      <c r="T28" s="6"/>
      <c r="U28" s="6"/>
      <c r="V28" s="6"/>
      <c r="W28" s="583"/>
      <c r="X28" s="583"/>
      <c r="Y28" s="583"/>
      <c r="Z28" s="583"/>
      <c r="AA28" s="6"/>
      <c r="AB28" s="6"/>
      <c r="AC28" s="6"/>
      <c r="AD28" s="6"/>
      <c r="AE28" s="6"/>
      <c r="AF28" s="6"/>
    </row>
    <row r="29" spans="2:32" ht="16.5">
      <c r="B29" s="23" t="s">
        <v>42</v>
      </c>
      <c r="C29" s="24"/>
      <c r="D29" s="33"/>
      <c r="E29" s="221"/>
      <c r="F29" s="221"/>
      <c r="G29" s="221"/>
      <c r="H29" s="221"/>
      <c r="I29" s="30"/>
      <c r="J29" s="30"/>
      <c r="K29" s="25"/>
      <c r="L29" s="580">
        <f>SUM(L15:O28)</f>
        <v>-647420612</v>
      </c>
      <c r="M29" s="534"/>
      <c r="N29" s="534"/>
      <c r="O29" s="534"/>
      <c r="P29" s="584">
        <f>SUM(P15:S28)</f>
        <v>257684096</v>
      </c>
      <c r="Q29" s="584"/>
      <c r="R29" s="584"/>
      <c r="S29" s="585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</row>
    <row r="30" spans="2:19" ht="17.25">
      <c r="B30" s="227" t="s">
        <v>40</v>
      </c>
      <c r="C30" s="225" t="s">
        <v>471</v>
      </c>
      <c r="D30" s="221"/>
      <c r="E30" s="221"/>
      <c r="F30" s="221"/>
      <c r="G30" s="221"/>
      <c r="H30" s="221"/>
      <c r="I30" s="30"/>
      <c r="J30" s="30"/>
      <c r="K30" s="25"/>
      <c r="L30" s="586">
        <v>0</v>
      </c>
      <c r="M30" s="545"/>
      <c r="N30" s="545"/>
      <c r="O30" s="545"/>
      <c r="P30" s="545">
        <v>0</v>
      </c>
      <c r="Q30" s="545"/>
      <c r="R30" s="545"/>
      <c r="S30" s="546"/>
    </row>
    <row r="31" spans="2:19" ht="17.25" thickBot="1">
      <c r="B31" s="23"/>
      <c r="C31" s="25"/>
      <c r="D31" s="24"/>
      <c r="E31" s="32"/>
      <c r="F31" s="221"/>
      <c r="G31" s="221"/>
      <c r="H31" s="221"/>
      <c r="I31" s="30"/>
      <c r="J31" s="30"/>
      <c r="K31" s="25"/>
      <c r="L31" s="586"/>
      <c r="M31" s="545"/>
      <c r="N31" s="545"/>
      <c r="O31" s="545"/>
      <c r="P31" s="545"/>
      <c r="Q31" s="545"/>
      <c r="R31" s="545"/>
      <c r="S31" s="546"/>
    </row>
    <row r="32" spans="2:27" ht="17.25" thickBot="1">
      <c r="B32" s="23" t="s">
        <v>43</v>
      </c>
      <c r="C32" s="24"/>
      <c r="D32" s="33"/>
      <c r="E32" s="221"/>
      <c r="F32" s="221"/>
      <c r="G32" s="221"/>
      <c r="H32" s="221"/>
      <c r="I32" s="30"/>
      <c r="J32" s="30"/>
      <c r="K32" s="25"/>
      <c r="L32" s="558">
        <f>L29+L30</f>
        <v>-647420612</v>
      </c>
      <c r="M32" s="559"/>
      <c r="N32" s="559"/>
      <c r="O32" s="559"/>
      <c r="P32" s="559">
        <f>P29+P30</f>
        <v>257684096</v>
      </c>
      <c r="Q32" s="559"/>
      <c r="R32" s="559"/>
      <c r="S32" s="560"/>
      <c r="AA32" s="10"/>
    </row>
    <row r="33" spans="2:19" ht="16.5">
      <c r="B33" s="27"/>
      <c r="C33" s="25"/>
      <c r="D33" s="25"/>
      <c r="E33" s="25"/>
      <c r="F33" s="25"/>
      <c r="G33" s="25"/>
      <c r="H33" s="221"/>
      <c r="I33" s="30"/>
      <c r="J33" s="30"/>
      <c r="K33" s="25"/>
      <c r="L33" s="25"/>
      <c r="M33" s="25"/>
      <c r="N33" s="25"/>
      <c r="O33" s="25"/>
      <c r="P33" s="25"/>
      <c r="Q33" s="25"/>
      <c r="R33" s="25"/>
      <c r="S33" s="232"/>
    </row>
    <row r="34" spans="2:19" ht="17.25" thickBot="1">
      <c r="B34" s="233" t="s">
        <v>9</v>
      </c>
      <c r="C34" s="234"/>
      <c r="D34" s="234"/>
      <c r="E34" s="234"/>
      <c r="F34" s="235"/>
      <c r="G34" s="34"/>
      <c r="H34" s="34"/>
      <c r="I34" s="236"/>
      <c r="J34" s="236"/>
      <c r="K34" s="35"/>
      <c r="L34" s="35"/>
      <c r="M34" s="35"/>
      <c r="N34" s="35"/>
      <c r="O34" s="35"/>
      <c r="P34" s="35"/>
      <c r="Q34" s="35"/>
      <c r="R34" s="35"/>
      <c r="S34" s="237"/>
    </row>
    <row r="35" spans="2:19" ht="15.75">
      <c r="B35" s="49"/>
      <c r="C35" s="49"/>
      <c r="D35" s="49"/>
      <c r="E35" s="49"/>
      <c r="F35" s="49"/>
      <c r="G35" s="49"/>
      <c r="H35" s="49"/>
      <c r="I35" s="51"/>
      <c r="J35" s="51"/>
      <c r="K35" s="50"/>
      <c r="L35" s="50"/>
      <c r="M35" s="50"/>
      <c r="N35" s="50"/>
      <c r="O35" s="50"/>
      <c r="P35" s="50"/>
      <c r="Q35" s="50"/>
      <c r="R35" s="50"/>
      <c r="S35" s="50"/>
    </row>
    <row r="36" spans="2:19" ht="15.75">
      <c r="B36" s="49"/>
      <c r="C36" s="49"/>
      <c r="D36" s="49"/>
      <c r="E36" s="49"/>
      <c r="F36" s="49"/>
      <c r="G36" s="49"/>
      <c r="H36" s="49"/>
      <c r="I36" s="51"/>
      <c r="J36" s="51"/>
      <c r="K36" s="50"/>
      <c r="L36" s="50"/>
      <c r="M36" s="50"/>
      <c r="N36" s="50"/>
      <c r="O36" s="50"/>
      <c r="P36" s="50"/>
      <c r="Q36" s="50"/>
      <c r="R36" s="50"/>
      <c r="S36" s="50"/>
    </row>
    <row r="37" spans="2:19" ht="15.75">
      <c r="B37" s="49"/>
      <c r="C37" s="49"/>
      <c r="D37" s="49"/>
      <c r="E37" s="49"/>
      <c r="F37" s="49"/>
      <c r="G37" s="49"/>
      <c r="H37" s="49"/>
      <c r="I37" s="51"/>
      <c r="J37" s="51"/>
      <c r="K37" s="50"/>
      <c r="L37" s="50"/>
      <c r="M37" s="50"/>
      <c r="N37" s="50"/>
      <c r="O37" s="50"/>
      <c r="P37" s="50"/>
      <c r="Q37" s="50"/>
      <c r="R37" s="50"/>
      <c r="S37" s="50"/>
    </row>
    <row r="38" spans="2:19" ht="15.75">
      <c r="B38" s="49"/>
      <c r="C38" s="49"/>
      <c r="D38" s="49"/>
      <c r="E38" s="49"/>
      <c r="F38" s="49"/>
      <c r="G38" s="49"/>
      <c r="H38" s="49"/>
      <c r="I38" s="51"/>
      <c r="J38" s="51"/>
      <c r="K38" s="50"/>
      <c r="L38" s="50"/>
      <c r="M38" s="50"/>
      <c r="N38" s="50"/>
      <c r="O38" s="50"/>
      <c r="P38" s="50"/>
      <c r="Q38" s="50"/>
      <c r="R38" s="50"/>
      <c r="S38" s="50"/>
    </row>
    <row r="39" spans="2:19" ht="15.75">
      <c r="B39" s="49"/>
      <c r="C39" s="49"/>
      <c r="D39" s="49"/>
      <c r="E39" s="49"/>
      <c r="F39" s="49"/>
      <c r="G39" s="49"/>
      <c r="H39" s="49"/>
      <c r="I39" s="51"/>
      <c r="J39" s="51"/>
      <c r="K39" s="50"/>
      <c r="L39" s="50"/>
      <c r="M39" s="50"/>
      <c r="N39" s="50"/>
      <c r="O39" s="50"/>
      <c r="P39" s="50"/>
      <c r="Q39" s="50"/>
      <c r="R39" s="50"/>
      <c r="S39" s="50"/>
    </row>
    <row r="40" spans="2:19" ht="16.5">
      <c r="B40" s="203"/>
      <c r="C40" s="203"/>
      <c r="D40" s="203"/>
      <c r="E40" s="203"/>
      <c r="F40" s="203"/>
      <c r="G40" s="203"/>
      <c r="H40" s="203"/>
      <c r="I40" s="50"/>
      <c r="J40" s="50"/>
      <c r="K40" s="203"/>
      <c r="L40" s="203"/>
      <c r="M40" s="203"/>
      <c r="N40" s="203"/>
      <c r="O40" s="203"/>
      <c r="P40" s="203"/>
      <c r="Q40" s="203"/>
      <c r="R40" s="203"/>
      <c r="S40" s="203"/>
    </row>
    <row r="41" spans="2:43" ht="16.5">
      <c r="B41" s="60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203"/>
      <c r="Y41" s="238"/>
      <c r="Z41" s="239"/>
      <c r="AA41" s="239"/>
      <c r="AB41" s="239"/>
      <c r="AC41" s="239"/>
      <c r="AD41" s="239"/>
      <c r="AE41" s="239"/>
      <c r="AF41" s="239"/>
      <c r="AG41" s="239"/>
      <c r="AH41" s="239"/>
      <c r="AI41" s="239"/>
      <c r="AJ41" s="239"/>
      <c r="AK41" s="239"/>
      <c r="AL41" s="239"/>
      <c r="AM41" s="239"/>
      <c r="AN41" s="239"/>
      <c r="AO41" s="239"/>
      <c r="AP41" s="239"/>
      <c r="AQ41" s="240"/>
    </row>
    <row r="42" spans="2:43" ht="14.25">
      <c r="B42" s="238"/>
      <c r="C42" s="239"/>
      <c r="D42" s="239"/>
      <c r="E42" s="239"/>
      <c r="F42" s="239"/>
      <c r="G42" s="239"/>
      <c r="H42" s="239"/>
      <c r="I42" s="239"/>
      <c r="J42" s="239"/>
      <c r="K42" s="239"/>
      <c r="L42" s="239"/>
      <c r="M42" s="239"/>
      <c r="N42" s="239"/>
      <c r="O42" s="239"/>
      <c r="P42" s="239"/>
      <c r="Q42" s="239"/>
      <c r="R42" s="239"/>
      <c r="S42" s="240"/>
      <c r="Y42" s="241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242"/>
    </row>
    <row r="43" spans="2:43" ht="14.25">
      <c r="B43" s="241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242"/>
      <c r="Y43" s="569" t="s">
        <v>10</v>
      </c>
      <c r="Z43" s="570"/>
      <c r="AA43" s="570"/>
      <c r="AB43" s="570"/>
      <c r="AC43" s="570"/>
      <c r="AD43" s="33"/>
      <c r="AE43" s="570" t="s">
        <v>11</v>
      </c>
      <c r="AF43" s="570"/>
      <c r="AG43" s="570"/>
      <c r="AH43" s="570"/>
      <c r="AI43" s="570"/>
      <c r="AJ43" s="570"/>
      <c r="AK43" s="570" t="s">
        <v>12</v>
      </c>
      <c r="AL43" s="570"/>
      <c r="AM43" s="570"/>
      <c r="AN43" s="570"/>
      <c r="AO43" s="570"/>
      <c r="AP43" s="570"/>
      <c r="AQ43" s="242"/>
    </row>
    <row r="44" spans="2:43" ht="14.25">
      <c r="B44" s="569" t="s">
        <v>10</v>
      </c>
      <c r="C44" s="570"/>
      <c r="D44" s="570"/>
      <c r="E44" s="570"/>
      <c r="F44" s="570"/>
      <c r="G44" s="33"/>
      <c r="H44" s="570" t="s">
        <v>11</v>
      </c>
      <c r="I44" s="570"/>
      <c r="J44" s="570"/>
      <c r="K44" s="570"/>
      <c r="L44" s="570"/>
      <c r="M44" s="570" t="s">
        <v>12</v>
      </c>
      <c r="N44" s="570"/>
      <c r="O44" s="570"/>
      <c r="P44" s="570"/>
      <c r="Q44" s="570"/>
      <c r="R44" s="570"/>
      <c r="S44" s="242"/>
      <c r="Y44" s="569" t="s">
        <v>232</v>
      </c>
      <c r="Z44" s="570"/>
      <c r="AA44" s="570"/>
      <c r="AB44" s="570"/>
      <c r="AC44" s="570"/>
      <c r="AD44" s="33"/>
      <c r="AE44" s="570" t="s">
        <v>513</v>
      </c>
      <c r="AF44" s="570"/>
      <c r="AG44" s="570"/>
      <c r="AH44" s="570"/>
      <c r="AI44" s="570"/>
      <c r="AJ44" s="570"/>
      <c r="AK44" s="570" t="s">
        <v>16</v>
      </c>
      <c r="AL44" s="570"/>
      <c r="AM44" s="570"/>
      <c r="AN44" s="570"/>
      <c r="AO44" s="570"/>
      <c r="AP44" s="570"/>
      <c r="AQ44" s="242"/>
    </row>
    <row r="45" spans="2:43" ht="14.25">
      <c r="B45" s="587" t="s">
        <v>232</v>
      </c>
      <c r="C45" s="588"/>
      <c r="D45" s="588"/>
      <c r="E45" s="588"/>
      <c r="F45" s="588"/>
      <c r="G45" s="33"/>
      <c r="H45" s="570" t="s">
        <v>515</v>
      </c>
      <c r="I45" s="570"/>
      <c r="J45" s="570"/>
      <c r="K45" s="570"/>
      <c r="L45" s="570"/>
      <c r="M45" s="570" t="s">
        <v>16</v>
      </c>
      <c r="N45" s="570"/>
      <c r="O45" s="570"/>
      <c r="P45" s="570"/>
      <c r="Q45" s="570"/>
      <c r="R45" s="570"/>
      <c r="S45" s="242"/>
      <c r="Y45" s="569" t="s">
        <v>222</v>
      </c>
      <c r="Z45" s="570"/>
      <c r="AA45" s="570"/>
      <c r="AB45" s="570"/>
      <c r="AC45" s="570"/>
      <c r="AD45" s="33"/>
      <c r="AE45" s="570" t="s">
        <v>514</v>
      </c>
      <c r="AF45" s="570"/>
      <c r="AG45" s="570"/>
      <c r="AH45" s="570"/>
      <c r="AI45" s="570"/>
      <c r="AJ45" s="570"/>
      <c r="AK45" s="570" t="s">
        <v>17</v>
      </c>
      <c r="AL45" s="570"/>
      <c r="AM45" s="570"/>
      <c r="AN45" s="570"/>
      <c r="AO45" s="570"/>
      <c r="AP45" s="570"/>
      <c r="AQ45" s="242"/>
    </row>
    <row r="46" spans="2:43" ht="14.25">
      <c r="B46" s="569" t="s">
        <v>222</v>
      </c>
      <c r="C46" s="570"/>
      <c r="D46" s="570"/>
      <c r="E46" s="570"/>
      <c r="F46" s="570"/>
      <c r="G46" s="33"/>
      <c r="H46" s="570" t="s">
        <v>39</v>
      </c>
      <c r="I46" s="570"/>
      <c r="J46" s="570"/>
      <c r="K46" s="570"/>
      <c r="L46" s="570"/>
      <c r="M46" s="570" t="s">
        <v>17</v>
      </c>
      <c r="N46" s="570"/>
      <c r="O46" s="570"/>
      <c r="P46" s="570"/>
      <c r="Q46" s="570"/>
      <c r="R46" s="570"/>
      <c r="S46" s="242"/>
      <c r="Y46" s="571"/>
      <c r="Z46" s="572"/>
      <c r="AA46" s="572"/>
      <c r="AB46" s="572"/>
      <c r="AC46" s="572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4"/>
    </row>
    <row r="47" spans="2:43" ht="15">
      <c r="B47" s="571"/>
      <c r="C47" s="572"/>
      <c r="D47" s="572"/>
      <c r="E47" s="572"/>
      <c r="F47" s="572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4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1">
        <v>18</v>
      </c>
    </row>
    <row r="48" spans="2:19" ht="1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1">
        <v>6</v>
      </c>
    </row>
  </sheetData>
  <sheetProtection/>
  <mergeCells count="74">
    <mergeCell ref="B46:F46"/>
    <mergeCell ref="H46:L46"/>
    <mergeCell ref="M46:R46"/>
    <mergeCell ref="B47:F47"/>
    <mergeCell ref="B44:F44"/>
    <mergeCell ref="H44:L44"/>
    <mergeCell ref="M44:R44"/>
    <mergeCell ref="B45:F45"/>
    <mergeCell ref="H45:L45"/>
    <mergeCell ref="M45:R45"/>
    <mergeCell ref="L30:O30"/>
    <mergeCell ref="P30:S30"/>
    <mergeCell ref="L31:O31"/>
    <mergeCell ref="P31:S31"/>
    <mergeCell ref="L32:O32"/>
    <mergeCell ref="P32:S32"/>
    <mergeCell ref="L27:O27"/>
    <mergeCell ref="P27:S27"/>
    <mergeCell ref="L28:O28"/>
    <mergeCell ref="P28:S28"/>
    <mergeCell ref="W28:Z28"/>
    <mergeCell ref="L29:O29"/>
    <mergeCell ref="P29:S29"/>
    <mergeCell ref="W24:Z24"/>
    <mergeCell ref="L25:O25"/>
    <mergeCell ref="P25:S25"/>
    <mergeCell ref="W25:Z25"/>
    <mergeCell ref="L26:O26"/>
    <mergeCell ref="P26:S26"/>
    <mergeCell ref="W26:Z26"/>
    <mergeCell ref="P24:S24"/>
    <mergeCell ref="L21:O21"/>
    <mergeCell ref="P21:S21"/>
    <mergeCell ref="W22:Z22"/>
    <mergeCell ref="L23:O23"/>
    <mergeCell ref="P23:S23"/>
    <mergeCell ref="W23:Z23"/>
    <mergeCell ref="P22:S22"/>
    <mergeCell ref="L18:O18"/>
    <mergeCell ref="P18:S18"/>
    <mergeCell ref="L19:O19"/>
    <mergeCell ref="P19:S19"/>
    <mergeCell ref="L20:O20"/>
    <mergeCell ref="P20:S20"/>
    <mergeCell ref="I15:J15"/>
    <mergeCell ref="L15:O15"/>
    <mergeCell ref="P15:S15"/>
    <mergeCell ref="L16:O16"/>
    <mergeCell ref="P16:S16"/>
    <mergeCell ref="L17:O17"/>
    <mergeCell ref="P17:S17"/>
    <mergeCell ref="I12:J12"/>
    <mergeCell ref="I13:J13"/>
    <mergeCell ref="L13:O13"/>
    <mergeCell ref="P13:S13"/>
    <mergeCell ref="L14:O14"/>
    <mergeCell ref="P14:S14"/>
    <mergeCell ref="B5:R5"/>
    <mergeCell ref="B6:R6"/>
    <mergeCell ref="B7:R7"/>
    <mergeCell ref="B8:S8"/>
    <mergeCell ref="L10:S10"/>
    <mergeCell ref="L11:O11"/>
    <mergeCell ref="P11:S11"/>
    <mergeCell ref="Y45:AC45"/>
    <mergeCell ref="AE45:AJ45"/>
    <mergeCell ref="AK45:AP45"/>
    <mergeCell ref="Y46:AC46"/>
    <mergeCell ref="Y43:AC43"/>
    <mergeCell ref="AE43:AJ43"/>
    <mergeCell ref="AK43:AP43"/>
    <mergeCell ref="Y44:AC44"/>
    <mergeCell ref="AE44:AJ44"/>
    <mergeCell ref="AK44:AP44"/>
  </mergeCells>
  <printOptions/>
  <pageMargins left="0.31496062992125984" right="0.5118110236220472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5:J33"/>
  <sheetViews>
    <sheetView zoomScalePageLayoutView="0" workbookViewId="0" topLeftCell="A22">
      <selection activeCell="A2" sqref="A2:IV2"/>
    </sheetView>
  </sheetViews>
  <sheetFormatPr defaultColWidth="4.7109375" defaultRowHeight="15"/>
  <cols>
    <col min="1" max="1" width="8.7109375" style="1" customWidth="1"/>
    <col min="2" max="2" width="57.8515625" style="1" customWidth="1"/>
    <col min="3" max="4" width="14.140625" style="1" bestFit="1" customWidth="1"/>
    <col min="5" max="59" width="13.00390625" style="1" customWidth="1"/>
    <col min="60" max="16384" width="4.7109375" style="1" customWidth="1"/>
  </cols>
  <sheetData>
    <row r="5" spans="2:10" ht="14.25">
      <c r="B5" s="526" t="s">
        <v>402</v>
      </c>
      <c r="C5" s="526"/>
      <c r="D5" s="526"/>
      <c r="E5" s="306"/>
      <c r="F5" s="306"/>
      <c r="G5" s="306"/>
      <c r="H5" s="306"/>
      <c r="I5" s="306"/>
      <c r="J5" s="306"/>
    </row>
    <row r="6" spans="2:10" ht="14.25">
      <c r="B6" s="526" t="s">
        <v>331</v>
      </c>
      <c r="C6" s="526"/>
      <c r="D6" s="526"/>
      <c r="E6" s="306"/>
      <c r="F6" s="306"/>
      <c r="G6" s="306"/>
      <c r="H6" s="306"/>
      <c r="I6" s="306"/>
      <c r="J6" s="306"/>
    </row>
    <row r="7" spans="2:10" ht="16.5">
      <c r="B7" s="527" t="s">
        <v>243</v>
      </c>
      <c r="C7" s="527"/>
      <c r="D7" s="527"/>
      <c r="E7" s="36"/>
      <c r="F7" s="36"/>
      <c r="G7" s="36"/>
      <c r="H7" s="36"/>
      <c r="I7" s="36"/>
      <c r="J7" s="36"/>
    </row>
    <row r="8" spans="2:10" ht="14.25">
      <c r="B8" s="526" t="s">
        <v>475</v>
      </c>
      <c r="C8" s="526"/>
      <c r="D8" s="526"/>
      <c r="E8" s="389"/>
      <c r="F8" s="389"/>
      <c r="G8" s="389"/>
      <c r="H8" s="389"/>
      <c r="I8" s="389"/>
      <c r="J8" s="389"/>
    </row>
    <row r="10" ht="15" thickBot="1"/>
    <row r="11" spans="2:4" ht="15" thickBot="1">
      <c r="B11" s="477" t="s">
        <v>448</v>
      </c>
      <c r="C11" s="466">
        <v>2020</v>
      </c>
      <c r="D11" s="467">
        <v>2019</v>
      </c>
    </row>
    <row r="12" spans="2:4" ht="14.25">
      <c r="B12" s="478" t="s">
        <v>449</v>
      </c>
      <c r="C12" s="468">
        <v>17358831045</v>
      </c>
      <c r="D12" s="469">
        <v>41163086794</v>
      </c>
    </row>
    <row r="13" spans="2:4" ht="14.25">
      <c r="B13" s="479" t="s">
        <v>450</v>
      </c>
      <c r="C13" s="470">
        <v>-17839808375</v>
      </c>
      <c r="D13" s="471">
        <v>-32677225954</v>
      </c>
    </row>
    <row r="14" spans="2:4" ht="14.25">
      <c r="B14" s="479" t="s">
        <v>451</v>
      </c>
      <c r="C14" s="470">
        <v>-1377527576</v>
      </c>
      <c r="D14" s="471">
        <v>-3114269469</v>
      </c>
    </row>
    <row r="15" spans="2:4" ht="14.25">
      <c r="B15" s="478" t="s">
        <v>452</v>
      </c>
      <c r="C15" s="470">
        <v>-749570112</v>
      </c>
      <c r="D15" s="471">
        <v>-3072626048</v>
      </c>
    </row>
    <row r="16" spans="2:4" ht="14.25">
      <c r="B16" s="480" t="s">
        <v>453</v>
      </c>
      <c r="C16" s="470">
        <v>-1962920910</v>
      </c>
      <c r="D16" s="471">
        <v>-6984156302</v>
      </c>
    </row>
    <row r="17" spans="2:4" ht="15" thickBot="1">
      <c r="B17" s="478" t="s">
        <v>454</v>
      </c>
      <c r="C17" s="470">
        <v>-3823866</v>
      </c>
      <c r="D17" s="471">
        <v>-16712059</v>
      </c>
    </row>
    <row r="18" spans="2:4" ht="15" thickBot="1">
      <c r="B18" s="481" t="s">
        <v>455</v>
      </c>
      <c r="C18" s="472">
        <f>SUM(C12:C17)</f>
        <v>-4574819794</v>
      </c>
      <c r="D18" s="488">
        <f>SUM(D12:D17)</f>
        <v>-4701903038</v>
      </c>
    </row>
    <row r="19" spans="2:4" ht="15" thickBot="1">
      <c r="B19" s="477" t="s">
        <v>456</v>
      </c>
      <c r="C19" s="473"/>
      <c r="D19" s="474"/>
    </row>
    <row r="20" spans="2:4" ht="14.25">
      <c r="B20" s="482" t="s">
        <v>457</v>
      </c>
      <c r="C20" s="475">
        <v>0</v>
      </c>
      <c r="D20" s="476">
        <v>0</v>
      </c>
    </row>
    <row r="21" spans="2:4" ht="14.25">
      <c r="B21" s="478" t="s">
        <v>458</v>
      </c>
      <c r="C21" s="475">
        <v>0</v>
      </c>
      <c r="D21" s="476">
        <v>0</v>
      </c>
    </row>
    <row r="22" spans="2:4" ht="15" thickBot="1">
      <c r="B22" s="478" t="s">
        <v>459</v>
      </c>
      <c r="C22" s="470">
        <v>-1165950492</v>
      </c>
      <c r="D22" s="471">
        <v>-2102320553</v>
      </c>
    </row>
    <row r="23" spans="2:4" ht="15" thickBot="1">
      <c r="B23" s="481" t="s">
        <v>460</v>
      </c>
      <c r="C23" s="472">
        <f>SUM(C20:C22)</f>
        <v>-1165950492</v>
      </c>
      <c r="D23" s="488">
        <f>SUM(D20:D22)</f>
        <v>-2102320553</v>
      </c>
    </row>
    <row r="24" spans="2:4" ht="15" thickBot="1">
      <c r="B24" s="477" t="s">
        <v>461</v>
      </c>
      <c r="C24" s="473"/>
      <c r="D24" s="474"/>
    </row>
    <row r="25" spans="2:4" ht="14.25">
      <c r="B25" s="478" t="s">
        <v>462</v>
      </c>
      <c r="C25" s="475">
        <v>0</v>
      </c>
      <c r="D25" s="476">
        <v>0</v>
      </c>
    </row>
    <row r="26" spans="2:4" ht="14.25">
      <c r="B26" s="483" t="s">
        <v>463</v>
      </c>
      <c r="C26" s="470">
        <v>20686278758</v>
      </c>
      <c r="D26" s="471">
        <v>9814024147</v>
      </c>
    </row>
    <row r="27" spans="2:4" ht="14.25">
      <c r="B27" s="483" t="s">
        <v>464</v>
      </c>
      <c r="C27" s="470">
        <v>0</v>
      </c>
      <c r="D27" s="471">
        <v>-813450000</v>
      </c>
    </row>
    <row r="28" spans="2:4" ht="15" thickBot="1">
      <c r="B28" s="483" t="s">
        <v>465</v>
      </c>
      <c r="C28" s="470">
        <v>-350413705</v>
      </c>
      <c r="D28" s="471">
        <v>-999112917</v>
      </c>
    </row>
    <row r="29" spans="2:4" ht="15" thickBot="1">
      <c r="B29" s="481" t="s">
        <v>466</v>
      </c>
      <c r="C29" s="472">
        <f>SUM(C25:C28)</f>
        <v>20335865053</v>
      </c>
      <c r="D29" s="488">
        <f>SUM(D25:D28)</f>
        <v>8001461230</v>
      </c>
    </row>
    <row r="30" spans="2:4" ht="23.25" thickBot="1">
      <c r="B30" s="484" t="s">
        <v>467</v>
      </c>
      <c r="C30" s="473">
        <v>-38471389</v>
      </c>
      <c r="D30" s="473">
        <v>-349286217</v>
      </c>
    </row>
    <row r="31" spans="2:4" ht="15" thickBot="1">
      <c r="B31" s="485" t="s">
        <v>468</v>
      </c>
      <c r="C31" s="475">
        <f>C18+C23+C29+C30</f>
        <v>14556623378</v>
      </c>
      <c r="D31" s="490">
        <f>D18+D23+D29+D30</f>
        <v>847951422</v>
      </c>
    </row>
    <row r="32" spans="2:4" ht="15" thickBot="1">
      <c r="B32" s="489" t="s">
        <v>469</v>
      </c>
      <c r="C32" s="944">
        <v>1105298897</v>
      </c>
      <c r="D32" s="490">
        <v>257347475</v>
      </c>
    </row>
    <row r="33" spans="2:4" ht="15" thickBot="1">
      <c r="B33" s="486" t="s">
        <v>470</v>
      </c>
      <c r="C33" s="487">
        <f>SUM(C31:C32)</f>
        <v>15661922275</v>
      </c>
      <c r="D33" s="491">
        <f>SUM(D31:D32)</f>
        <v>1105298897</v>
      </c>
    </row>
    <row r="48" ht="14.25"/>
    <row r="49" ht="14.25"/>
    <row r="50" ht="14.25"/>
    <row r="51" ht="14.25"/>
    <row r="52" ht="14.25"/>
  </sheetData>
  <sheetProtection/>
  <mergeCells count="4">
    <mergeCell ref="B5:D5"/>
    <mergeCell ref="B6:D6"/>
    <mergeCell ref="B7:D7"/>
    <mergeCell ref="B8:D8"/>
  </mergeCells>
  <printOptions/>
  <pageMargins left="0.31496062992125984" right="0.5118110236220472" top="0.7480314960629921" bottom="0.7480314960629921" header="0.31496062992125984" footer="0.31496062992125984"/>
  <pageSetup horizontalDpi="600" verticalDpi="600" orientation="portrait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P31"/>
  <sheetViews>
    <sheetView zoomScalePageLayoutView="0" workbookViewId="0" topLeftCell="A22">
      <selection activeCell="B32" sqref="B32"/>
    </sheetView>
  </sheetViews>
  <sheetFormatPr defaultColWidth="11.421875" defaultRowHeight="15"/>
  <cols>
    <col min="1" max="1" width="9.8515625" style="45" customWidth="1"/>
    <col min="2" max="2" width="32.7109375" style="45" bestFit="1" customWidth="1"/>
    <col min="3" max="3" width="15.8515625" style="45" customWidth="1"/>
    <col min="4" max="4" width="15.00390625" style="45" bestFit="1" customWidth="1"/>
    <col min="5" max="5" width="13.00390625" style="45" customWidth="1"/>
    <col min="6" max="6" width="16.421875" style="45" bestFit="1" customWidth="1"/>
    <col min="7" max="7" width="15.28125" style="45" customWidth="1"/>
    <col min="8" max="8" width="15.7109375" style="45" bestFit="1" customWidth="1"/>
    <col min="9" max="9" width="15.140625" style="45" bestFit="1" customWidth="1"/>
    <col min="10" max="11" width="15.8515625" style="45" customWidth="1"/>
    <col min="12" max="12" width="24.00390625" style="45" bestFit="1" customWidth="1"/>
    <col min="13" max="13" width="11.421875" style="45" customWidth="1"/>
    <col min="14" max="15" width="17.00390625" style="448" bestFit="1" customWidth="1"/>
    <col min="16" max="16384" width="11.421875" style="45" customWidth="1"/>
  </cols>
  <sheetData>
    <row r="1" spans="2:11" ht="15" customHeight="1">
      <c r="B1" s="526" t="s">
        <v>402</v>
      </c>
      <c r="C1" s="526"/>
      <c r="D1" s="526"/>
      <c r="E1" s="526"/>
      <c r="F1" s="526"/>
      <c r="G1" s="526"/>
      <c r="H1" s="526"/>
      <c r="I1" s="526"/>
      <c r="J1" s="526"/>
      <c r="K1" s="410"/>
    </row>
    <row r="2" spans="2:11" ht="14.25">
      <c r="B2" s="526" t="s">
        <v>403</v>
      </c>
      <c r="C2" s="526"/>
      <c r="D2" s="526"/>
      <c r="E2" s="526"/>
      <c r="F2" s="526"/>
      <c r="G2" s="526"/>
      <c r="H2" s="526"/>
      <c r="I2" s="526"/>
      <c r="J2" s="526"/>
      <c r="K2" s="410"/>
    </row>
    <row r="3" spans="2:11" ht="16.5">
      <c r="B3" s="527" t="s">
        <v>242</v>
      </c>
      <c r="C3" s="527" t="s">
        <v>243</v>
      </c>
      <c r="D3" s="527"/>
      <c r="E3" s="527"/>
      <c r="F3" s="527"/>
      <c r="G3" s="527"/>
      <c r="H3" s="527"/>
      <c r="I3" s="527"/>
      <c r="J3" s="527"/>
      <c r="K3" s="411"/>
    </row>
    <row r="4" spans="2:11" ht="13.5" thickBot="1">
      <c r="B4" s="593" t="s">
        <v>475</v>
      </c>
      <c r="C4" s="593"/>
      <c r="D4" s="593"/>
      <c r="E4" s="593"/>
      <c r="F4" s="593"/>
      <c r="G4" s="593"/>
      <c r="H4" s="593"/>
      <c r="I4" s="593"/>
      <c r="J4" s="593"/>
      <c r="K4" s="412"/>
    </row>
    <row r="5" spans="2:11" ht="15.75" customHeight="1" thickBot="1">
      <c r="B5" s="594" t="s">
        <v>140</v>
      </c>
      <c r="C5" s="595"/>
      <c r="D5" s="596"/>
      <c r="E5" s="596"/>
      <c r="F5" s="596"/>
      <c r="G5" s="596"/>
      <c r="H5" s="596"/>
      <c r="I5" s="596"/>
      <c r="J5" s="596"/>
      <c r="K5" s="433"/>
    </row>
    <row r="6" spans="2:11" ht="29.25" customHeight="1" thickBot="1">
      <c r="B6" s="594"/>
      <c r="C6" s="305" t="s">
        <v>244</v>
      </c>
      <c r="D6" s="594" t="s">
        <v>119</v>
      </c>
      <c r="E6" s="590" t="s">
        <v>245</v>
      </c>
      <c r="F6" s="591"/>
      <c r="G6" s="592"/>
      <c r="H6" s="594" t="s">
        <v>119</v>
      </c>
      <c r="I6" s="589" t="s">
        <v>246</v>
      </c>
      <c r="J6" s="589" t="s">
        <v>247</v>
      </c>
      <c r="K6" s="434"/>
    </row>
    <row r="7" spans="2:11" ht="43.5" thickBot="1">
      <c r="B7" s="594"/>
      <c r="C7" s="304" t="s">
        <v>34</v>
      </c>
      <c r="D7" s="594"/>
      <c r="E7" s="305" t="s">
        <v>212</v>
      </c>
      <c r="F7" s="305" t="s">
        <v>333</v>
      </c>
      <c r="G7" s="305" t="s">
        <v>332</v>
      </c>
      <c r="H7" s="594"/>
      <c r="I7" s="589"/>
      <c r="J7" s="589"/>
      <c r="K7" s="434"/>
    </row>
    <row r="8" spans="2:11" ht="15">
      <c r="B8" s="21" t="s">
        <v>504</v>
      </c>
      <c r="C8" s="243">
        <v>14025000000</v>
      </c>
      <c r="D8" s="243">
        <f>+C8</f>
        <v>14025000000</v>
      </c>
      <c r="E8" s="243">
        <v>540146202</v>
      </c>
      <c r="F8" s="243">
        <v>4477002627</v>
      </c>
      <c r="G8" s="243">
        <v>7281629252</v>
      </c>
      <c r="H8" s="243">
        <f>+D8+E8+F8+G8</f>
        <v>26323778081</v>
      </c>
      <c r="I8" s="243">
        <v>862392655</v>
      </c>
      <c r="J8" s="243">
        <f>+H8+I8</f>
        <v>27186170736</v>
      </c>
      <c r="K8" s="435"/>
    </row>
    <row r="9" spans="2:16" ht="33">
      <c r="B9" s="303" t="s">
        <v>248</v>
      </c>
      <c r="C9" s="244">
        <v>0</v>
      </c>
      <c r="D9" s="244">
        <f aca="true" t="shared" si="0" ref="D9:D16">+SUM(C9:C9)</f>
        <v>0</v>
      </c>
      <c r="E9" s="244">
        <v>0</v>
      </c>
      <c r="F9" s="244">
        <v>0</v>
      </c>
      <c r="G9" s="244">
        <v>0</v>
      </c>
      <c r="H9" s="244">
        <f aca="true" t="shared" si="1" ref="H9:H16">+D9+E9+F9+G9</f>
        <v>0</v>
      </c>
      <c r="I9" s="244">
        <v>0</v>
      </c>
      <c r="J9" s="244">
        <f aca="true" t="shared" si="2" ref="J9:J16">+H9+I9</f>
        <v>0</v>
      </c>
      <c r="K9" s="435"/>
      <c r="L9" s="449"/>
      <c r="M9" s="519"/>
      <c r="P9" s="449"/>
    </row>
    <row r="10" spans="2:16" ht="16.5">
      <c r="B10" s="303" t="s">
        <v>423</v>
      </c>
      <c r="C10" s="244">
        <v>0</v>
      </c>
      <c r="D10" s="244">
        <f t="shared" si="0"/>
        <v>0</v>
      </c>
      <c r="E10" s="244">
        <v>0</v>
      </c>
      <c r="F10" s="244">
        <v>0</v>
      </c>
      <c r="G10" s="244">
        <v>0</v>
      </c>
      <c r="H10" s="244">
        <f t="shared" si="1"/>
        <v>0</v>
      </c>
      <c r="I10" s="244">
        <v>0</v>
      </c>
      <c r="J10" s="244">
        <f t="shared" si="2"/>
        <v>0</v>
      </c>
      <c r="K10" s="435"/>
      <c r="L10" s="449"/>
      <c r="M10" s="519"/>
      <c r="P10" s="449"/>
    </row>
    <row r="11" spans="2:16" ht="16.5">
      <c r="B11" s="27" t="s">
        <v>249</v>
      </c>
      <c r="C11" s="244">
        <v>0</v>
      </c>
      <c r="D11" s="244">
        <f t="shared" si="0"/>
        <v>0</v>
      </c>
      <c r="E11" s="244">
        <v>0</v>
      </c>
      <c r="F11" s="244">
        <v>0</v>
      </c>
      <c r="G11" s="244">
        <v>0</v>
      </c>
      <c r="H11" s="244">
        <f t="shared" si="1"/>
        <v>0</v>
      </c>
      <c r="I11" s="244">
        <f>-H11</f>
        <v>0</v>
      </c>
      <c r="J11" s="244">
        <f t="shared" si="2"/>
        <v>0</v>
      </c>
      <c r="K11" s="435"/>
      <c r="L11" s="449"/>
      <c r="M11" s="519"/>
      <c r="P11" s="449"/>
    </row>
    <row r="12" spans="2:16" ht="16.5">
      <c r="B12" s="27" t="s">
        <v>250</v>
      </c>
      <c r="C12" s="244">
        <v>0</v>
      </c>
      <c r="D12" s="244">
        <f t="shared" si="0"/>
        <v>0</v>
      </c>
      <c r="E12" s="244">
        <v>0</v>
      </c>
      <c r="F12" s="244">
        <v>0</v>
      </c>
      <c r="G12" s="244">
        <v>0</v>
      </c>
      <c r="H12" s="244">
        <f t="shared" si="1"/>
        <v>0</v>
      </c>
      <c r="I12" s="244">
        <v>0</v>
      </c>
      <c r="J12" s="244">
        <f t="shared" si="2"/>
        <v>0</v>
      </c>
      <c r="K12" s="435"/>
      <c r="M12" s="449"/>
      <c r="P12" s="449"/>
    </row>
    <row r="13" spans="2:16" ht="16.5">
      <c r="B13" s="27" t="s">
        <v>251</v>
      </c>
      <c r="C13" s="244">
        <v>0</v>
      </c>
      <c r="D13" s="244">
        <f t="shared" si="0"/>
        <v>0</v>
      </c>
      <c r="E13" s="244">
        <v>0</v>
      </c>
      <c r="F13" s="244">
        <v>0</v>
      </c>
      <c r="G13" s="244">
        <v>0</v>
      </c>
      <c r="H13" s="244">
        <f t="shared" si="1"/>
        <v>0</v>
      </c>
      <c r="I13" s="244">
        <v>0</v>
      </c>
      <c r="J13" s="244">
        <f t="shared" si="2"/>
        <v>0</v>
      </c>
      <c r="K13" s="435"/>
      <c r="M13" s="449"/>
      <c r="P13" s="449"/>
    </row>
    <row r="14" spans="2:11" ht="16.5">
      <c r="B14" s="27" t="s">
        <v>334</v>
      </c>
      <c r="C14" s="244">
        <v>0</v>
      </c>
      <c r="D14" s="244">
        <f t="shared" si="0"/>
        <v>0</v>
      </c>
      <c r="E14" s="244">
        <v>0</v>
      </c>
      <c r="F14" s="244">
        <v>0</v>
      </c>
      <c r="G14" s="465">
        <v>0</v>
      </c>
      <c r="H14" s="244">
        <f t="shared" si="1"/>
        <v>0</v>
      </c>
      <c r="I14" s="244">
        <v>0</v>
      </c>
      <c r="J14" s="244">
        <f t="shared" si="2"/>
        <v>0</v>
      </c>
      <c r="K14" s="435"/>
    </row>
    <row r="15" spans="2:16" ht="16.5">
      <c r="B15" s="27" t="s">
        <v>373</v>
      </c>
      <c r="C15" s="244">
        <v>0</v>
      </c>
      <c r="D15" s="244">
        <f>+SUM(C15:C15)</f>
        <v>0</v>
      </c>
      <c r="E15" s="244">
        <v>0</v>
      </c>
      <c r="F15" s="244">
        <v>0</v>
      </c>
      <c r="G15" s="244"/>
      <c r="H15" s="244">
        <f t="shared" si="1"/>
        <v>0</v>
      </c>
      <c r="I15" s="244">
        <v>0</v>
      </c>
      <c r="J15" s="244">
        <f t="shared" si="2"/>
        <v>0</v>
      </c>
      <c r="K15" s="435"/>
      <c r="P15" s="449"/>
    </row>
    <row r="16" spans="2:11" ht="33.75" thickBot="1">
      <c r="B16" s="303" t="s">
        <v>374</v>
      </c>
      <c r="C16" s="409">
        <v>0</v>
      </c>
      <c r="D16" s="409">
        <f t="shared" si="0"/>
        <v>0</v>
      </c>
      <c r="E16" s="409">
        <v>0</v>
      </c>
      <c r="F16" s="409">
        <v>0</v>
      </c>
      <c r="G16" s="409">
        <v>0</v>
      </c>
      <c r="H16" s="409">
        <f t="shared" si="1"/>
        <v>0</v>
      </c>
      <c r="I16" s="409">
        <v>257683958</v>
      </c>
      <c r="J16" s="409">
        <f t="shared" si="2"/>
        <v>257683958</v>
      </c>
      <c r="K16" s="436"/>
    </row>
    <row r="17" spans="2:11" ht="30.75" customHeight="1" thickBot="1">
      <c r="B17" s="520" t="s">
        <v>505</v>
      </c>
      <c r="C17" s="447">
        <f aca="true" t="shared" si="3" ref="C17:J17">SUM(C8:C16)</f>
        <v>14025000000</v>
      </c>
      <c r="D17" s="447">
        <f t="shared" si="3"/>
        <v>14025000000</v>
      </c>
      <c r="E17" s="447">
        <f t="shared" si="3"/>
        <v>540146202</v>
      </c>
      <c r="F17" s="447">
        <f t="shared" si="3"/>
        <v>4477002627</v>
      </c>
      <c r="G17" s="447">
        <f t="shared" si="3"/>
        <v>7281629252</v>
      </c>
      <c r="H17" s="447">
        <f>SUM(H8:H16)</f>
        <v>26323778081</v>
      </c>
      <c r="I17" s="447">
        <f t="shared" si="3"/>
        <v>1120076613</v>
      </c>
      <c r="J17" s="447">
        <f t="shared" si="3"/>
        <v>27443854694</v>
      </c>
      <c r="K17" s="437"/>
    </row>
    <row r="18" spans="2:11" ht="30.75" customHeight="1" thickBot="1">
      <c r="B18" s="518" t="s">
        <v>506</v>
      </c>
      <c r="C18" s="446">
        <v>25025000000</v>
      </c>
      <c r="D18" s="446">
        <f>+C18</f>
        <v>25025000000</v>
      </c>
      <c r="E18" s="446">
        <v>581012629</v>
      </c>
      <c r="F18" s="446">
        <v>1380899886</v>
      </c>
      <c r="G18" s="446"/>
      <c r="H18" s="446">
        <f>+D18+E18+F18+G18</f>
        <v>26986912515</v>
      </c>
      <c r="I18" s="446">
        <v>5907506275</v>
      </c>
      <c r="J18" s="447">
        <f>+H18+I18</f>
        <v>32894418790</v>
      </c>
      <c r="K18" s="437"/>
    </row>
    <row r="19" spans="2:10" ht="33">
      <c r="B19" s="303" t="s">
        <v>248</v>
      </c>
      <c r="C19" s="244">
        <v>0</v>
      </c>
      <c r="D19" s="244">
        <f aca="true" t="shared" si="4" ref="D19:D24">+SUM(C19:C19)</f>
        <v>0</v>
      </c>
      <c r="E19" s="244">
        <v>0</v>
      </c>
      <c r="F19" s="244">
        <v>0</v>
      </c>
      <c r="G19" s="244">
        <v>0</v>
      </c>
      <c r="H19" s="244">
        <f aca="true" t="shared" si="5" ref="H19:H26">+D19+E19+F19+G19</f>
        <v>0</v>
      </c>
      <c r="I19" s="244">
        <v>0</v>
      </c>
      <c r="J19" s="244">
        <f aca="true" t="shared" si="6" ref="J19:J26">+H19+I19</f>
        <v>0</v>
      </c>
    </row>
    <row r="20" spans="2:10" ht="33">
      <c r="B20" s="521" t="s">
        <v>507</v>
      </c>
      <c r="C20" s="409">
        <v>2907000000</v>
      </c>
      <c r="D20" s="409">
        <f t="shared" si="4"/>
        <v>2907000000</v>
      </c>
      <c r="E20" s="409">
        <v>0</v>
      </c>
      <c r="F20" s="409">
        <v>0</v>
      </c>
      <c r="G20" s="409">
        <v>0</v>
      </c>
      <c r="H20" s="409">
        <f t="shared" si="5"/>
        <v>2907000000</v>
      </c>
      <c r="I20" s="409">
        <v>-2907000000</v>
      </c>
      <c r="J20" s="409">
        <f t="shared" si="6"/>
        <v>0</v>
      </c>
    </row>
    <row r="21" spans="2:10" ht="16.5">
      <c r="B21" s="27" t="s">
        <v>249</v>
      </c>
      <c r="C21" s="244">
        <v>0</v>
      </c>
      <c r="D21" s="244">
        <f t="shared" si="4"/>
        <v>0</v>
      </c>
      <c r="E21" s="244"/>
      <c r="F21" s="244">
        <v>0</v>
      </c>
      <c r="G21" s="244">
        <v>0</v>
      </c>
      <c r="H21" s="244">
        <f t="shared" si="5"/>
        <v>0</v>
      </c>
      <c r="I21" s="244">
        <v>0</v>
      </c>
      <c r="J21" s="244">
        <f t="shared" si="6"/>
        <v>0</v>
      </c>
    </row>
    <row r="22" spans="2:10" ht="16.5">
      <c r="B22" s="27" t="s">
        <v>250</v>
      </c>
      <c r="C22" s="244">
        <v>0</v>
      </c>
      <c r="D22" s="244">
        <f t="shared" si="4"/>
        <v>0</v>
      </c>
      <c r="E22" s="244">
        <v>0</v>
      </c>
      <c r="F22" s="244">
        <v>0</v>
      </c>
      <c r="G22" s="244">
        <v>0</v>
      </c>
      <c r="H22" s="244">
        <f t="shared" si="5"/>
        <v>0</v>
      </c>
      <c r="I22" s="244">
        <v>0</v>
      </c>
      <c r="J22" s="244">
        <f t="shared" si="6"/>
        <v>0</v>
      </c>
    </row>
    <row r="23" spans="2:10" ht="16.5">
      <c r="B23" s="27" t="s">
        <v>251</v>
      </c>
      <c r="C23" s="244">
        <v>0</v>
      </c>
      <c r="D23" s="244">
        <f t="shared" si="4"/>
        <v>0</v>
      </c>
      <c r="E23" s="244">
        <v>0</v>
      </c>
      <c r="F23" s="244">
        <v>0</v>
      </c>
      <c r="G23" s="244">
        <v>0</v>
      </c>
      <c r="H23" s="244">
        <f t="shared" si="5"/>
        <v>0</v>
      </c>
      <c r="I23" s="244">
        <f>-3000497500</f>
        <v>-3000497500</v>
      </c>
      <c r="J23" s="244">
        <f t="shared" si="6"/>
        <v>-3000497500</v>
      </c>
    </row>
    <row r="24" spans="2:10" ht="16.5">
      <c r="B24" s="27" t="s">
        <v>334</v>
      </c>
      <c r="C24" s="244">
        <v>0</v>
      </c>
      <c r="D24" s="244">
        <f t="shared" si="4"/>
        <v>0</v>
      </c>
      <c r="E24" s="244">
        <v>0</v>
      </c>
      <c r="F24" s="465">
        <v>0</v>
      </c>
      <c r="G24" s="244">
        <v>0</v>
      </c>
      <c r="H24" s="244">
        <f t="shared" si="5"/>
        <v>0</v>
      </c>
      <c r="I24" s="244">
        <v>0</v>
      </c>
      <c r="J24" s="244">
        <f t="shared" si="6"/>
        <v>0</v>
      </c>
    </row>
    <row r="25" spans="2:10" ht="16.5">
      <c r="B25" s="27" t="s">
        <v>373</v>
      </c>
      <c r="C25" s="244">
        <v>0</v>
      </c>
      <c r="D25" s="244">
        <v>0</v>
      </c>
      <c r="E25" s="244">
        <v>0</v>
      </c>
      <c r="F25" s="244">
        <v>0</v>
      </c>
      <c r="G25" s="244">
        <v>0</v>
      </c>
      <c r="H25" s="244">
        <v>0</v>
      </c>
      <c r="I25" s="244">
        <v>0</v>
      </c>
      <c r="J25" s="244">
        <f t="shared" si="6"/>
        <v>0</v>
      </c>
    </row>
    <row r="26" spans="2:12" ht="33.75" thickBot="1">
      <c r="B26" s="303" t="s">
        <v>374</v>
      </c>
      <c r="C26" s="408">
        <v>0</v>
      </c>
      <c r="D26" s="408">
        <f>+SUM(C26:C26)</f>
        <v>0</v>
      </c>
      <c r="E26" s="408">
        <v>0</v>
      </c>
      <c r="F26" s="408">
        <v>0</v>
      </c>
      <c r="G26" s="408">
        <v>0</v>
      </c>
      <c r="H26" s="408">
        <f t="shared" si="5"/>
        <v>0</v>
      </c>
      <c r="I26" s="408">
        <v>-647420612</v>
      </c>
      <c r="J26" s="408">
        <f t="shared" si="6"/>
        <v>-647420612</v>
      </c>
      <c r="L26" s="449"/>
    </row>
    <row r="27" spans="2:12" ht="15" thickBot="1">
      <c r="B27" s="518" t="s">
        <v>512</v>
      </c>
      <c r="C27" s="450">
        <f>SUM(C18:C26)</f>
        <v>27932000000</v>
      </c>
      <c r="D27" s="450">
        <f aca="true" t="shared" si="7" ref="D27:I27">SUM(D18:D26)</f>
        <v>27932000000</v>
      </c>
      <c r="E27" s="450">
        <f t="shared" si="7"/>
        <v>581012629</v>
      </c>
      <c r="F27" s="450">
        <f t="shared" si="7"/>
        <v>1380899886</v>
      </c>
      <c r="G27" s="450">
        <f t="shared" si="7"/>
        <v>0</v>
      </c>
      <c r="H27" s="450">
        <f>+D27+E27+F27+G27</f>
        <v>29893912515</v>
      </c>
      <c r="I27" s="450">
        <f t="shared" si="7"/>
        <v>-647411837</v>
      </c>
      <c r="J27" s="450">
        <f>+H27+I27</f>
        <v>29246500678</v>
      </c>
      <c r="K27" s="463"/>
      <c r="L27" s="449"/>
    </row>
    <row r="28" ht="12.75">
      <c r="L28" s="449"/>
    </row>
    <row r="29" ht="12.75">
      <c r="L29" s="463"/>
    </row>
    <row r="30" ht="12.75"/>
    <row r="31" ht="12.75">
      <c r="L31" s="463"/>
    </row>
    <row r="32" ht="12.75"/>
    <row r="33" ht="12.75"/>
    <row r="34" ht="12.75"/>
    <row r="35" ht="12.75"/>
    <row r="36" ht="12.75"/>
  </sheetData>
  <sheetProtection/>
  <mergeCells count="11">
    <mergeCell ref="H6:H7"/>
    <mergeCell ref="I6:I7"/>
    <mergeCell ref="J6:J7"/>
    <mergeCell ref="E6:G6"/>
    <mergeCell ref="B1:J1"/>
    <mergeCell ref="B2:J2"/>
    <mergeCell ref="B4:J4"/>
    <mergeCell ref="B3:J3"/>
    <mergeCell ref="B5:B7"/>
    <mergeCell ref="D6:D7"/>
    <mergeCell ref="C5:J5"/>
  </mergeCells>
  <printOptions/>
  <pageMargins left="1.1023622047244095" right="1.1023622047244095" top="0.7480314960629921" bottom="0.7480314960629921" header="0.31496062992125984" footer="0.31496062992125984"/>
  <pageSetup horizontalDpi="600" verticalDpi="600" orientation="landscape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B2" sqref="B2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" sqref="B3"/>
    </sheetView>
  </sheetViews>
  <sheetFormatPr defaultColWidth="11.421875" defaultRowHeight="15"/>
  <cols>
    <col min="1" max="16384" width="11.421875" style="19" customWidth="1"/>
  </cols>
  <sheetData/>
  <sheetProtection/>
  <printOptions/>
  <pageMargins left="0.7" right="0.7" top="0.75" bottom="0.75" header="0.3" footer="0.3"/>
  <pageSetup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" sqref="B2"/>
    </sheetView>
  </sheetViews>
  <sheetFormatPr defaultColWidth="11.421875" defaultRowHeight="15"/>
  <cols>
    <col min="1" max="16384" width="11.421875" style="19" customWidth="1"/>
  </cols>
  <sheetData/>
  <sheetProtection/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2020-06-29T16:06:11Z</dcterms:modified>
  <cp:category/>
  <cp:version/>
  <cp:contentType/>
  <cp:contentStatus/>
</cp:coreProperties>
</file>