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49" activeTab="1"/>
  </bookViews>
  <sheets>
    <sheet name="Estados Contables" sheetId="1" r:id="rId1"/>
    <sheet name="BG" sheetId="2" r:id="rId2"/>
    <sheet name="ER" sheetId="3" r:id="rId3"/>
    <sheet name="OyA de Fondos" sheetId="4" r:id="rId4"/>
    <sheet name="Ev. de PN" sheetId="5" r:id="rId5"/>
    <sheet name="Nota 1-3" sheetId="6" r:id="rId6"/>
    <sheet name="Nota 4" sheetId="7" r:id="rId7"/>
    <sheet name="Nota 5" sheetId="8" r:id="rId8"/>
    <sheet name="Nota 6-7" sheetId="9" r:id="rId9"/>
    <sheet name="Nota 8-9" sheetId="10" r:id="rId10"/>
    <sheet name="Nota 10-12" sheetId="11" r:id="rId11"/>
    <sheet name="Nota 13-14" sheetId="12" r:id="rId12"/>
    <sheet name="Nota 15" sheetId="13" r:id="rId13"/>
    <sheet name="Nota 16-17" sheetId="14" r:id="rId14"/>
    <sheet name="Nota 18" sheetId="15" r:id="rId15"/>
    <sheet name="Anexo A" sheetId="16" r:id="rId16"/>
    <sheet name="Anexo B" sheetId="17" r:id="rId17"/>
    <sheet name="Anexo C" sheetId="18" r:id="rId18"/>
    <sheet name="Anexo D" sheetId="19" r:id="rId19"/>
    <sheet name="Anexo E" sheetId="20" r:id="rId20"/>
    <sheet name="Anexo F" sheetId="21" r:id="rId21"/>
    <sheet name="Anexo G" sheetId="22" r:id="rId22"/>
    <sheet name="Anexo H" sheetId="23" r:id="rId23"/>
    <sheet name="Anexo I" sheetId="24" r:id="rId24"/>
    <sheet name="Anexo J" sheetId="25" r:id="rId25"/>
  </sheets>
  <definedNames/>
  <calcPr fullCalcOnLoad="1"/>
</workbook>
</file>

<file path=xl/comments18.xml><?xml version="1.0" encoding="utf-8"?>
<comments xmlns="http://schemas.openxmlformats.org/spreadsheetml/2006/main">
  <authors>
    <author>Autor</author>
  </authors>
  <commentList>
    <comment ref="AM2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resultado inventado
</t>
        </r>
      </text>
    </comment>
  </commentList>
</comments>
</file>

<file path=xl/comments24.xml><?xml version="1.0" encoding="utf-8"?>
<comments xmlns="http://schemas.openxmlformats.org/spreadsheetml/2006/main">
  <authors>
    <author>Autor</author>
  </authors>
  <commentList>
    <comment ref="B1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s/ Reporte tkt compras
</t>
        </r>
      </text>
    </comment>
    <comment ref="B1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Los lotes liquidados sin lo del chaco que no se procesa en planta</t>
        </r>
      </text>
    </comment>
  </commentList>
</comments>
</file>

<file path=xl/sharedStrings.xml><?xml version="1.0" encoding="utf-8"?>
<sst xmlns="http://schemas.openxmlformats.org/spreadsheetml/2006/main" count="712" uniqueCount="519">
  <si>
    <t xml:space="preserve">ACTIVO </t>
  </si>
  <si>
    <t xml:space="preserve">ACTIVO CORRIENTE </t>
  </si>
  <si>
    <t>Caja</t>
  </si>
  <si>
    <t xml:space="preserve">TOTAL ACTIVO CORRIENTE </t>
  </si>
  <si>
    <t xml:space="preserve">ACTIVO NO CORRIENTE </t>
  </si>
  <si>
    <t>Bienes de Uso</t>
  </si>
  <si>
    <t>Inversiones Permanentes</t>
  </si>
  <si>
    <t>TOTAL DEL ACTIVO NO CORRIENTE</t>
  </si>
  <si>
    <t xml:space="preserve">TOTAL DEL ACTIVO </t>
  </si>
  <si>
    <t>Las notas y los anexos que se acompañan forman parte integrante de los Estados Contables.</t>
  </si>
  <si>
    <t>(nota 8)</t>
  </si>
  <si>
    <t>(nota 9)</t>
  </si>
  <si>
    <t>(Anexo A)</t>
  </si>
  <si>
    <t>PASIVO</t>
  </si>
  <si>
    <t>PASIVO CORRIENTE</t>
  </si>
  <si>
    <t xml:space="preserve">Deudas Comerciales </t>
  </si>
  <si>
    <t>Deudas Sociales</t>
  </si>
  <si>
    <t>(nota 10)</t>
  </si>
  <si>
    <t>(nota 11)</t>
  </si>
  <si>
    <t>(nota 12)</t>
  </si>
  <si>
    <t>Deudas Fiscales</t>
  </si>
  <si>
    <t>Otras Deudas</t>
  </si>
  <si>
    <t>(nota 13)</t>
  </si>
  <si>
    <t>(nota 14)</t>
  </si>
  <si>
    <t>TOTAL PASIVO CORRIENTE</t>
  </si>
  <si>
    <t>PASIVO NO CORRIENTE</t>
  </si>
  <si>
    <t xml:space="preserve">TOTAL PASIVO NO CORRIENTE </t>
  </si>
  <si>
    <t>TOTAL PASIVO</t>
  </si>
  <si>
    <t>PATRIMONIO NETO</t>
  </si>
  <si>
    <t>Capital Social</t>
  </si>
  <si>
    <t>Resultados Acumulados</t>
  </si>
  <si>
    <t>Resultados del Ejercicio</t>
  </si>
  <si>
    <t>TOTAL PATRIMONIO NETO</t>
  </si>
  <si>
    <t>TOTAL PASIVO Y PATRIMONIO NETO</t>
  </si>
  <si>
    <t>(-)</t>
  </si>
  <si>
    <t xml:space="preserve">Otros Ingresos </t>
  </si>
  <si>
    <t>RESULTADO ANTES DEL IMPUESTO</t>
  </si>
  <si>
    <t>RESULTADO DEL EJERCICIO</t>
  </si>
  <si>
    <t xml:space="preserve">CUENTAS </t>
  </si>
  <si>
    <t>NOTAS A LOS ESTADOS CONTABLES</t>
  </si>
  <si>
    <t xml:space="preserve">CUENTA </t>
  </si>
  <si>
    <t>CAJA</t>
  </si>
  <si>
    <t>Fondo Fijo  - Jejuì</t>
  </si>
  <si>
    <t xml:space="preserve">Total Bancos </t>
  </si>
  <si>
    <t xml:space="preserve">Total Disponibilidades </t>
  </si>
  <si>
    <t xml:space="preserve">Nota 4  - Disponibilidades </t>
  </si>
  <si>
    <t xml:space="preserve">A corto plazo </t>
  </si>
  <si>
    <t xml:space="preserve">Garantìa de Alquiler </t>
  </si>
  <si>
    <t xml:space="preserve">Anticipo Impuesto a la Renta </t>
  </si>
  <si>
    <t>Anticipo a Proveedores</t>
  </si>
  <si>
    <t>I.V.A. Exportaciòn</t>
  </si>
  <si>
    <t xml:space="preserve">BIENES DE CAMBIO </t>
  </si>
  <si>
    <t>Mercaderìas</t>
  </si>
  <si>
    <t>Intereses Bancarios a Devengar</t>
  </si>
  <si>
    <t xml:space="preserve">Intereses Bancarios a Pagar  </t>
  </si>
  <si>
    <t>I.P.S. a Pagar</t>
  </si>
  <si>
    <t xml:space="preserve">Otras Deudas </t>
  </si>
  <si>
    <t>Total Deudas Fiscales</t>
  </si>
  <si>
    <t>Total Otras Deudas</t>
  </si>
  <si>
    <t xml:space="preserve">Venta Local </t>
  </si>
  <si>
    <t xml:space="preserve">Devoluciones </t>
  </si>
  <si>
    <t>Diferencia de Cambio</t>
  </si>
  <si>
    <t>CORTO PLAZO</t>
  </si>
  <si>
    <t xml:space="preserve">Intereses s/ Bonos a Pagar </t>
  </si>
  <si>
    <t xml:space="preserve">Total Titulos de Bonos e Intereses a Pagar   </t>
  </si>
  <si>
    <t>N°</t>
  </si>
  <si>
    <t xml:space="preserve">Valores de Origen </t>
  </si>
  <si>
    <t>Depreciaciones</t>
  </si>
  <si>
    <t>Inicio</t>
  </si>
  <si>
    <t xml:space="preserve">Altas </t>
  </si>
  <si>
    <t>Bajas</t>
  </si>
  <si>
    <t>Revalúo</t>
  </si>
  <si>
    <t>Cierre</t>
  </si>
  <si>
    <t>Al inicio</t>
  </si>
  <si>
    <t>Altas</t>
  </si>
  <si>
    <t>Acumulado</t>
  </si>
  <si>
    <t xml:space="preserve">Valor </t>
  </si>
  <si>
    <t>Neto</t>
  </si>
  <si>
    <t>ANEXO A</t>
  </si>
  <si>
    <t>Edificaciones</t>
  </si>
  <si>
    <t>Inmuebles</t>
  </si>
  <si>
    <t>Maquinarias y Equipos</t>
  </si>
  <si>
    <t>Herramientas</t>
  </si>
  <si>
    <t>Muebles y Equipos de Oficina</t>
  </si>
  <si>
    <t>Rodados</t>
  </si>
  <si>
    <t>Equipamientos de Oficina</t>
  </si>
  <si>
    <t>Equipos de Informática</t>
  </si>
  <si>
    <t xml:space="preserve">Intalaciones </t>
  </si>
  <si>
    <t>ANEXO B</t>
  </si>
  <si>
    <t>ACTIVOS INTANGIBLES</t>
  </si>
  <si>
    <t xml:space="preserve">Cuentas </t>
  </si>
  <si>
    <t>Amortizaciones</t>
  </si>
  <si>
    <t>Aumento</t>
  </si>
  <si>
    <t>Disminución</t>
  </si>
  <si>
    <t>Al cierre</t>
  </si>
  <si>
    <t>Del Período</t>
  </si>
  <si>
    <t>ANEXO C</t>
  </si>
  <si>
    <t>INVERSIONES, ACCIONES, DEBENTURES,Y OTROS TÍTULOS EMITIDOS EN SERIE, PARTICIPACIÓN EN OTRAS SOCIEDADES</t>
  </si>
  <si>
    <t>Patrimonio</t>
  </si>
  <si>
    <t>Resultado</t>
  </si>
  <si>
    <t>Según Último Balance</t>
  </si>
  <si>
    <t xml:space="preserve">Capital </t>
  </si>
  <si>
    <t xml:space="preserve">Actividad </t>
  </si>
  <si>
    <t>Principal</t>
  </si>
  <si>
    <t>%</t>
  </si>
  <si>
    <t>de</t>
  </si>
  <si>
    <t>Participa.</t>
  </si>
  <si>
    <t xml:space="preserve">Valor de </t>
  </si>
  <si>
    <t>Cotización</t>
  </si>
  <si>
    <t>Libros</t>
  </si>
  <si>
    <t>Información sobre el Emisor</t>
  </si>
  <si>
    <t>Proporcional</t>
  </si>
  <si>
    <t>Nominal</t>
  </si>
  <si>
    <t>Total</t>
  </si>
  <si>
    <t>Cantidad</t>
  </si>
  <si>
    <t>Unitario</t>
  </si>
  <si>
    <t>Clase</t>
  </si>
  <si>
    <t>Denominación y caracteristicas de los</t>
  </si>
  <si>
    <t>Valores del Emisor</t>
  </si>
  <si>
    <t>Inversiones Temporarias</t>
  </si>
  <si>
    <t>(detallar)</t>
  </si>
  <si>
    <t>ANEXO D</t>
  </si>
  <si>
    <t>OTRAS INVERSIONES</t>
  </si>
  <si>
    <t>CUENTAS</t>
  </si>
  <si>
    <t>Costo</t>
  </si>
  <si>
    <t>Amortización</t>
  </si>
  <si>
    <t>Valor registrado</t>
  </si>
  <si>
    <t>año actual</t>
  </si>
  <si>
    <t>año anterior</t>
  </si>
  <si>
    <t>Inversiones Corrientes</t>
  </si>
  <si>
    <t>Sub  - total</t>
  </si>
  <si>
    <t>Inversiones no Corrientes</t>
  </si>
  <si>
    <t>Totales ejercicio</t>
  </si>
  <si>
    <t>ANEXO E</t>
  </si>
  <si>
    <t>RUBROS</t>
  </si>
  <si>
    <t>Incluidas en el Pasivo</t>
  </si>
  <si>
    <t>Saldos al inicio</t>
  </si>
  <si>
    <t>del ejercicio</t>
  </si>
  <si>
    <t>Aumentos</t>
  </si>
  <si>
    <t>Saldos</t>
  </si>
  <si>
    <t>Detalle</t>
  </si>
  <si>
    <t>I- Costo de Mercaderías o Prod.Vendidos</t>
  </si>
  <si>
    <t>Existencia al Comienzo del Ejercicio</t>
  </si>
  <si>
    <t>Materias Primas y Materiales</t>
  </si>
  <si>
    <t>Compras y Costos de Producciòn del Ejercicio</t>
  </si>
  <si>
    <t xml:space="preserve">Otros </t>
  </si>
  <si>
    <t>a)Compras</t>
  </si>
  <si>
    <t>Diferencia de Inventario</t>
  </si>
  <si>
    <t>Resultado por Tenencia</t>
  </si>
  <si>
    <t>Existencia al Cierre del Ejercicio</t>
  </si>
  <si>
    <t>II-Costo de los Servicios Prestados</t>
  </si>
  <si>
    <t>COSTO DE MERCADERIAS O PRODUCTOS VENDIDOS</t>
  </si>
  <si>
    <t>Y SERVICIOS PRESTADOS</t>
  </si>
  <si>
    <t xml:space="preserve">ACTIVOS Y PASIVOS EN MONEDA EXTRANJERA </t>
  </si>
  <si>
    <t>ANEXO G</t>
  </si>
  <si>
    <t>Moneda Local</t>
  </si>
  <si>
    <t xml:space="preserve">Cambio </t>
  </si>
  <si>
    <t>Vigente</t>
  </si>
  <si>
    <t>Moneda Extranjera</t>
  </si>
  <si>
    <t>Monto</t>
  </si>
  <si>
    <t xml:space="preserve">DETALLE </t>
  </si>
  <si>
    <t>Activo Corriente</t>
  </si>
  <si>
    <t>Bancos</t>
  </si>
  <si>
    <t>Deudores por Venta en el Exterior</t>
  </si>
  <si>
    <t>Sub Totales</t>
  </si>
  <si>
    <t xml:space="preserve">Pasivo No Corriente </t>
  </si>
  <si>
    <t>ACTIVO</t>
  </si>
  <si>
    <t xml:space="preserve">TOTAL </t>
  </si>
  <si>
    <t>Honorarios y Remuneraciones por Servicios</t>
  </si>
  <si>
    <t>Salarios, Sueldos y Jornales</t>
  </si>
  <si>
    <t xml:space="preserve">Otros Gastos </t>
  </si>
  <si>
    <t>ANEXO I</t>
  </si>
  <si>
    <t xml:space="preserve">DATOS ESTADISTICOS </t>
  </si>
  <si>
    <t xml:space="preserve">INDICADORES OPERATIVOS </t>
  </si>
  <si>
    <t>Cantidad de Empleados y Obreros</t>
  </si>
  <si>
    <t>Cantidad de Sucursales</t>
  </si>
  <si>
    <t>(Otros)</t>
  </si>
  <si>
    <t>ANEXO J</t>
  </si>
  <si>
    <t>INDICES</t>
  </si>
  <si>
    <t>Liquidez</t>
  </si>
  <si>
    <t>Endeudamiento</t>
  </si>
  <si>
    <t>Rentabilidad</t>
  </si>
  <si>
    <t>1-</t>
  </si>
  <si>
    <t xml:space="preserve">Pasivo Corriente </t>
  </si>
  <si>
    <t>2-</t>
  </si>
  <si>
    <t>3-</t>
  </si>
  <si>
    <t>Total del Pasivo</t>
  </si>
  <si>
    <t>Patrimonio Neto</t>
  </si>
  <si>
    <t xml:space="preserve">Resultado antes del </t>
  </si>
  <si>
    <t>Impuesto a la Renta  x 100</t>
  </si>
  <si>
    <t>Intereses a Bancos e Instituciones Financieras</t>
  </si>
  <si>
    <t>Contribuciones Sociales</t>
  </si>
  <si>
    <t>Total Deudas Sociales</t>
  </si>
  <si>
    <t>Total Bienes de Cambio</t>
  </si>
  <si>
    <t>Total Cajas</t>
  </si>
  <si>
    <t xml:space="preserve">BANCO </t>
  </si>
  <si>
    <t>Cheques a Depositar</t>
  </si>
  <si>
    <t xml:space="preserve">Tilulos de deudas emitidas bonos </t>
  </si>
  <si>
    <t xml:space="preserve">Deudas Financieras </t>
  </si>
  <si>
    <t xml:space="preserve">Intereses, Multas y Recargas Impositivas </t>
  </si>
  <si>
    <t>Mercaderias - Composiciones</t>
  </si>
  <si>
    <t>Productos Terminados</t>
  </si>
  <si>
    <t>Materiales</t>
  </si>
  <si>
    <t xml:space="preserve">Materia Prima </t>
  </si>
  <si>
    <t xml:space="preserve">Bonos emitidos a pagar  </t>
  </si>
  <si>
    <t>Reservas Revaluo Ley 125/91</t>
  </si>
  <si>
    <t>Reserva Legal</t>
  </si>
  <si>
    <t xml:space="preserve">Deudores por Venta Locales </t>
  </si>
  <si>
    <t xml:space="preserve">COSTO DE MERCADERIAS, PRODUCTOS VENDIDOS O SERVICIOS PRESTADOS </t>
  </si>
  <si>
    <t>ANEXO F</t>
  </si>
  <si>
    <t>Banco Itaú S.A. - USD</t>
  </si>
  <si>
    <t>Banco Itaú S.A. - GS</t>
  </si>
  <si>
    <t>Banco Regional - USD</t>
  </si>
  <si>
    <t>Venta de Servicios</t>
  </si>
  <si>
    <t>ALEMAN PARAGUAYO CANADIENSE S.A</t>
  </si>
  <si>
    <t>ESTADO DE RESULTADOS</t>
  </si>
  <si>
    <t>PREVISIONES</t>
  </si>
  <si>
    <t>COSTO DE BIENES DE CAMBIO</t>
  </si>
  <si>
    <t>COSTO DE BIENES DE USO</t>
  </si>
  <si>
    <t>COSTO DE OTROS ACTIVOS</t>
  </si>
  <si>
    <t>GASTOS DE ADMINISTRACION</t>
  </si>
  <si>
    <t>Banco Regional Gs.</t>
  </si>
  <si>
    <t>Vision Banco - Gs.</t>
  </si>
  <si>
    <t>NO REGISTRA</t>
  </si>
  <si>
    <t xml:space="preserve">NO REGISTRA </t>
  </si>
  <si>
    <t>(En guaraníes)</t>
  </si>
  <si>
    <t>Ejercicio Finalizado el</t>
  </si>
  <si>
    <t>Costo de Ventas (Anexo F)</t>
  </si>
  <si>
    <t>Utilidad Bruta</t>
  </si>
  <si>
    <t>Gastos Comercializaciòn (Anexo H)</t>
  </si>
  <si>
    <t>Gastos Administrativos (Anexo H)</t>
  </si>
  <si>
    <t>Gastos Operativos (Anexo H)</t>
  </si>
  <si>
    <t>Gastos Financieros (Anexo H)</t>
  </si>
  <si>
    <t>Egresos no Operativos (Anexo H)</t>
  </si>
  <si>
    <t>(Guaranies)</t>
  </si>
  <si>
    <t>(En  Guaraníes)</t>
  </si>
  <si>
    <t>Aporte de los Socios</t>
  </si>
  <si>
    <t>Ganancias Reservadas</t>
  </si>
  <si>
    <t>Resultados no Asignados</t>
  </si>
  <si>
    <t>Total del Patrimonio Neto</t>
  </si>
  <si>
    <t>* Capitalizacion de compromisos de aportes</t>
  </si>
  <si>
    <t>* Reserva Legal</t>
  </si>
  <si>
    <t>* Otras Reservas</t>
  </si>
  <si>
    <t>* Dividendos en efectivo</t>
  </si>
  <si>
    <t xml:space="preserve">Nota 5 - Créditos por Ventas  </t>
  </si>
  <si>
    <t>ANEXO 1 RES. CNV CG N° 32/17</t>
  </si>
  <si>
    <t>Situacion</t>
  </si>
  <si>
    <t>Monto (En Gs.)</t>
  </si>
  <si>
    <t>Previsiones</t>
  </si>
  <si>
    <t>en Gs.</t>
  </si>
  <si>
    <t>% Pre. s/ Cartera</t>
  </si>
  <si>
    <t>A. Total Cartera No Vencida</t>
  </si>
  <si>
    <t>Composicion Cartera Vencida</t>
  </si>
  <si>
    <t>Normal</t>
  </si>
  <si>
    <t>En Gestion de Cobro</t>
  </si>
  <si>
    <t>En Gestion de Cobro Judicial</t>
  </si>
  <si>
    <t>B. Total Cartera Vencida</t>
  </si>
  <si>
    <t>Observaciones</t>
  </si>
  <si>
    <t>Criterios de Clasificacion Utilizados</t>
  </si>
  <si>
    <t>de 01 a 90 días de atraso.</t>
  </si>
  <si>
    <t xml:space="preserve">Nota 8  - Deudas Comerciales </t>
  </si>
  <si>
    <t>Proveedores de Bienes y Servicios c/p</t>
  </si>
  <si>
    <t>Proveedores a Facturar</t>
  </si>
  <si>
    <t xml:space="preserve">Total Proveedores a Corto Plazo </t>
  </si>
  <si>
    <t>Proveedores de Bienes y Servicios l/p</t>
  </si>
  <si>
    <t xml:space="preserve">Total Proveedores a Largo Plazo </t>
  </si>
  <si>
    <t>Total Deudas Comerciales</t>
  </si>
  <si>
    <t>Nota 9  - Deudas Financieras</t>
  </si>
  <si>
    <t xml:space="preserve">Nota 10  - Deudas Sociales  </t>
  </si>
  <si>
    <t xml:space="preserve">Nota 11  - Deudas Fiscales  </t>
  </si>
  <si>
    <t>Nota 12  - Otras Deudas</t>
  </si>
  <si>
    <t>Distribucion de Utilidades - Accionistas</t>
  </si>
  <si>
    <t>Nota 13  - Títulos de Deuda Emitidos</t>
  </si>
  <si>
    <t xml:space="preserve">Nota 14  - Ingresos Diferidos </t>
  </si>
  <si>
    <t xml:space="preserve">Total Ingresos Diferidos    </t>
  </si>
  <si>
    <t>Iva Credito fiscal a facturar</t>
  </si>
  <si>
    <t>Certificado de Credito Tributario</t>
  </si>
  <si>
    <t>Seguros a Devengar</t>
  </si>
  <si>
    <t>Intereses por Bonos a Devengar</t>
  </si>
  <si>
    <t>Corresponde a la Codeudoria Solidaria que ALPACASA otorga a la empresa Aromafield SA</t>
  </si>
  <si>
    <t>U$D</t>
  </si>
  <si>
    <t xml:space="preserve">Pasivo  Corriente </t>
  </si>
  <si>
    <t>(En Guaraníes)</t>
  </si>
  <si>
    <t>GASTOS FINANCIEROS</t>
  </si>
  <si>
    <t>GASTOS OPERATIVOS</t>
  </si>
  <si>
    <t>EGRESOS NO OPERATIVOS</t>
  </si>
  <si>
    <t>Gastos de Publicidad y Propaganda</t>
  </si>
  <si>
    <t>Impuestos, Tasas y Contribuciones</t>
  </si>
  <si>
    <t>Amortizacion Bienes de Uso</t>
  </si>
  <si>
    <t>Amortizacion activos intangibles</t>
  </si>
  <si>
    <t>Aromafield SA</t>
  </si>
  <si>
    <t>Seña por compra de Inmueble</t>
  </si>
  <si>
    <t>Retenciones de Renta Recibidas</t>
  </si>
  <si>
    <t>Cheques Emitidos no cobrados</t>
  </si>
  <si>
    <t>Total Deudas Financieras</t>
  </si>
  <si>
    <t>Saldo expresado en guaraníes al:</t>
  </si>
  <si>
    <t>Disponibilidades (Nota 4)</t>
  </si>
  <si>
    <t>Créditos por Ventas (Nota 5)</t>
  </si>
  <si>
    <t xml:space="preserve">Ingresos Diferidos </t>
  </si>
  <si>
    <t>Otros Créditos (Nota 6)</t>
  </si>
  <si>
    <t>Bienes de Cambio (Nota 7)</t>
  </si>
  <si>
    <t>CUENTA DE ORDEN DEUDORA DE:</t>
  </si>
  <si>
    <t>CUENTA DE ORDEN ACREEDORA DE:</t>
  </si>
  <si>
    <t>Total Cuentas de Orden Deudoras</t>
  </si>
  <si>
    <t>Total Cuentas de Orden Acreedoras</t>
  </si>
  <si>
    <t>Deudores Ventas Locales c/p</t>
  </si>
  <si>
    <t>Deudores Ventas al Exterior c/p</t>
  </si>
  <si>
    <t>Deudores Ventas Locales l/p</t>
  </si>
  <si>
    <t>Total Créditos por Ventas a Corto Plazo</t>
  </si>
  <si>
    <t>Total Créditos por Ventas a Largo Plazo</t>
  </si>
  <si>
    <t>Total Créditos por Ventas</t>
  </si>
  <si>
    <t>Retenciones de IVA  Emitidas a Pagar</t>
  </si>
  <si>
    <t>Vencimiento</t>
  </si>
  <si>
    <t xml:space="preserve">Remuneraciones de Directores, Administradores, Sindìcos y Consejo de Vigilancia </t>
  </si>
  <si>
    <t>Acumulado al Fin del Periodo</t>
  </si>
  <si>
    <t>Consumo de Energía ( en guaranìes)</t>
  </si>
  <si>
    <t>Excluido el Resultado del Ej.</t>
  </si>
  <si>
    <t>Garantías Otorgadas (Nota 15)</t>
  </si>
  <si>
    <t>Otorgamiento de Garantías (Nota 15)</t>
  </si>
  <si>
    <t>Ventas Netas (Nota 16)</t>
  </si>
  <si>
    <t>Costo de ventas de mercaderías.</t>
  </si>
  <si>
    <t>Costo de Certificado Credito Tributario</t>
  </si>
  <si>
    <t>Revalúo Tecnico</t>
  </si>
  <si>
    <t>ESTADO DE ORIGEN Y APLICACIÓN DE FONDOS</t>
  </si>
  <si>
    <t>Reserva Revalúo Tecnico</t>
  </si>
  <si>
    <t>Reserva Revalúo</t>
  </si>
  <si>
    <t>* Reserva de Revalúo</t>
  </si>
  <si>
    <t>de 91 a 365 días de atraso</t>
  </si>
  <si>
    <t>de 366 días de atraso en adelante.</t>
  </si>
  <si>
    <t>(Prevision p/ créditos dudoso cobro)</t>
  </si>
  <si>
    <t xml:space="preserve">(*) </t>
  </si>
  <si>
    <t>Corresponde a previsión por cuentas incobrables.</t>
  </si>
  <si>
    <t xml:space="preserve">Nota 6  -  Otros Créditos   </t>
  </si>
  <si>
    <t>Préstamos</t>
  </si>
  <si>
    <t>BIENES DE USO</t>
  </si>
  <si>
    <t>Neto Resultante</t>
  </si>
  <si>
    <t xml:space="preserve">INDICES ECONÓMICOS  - FINANCIEROS </t>
  </si>
  <si>
    <t>Bancop SA - Gs.</t>
  </si>
  <si>
    <t>Bancop SA - USD</t>
  </si>
  <si>
    <t>INVERSIONISTAS INDEPENDIENTES</t>
  </si>
  <si>
    <t xml:space="preserve">ITAU </t>
  </si>
  <si>
    <t>Total Préstamos a Corto Plazo</t>
  </si>
  <si>
    <t>Total Préstamos a Largo Plazo</t>
  </si>
  <si>
    <t>TOTAL PRESTAMOS BANCARIOS</t>
  </si>
  <si>
    <t>Total Intereses a Pagar a Corto Plazo</t>
  </si>
  <si>
    <t>Total Intereses a Pagar a Largo Plazo</t>
  </si>
  <si>
    <t>Entidad Financiera</t>
  </si>
  <si>
    <t>Empresa Vinculada</t>
  </si>
  <si>
    <t>Gs.</t>
  </si>
  <si>
    <t>TOTAL</t>
  </si>
  <si>
    <t>Garantías Otorgadas</t>
  </si>
  <si>
    <t xml:space="preserve">Corresponden a las Ventas realizadas por la sociedad de los productos terminados, </t>
  </si>
  <si>
    <t xml:space="preserve">Total Ingresos Operativos </t>
  </si>
  <si>
    <t>Total Otros Ingresos Operativos</t>
  </si>
  <si>
    <t>Depreciacion</t>
  </si>
  <si>
    <t>En este rubro se registran los créditos a favor de la Sociedad, provenientes de otras operaciones</t>
  </si>
  <si>
    <t>distintas de los créditos por ventas, los que se exponen a continuación:</t>
  </si>
  <si>
    <t>Nota 7 - Bienes de Cambio</t>
  </si>
  <si>
    <t xml:space="preserve">Anticipo deudores por Ventas del Exterior </t>
  </si>
  <si>
    <t>TOTAL Intereses Bancarios a Pagar</t>
  </si>
  <si>
    <t>Banco GNB Paraguay SA</t>
  </si>
  <si>
    <t>Creditos Fiscales en Gestion de Recupero</t>
  </si>
  <si>
    <t>Cheques Diferidos</t>
  </si>
  <si>
    <t>BANCO REGIONAL</t>
  </si>
  <si>
    <t>BANCO GNB PARAGUAY</t>
  </si>
  <si>
    <t>* Capitalizacion de Reservas</t>
  </si>
  <si>
    <t>* Utilidad del ejercicio s/ Estado de Resultados</t>
  </si>
  <si>
    <t>Volumen de Producción Esencias (kilogramos )</t>
  </si>
  <si>
    <t>Volumen de Producción Granos (kilogramos )</t>
  </si>
  <si>
    <t>Volumen de Ventas (en guaraníes)</t>
  </si>
  <si>
    <t xml:space="preserve">INFORMACIÓN REQUERIDA SOBRE COSTOS Y GASTOS </t>
  </si>
  <si>
    <t>Utilidad por venta Ativo Fijo</t>
  </si>
  <si>
    <t xml:space="preserve">A largo plazo </t>
  </si>
  <si>
    <t>TOTAL OTROS CRÉDITOS</t>
  </si>
  <si>
    <t>Total  Otros créditos Largo Plazo</t>
  </si>
  <si>
    <t>Total  Otros crçeditos Corto Plazo</t>
  </si>
  <si>
    <t>(En Guaranies)</t>
  </si>
  <si>
    <t xml:space="preserve">Activo no Corriente </t>
  </si>
  <si>
    <t xml:space="preserve">Proveedores  </t>
  </si>
  <si>
    <t xml:space="preserve">Anticipos de Clientes </t>
  </si>
  <si>
    <t>Nota 15  -  Garantías Otorgadas</t>
  </si>
  <si>
    <t>Nota 16  -  Venta de Mercaderias</t>
  </si>
  <si>
    <t>Nota 17  - Ingresos Varios</t>
  </si>
  <si>
    <t>Ingresos Varios (Nota 17)</t>
  </si>
  <si>
    <t xml:space="preserve">Banco Regional S.A. </t>
  </si>
  <si>
    <t>Banco Itau Paraguay S.A.</t>
  </si>
  <si>
    <t>BANCOP SA</t>
  </si>
  <si>
    <t>TOTAL ACTIVO</t>
  </si>
  <si>
    <t>Inversionistas Independientes</t>
  </si>
  <si>
    <t>Créditos</t>
  </si>
  <si>
    <t>Deudas Financieras</t>
  </si>
  <si>
    <t>Deudas Comerciales</t>
  </si>
  <si>
    <t>Ingresos Diferidos</t>
  </si>
  <si>
    <t>Acumulado al Fin del Período</t>
  </si>
  <si>
    <t>ALEMÁN PARAGUAYO CANADIENSE S.A.</t>
  </si>
  <si>
    <t>ESTADO DE EVALUACION DEL PATRIMONIO NETO</t>
  </si>
  <si>
    <t>GASTOS DE COMERCIALIZACION</t>
  </si>
  <si>
    <t>ANEXO H</t>
  </si>
  <si>
    <t>Banco GNB Paraguay SA - U$D</t>
  </si>
  <si>
    <t>Vision Banco - U$D</t>
  </si>
  <si>
    <t>Clientes a Facturar</t>
  </si>
  <si>
    <t>Retención de I.V.A. Recibidas</t>
  </si>
  <si>
    <t>Gastos a Rendir</t>
  </si>
  <si>
    <t>VISION BANCO SA</t>
  </si>
  <si>
    <t xml:space="preserve">en una operación de préstamo a largo plazo de BANCOP SA, la misma fue destinada a Inversion. </t>
  </si>
  <si>
    <t>Venta Exportación</t>
  </si>
  <si>
    <t>Venta Exportación con Cumplido Pendiente</t>
  </si>
  <si>
    <t>Costo de ventas de mercaderias con cumplido p</t>
  </si>
  <si>
    <t>Vision Banco SA</t>
  </si>
  <si>
    <t>Cheques Diferidos a Pagar</t>
  </si>
  <si>
    <t>Préstamos Accionistas - Hans Janz</t>
  </si>
  <si>
    <t>Intereses a Pagar por Ptmo. Accionistas - Hans Janz</t>
  </si>
  <si>
    <t>Forma de Pago</t>
  </si>
  <si>
    <t>trimestral</t>
  </si>
  <si>
    <t>Reserva de Revaluo Técnico</t>
  </si>
  <si>
    <t>* Resultados acumulados</t>
  </si>
  <si>
    <t>AROMAFIELD SA</t>
  </si>
  <si>
    <t>Impuesto a la Renta a Pagar</t>
  </si>
  <si>
    <t>Este rubro está compuesto por fondos disponibles en poder de la Sociedad, así como</t>
  </si>
  <si>
    <t>en bancos de plaza, en cuentas corrientes en guaraníes y en dólares. Se detalla a</t>
  </si>
  <si>
    <t>continuación su composición.</t>
  </si>
  <si>
    <t>Este rubro representa obligaciones de la Sociedad con los distintos proveedores de</t>
  </si>
  <si>
    <t>Este rubro representa las obligaciones de la sociedad con los diferentes proveedores de</t>
  </si>
  <si>
    <t>se compone de los siguientes saldos.</t>
  </si>
  <si>
    <t xml:space="preserve">En este rubro se registran los préstamos obtenidos del Socio, y el importe de dividendos </t>
  </si>
  <si>
    <t xml:space="preserve">En este rubro se registran los saldos pendientes de pago por la emision de bonos del </t>
  </si>
  <si>
    <t>El saldo de este rubro se compone de pagos o saldos ingresados en forma anticipada de</t>
  </si>
  <si>
    <t>Corresponden a los ingresos relacionados a operaciones distintas a los ingresos operativos,</t>
  </si>
  <si>
    <t>Saldo al 31/12/2019</t>
  </si>
  <si>
    <t>Monto 31/12/2019</t>
  </si>
  <si>
    <t>BBVA Banco - U$D</t>
  </si>
  <si>
    <t>Activo por Impuesto Diferido</t>
  </si>
  <si>
    <t>BBVA BANCO</t>
  </si>
  <si>
    <t>Sueldos y Jornales a Pagar</t>
  </si>
  <si>
    <t>Aguinaldo a Pagar</t>
  </si>
  <si>
    <t>Construcciones en Curso</t>
  </si>
  <si>
    <t>Licencias Software</t>
  </si>
  <si>
    <t>BBVA Paraguay SA</t>
  </si>
  <si>
    <t>Activos Intangibles (Anexo B)</t>
  </si>
  <si>
    <t>FLUJO DE EFECTIVO POR ACTIVIDADES OPERATIVAS</t>
  </si>
  <si>
    <t>VENTAS NETAS (COBRO NETO)</t>
  </si>
  <si>
    <t>PAGO A PROVEEDORES LOCALES (PAGO NETO)</t>
  </si>
  <si>
    <t>PAGO A PROVEEDORES DEL EXTERIOR (PAGO NETO)</t>
  </si>
  <si>
    <t>EFECTIVO PAGADO A EMPLEADOS</t>
  </si>
  <si>
    <t>EFECTIVO GENERADO (USADO) POR OTRAS ACTIVIDADES OPERATIVAS</t>
  </si>
  <si>
    <t>PAGO DE IMPUESTOS</t>
  </si>
  <si>
    <t>EFECTIVO NETO POR ACTIVIDADES OPERATIVAS</t>
  </si>
  <si>
    <t>FLUJO DE EFECTIVO POR ACTIVIDADES DE INVERSIÓN</t>
  </si>
  <si>
    <t>AUMENTO/DISMINUCIÓN NETO/A DE INVERSIONES TEMPORARIAS</t>
  </si>
  <si>
    <t>AUMENTO/DISMINUCIÓN NETO/A DE INVERSIONES A LARGO PLAZO</t>
  </si>
  <si>
    <t>AUMENTO/DISMINUCIÓN NETO/A DE PROPIEDAD, PLANTA Y EQUIPO</t>
  </si>
  <si>
    <t>EFECTIVO NETO POR ACTIVIDADES DE INVERSIÓN</t>
  </si>
  <si>
    <t>FLUJO DE EFECTIVO POR ACTIVIDADES DE FINANCIAMIENTO</t>
  </si>
  <si>
    <t>APORTE DE CAPITAL</t>
  </si>
  <si>
    <t>AUMENTO/DISMINUCIÓN NETO/A DE PRÉSTAMOS</t>
  </si>
  <si>
    <t>DIVIDENDOS PAGADOS</t>
  </si>
  <si>
    <t xml:space="preserve">AUMENTO/DISMINUCIÓN NETO/A DE INTERESES </t>
  </si>
  <si>
    <t>EFECTIVO NETO POR ACTIVIDADES DE FINANCIAMIENTO</t>
  </si>
  <si>
    <t xml:space="preserve">EFECTO DE LAS GANANCIAS O PÉRDIDAS POR DIFERENCIAS DE TIPO DE CAMBIO </t>
  </si>
  <si>
    <t>AUMENTO/DISMINUCIÓN NETO/A DE EFECTIVOS Y SUS EQUIVALENTES</t>
  </si>
  <si>
    <t>EFECTIVO Y SUS EQUIVALENTES AL COMIENZO DEL PERIODO</t>
  </si>
  <si>
    <t>EFECTIVO Y SUS EQUIVALENTES AL CIERRE DEL PERIODO</t>
  </si>
  <si>
    <t>Impuesto a la Renta (Anexo H)</t>
  </si>
  <si>
    <t>Banco GNB Paraguay SA - Gs</t>
  </si>
  <si>
    <t>de 2020, cuyos saldos se detallan a continuaciòn:</t>
  </si>
  <si>
    <t>Productos en Proceso 1</t>
  </si>
  <si>
    <t>Productos en Proceso 2</t>
  </si>
  <si>
    <t>Productos a Aplicar</t>
  </si>
  <si>
    <t>Retencion de Renta a Pagar</t>
  </si>
  <si>
    <t>LARGO PLAZO</t>
  </si>
  <si>
    <t xml:space="preserve">Venta Servicio Flete Exportacion </t>
  </si>
  <si>
    <t>Venta de Vanas</t>
  </si>
  <si>
    <t>Costo de ventas flete exportacion</t>
  </si>
  <si>
    <t>Bonos emitidos PEG U$D3</t>
  </si>
  <si>
    <t>Saldo al 31 de Diciembre2018</t>
  </si>
  <si>
    <t>Saldo al 31 de Diciembre2019</t>
  </si>
  <si>
    <t>* Capitalizacion de Resultados acumulados</t>
  </si>
  <si>
    <t>Cuentas incobrables recuperadas</t>
  </si>
  <si>
    <t>Prestamos Otorgados</t>
  </si>
  <si>
    <t>I.V.A. Credito Fiscal</t>
  </si>
  <si>
    <t xml:space="preserve">En este rubro se registran las provisiones de pagos de retenciones de IVA/Renta. Al 30 de </t>
  </si>
  <si>
    <t>Anticipo deudores por Ventas Locales</t>
  </si>
  <si>
    <t>Intereses Cobrados</t>
  </si>
  <si>
    <t>(En guaranies)</t>
  </si>
  <si>
    <t>Otros Créditos</t>
  </si>
  <si>
    <t>BALANCE O ESTADO DE SITUACION PATRIMONIAL AL 30/09/2020 COMPARATIVO CON EL PERIODO ANTERIOR</t>
  </si>
  <si>
    <t>Por el ejercicio finalizado el 30/09/2020 comparativo con el ejercicio anterior</t>
  </si>
  <si>
    <t>Por el Ejercicio finalizado al 30/09/2020 comparativo con el periodo anterior</t>
  </si>
  <si>
    <t>Saldo al 30 de Setiembre de 2019</t>
  </si>
  <si>
    <t>Saldo al 30 de Setiembre de 2020</t>
  </si>
  <si>
    <t>CORRESPONDIENTE AL 30/09/2020 COMPARATIVO CON EL PERIODO ANTERIOR</t>
  </si>
  <si>
    <t>Recaudaciones a Depositar</t>
  </si>
  <si>
    <t>Situación de la cartera de créditos al cierre de 30-09-2020</t>
  </si>
  <si>
    <t>Composicion de la Cartera de Créditos al 30-09-2020</t>
  </si>
  <si>
    <t>TOTAL DE LA CARTERA DE CREDITOS AL 30-09-2020</t>
  </si>
  <si>
    <t>(-) TOTAL PREVISIONES AL 30-09-2020</t>
  </si>
  <si>
    <t>TOTAL NETO CARTERA CREDITOS AL        30-09-2020</t>
  </si>
  <si>
    <t>El saldo de este rubro corresponde a los productos terminados en existencia al 30 de setiembre</t>
  </si>
  <si>
    <t>bienes y servicios al 30 de setiembre de 2020 y está compuesto de la siguiente manera:</t>
  </si>
  <si>
    <t>préstamos. Al 30 de setiembre de 2020 misma se compone de la siguiente manera:</t>
  </si>
  <si>
    <t>setiembre de 2020 se compone de los siguientes saldos.</t>
  </si>
  <si>
    <t>pendientes de pago. Al 30 de setiembre de 2020 se compone con los siguientes saldos:</t>
  </si>
  <si>
    <t>En este rubro se registra la provision de pagos de aportes sociales. Al 30 de setiembre de 2020</t>
  </si>
  <si>
    <t>PEG G3 y PEG U$D3. Al 30 de setiembre de 2020 su composicion es:</t>
  </si>
  <si>
    <t>clientes para futuras compras. El saldo al 30 de setiembre de 2020 se compone:</t>
  </si>
  <si>
    <t>deducidos los descuentos otorgados al 30 de setiembre de 2020 y 2019, se detalla</t>
  </si>
  <si>
    <t>cuanto sigue:</t>
  </si>
  <si>
    <t>al 30 de setiembre de 2020 y 30 de setiembre de 2019, cuyos saldos se detallan:</t>
  </si>
  <si>
    <t>Descuentos Obtenidos</t>
  </si>
  <si>
    <t>BALANCE GENERAL AL 30/09/2020</t>
  </si>
  <si>
    <t>Saldo al 30/09/2020</t>
  </si>
  <si>
    <t>Monto 30/09/2020</t>
  </si>
  <si>
    <t>Contador Publico</t>
  </si>
  <si>
    <t>RUC 3793127-0</t>
  </si>
  <si>
    <t>Hans Karl Janz</t>
  </si>
  <si>
    <t>Marcelo Eduardo Oviedo</t>
  </si>
  <si>
    <t>Presidente</t>
  </si>
  <si>
    <t>RUC 952990-0</t>
  </si>
  <si>
    <t>Saldo al 30/09/2019</t>
  </si>
</sst>
</file>

<file path=xl/styles.xml><?xml version="1.0" encoding="utf-8"?>
<styleSheet xmlns="http://schemas.openxmlformats.org/spreadsheetml/2006/main">
  <numFmts count="5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&quot;₲&quot;\ #,##0_);\(&quot;₲&quot;\ #,##0\)"/>
    <numFmt numFmtId="181" formatCode="&quot;₲&quot;\ #,##0_);[Red]\(&quot;₲&quot;\ #,##0\)"/>
    <numFmt numFmtId="182" formatCode="&quot;₲&quot;\ #,##0.00_);\(&quot;₲&quot;\ #,##0.00\)"/>
    <numFmt numFmtId="183" formatCode="&quot;₲&quot;\ #,##0.00_);[Red]\(&quot;₲&quot;\ #,##0.00\)"/>
    <numFmt numFmtId="184" formatCode="_(&quot;₲&quot;\ * #,##0_);_(&quot;₲&quot;\ * \(#,##0\);_(&quot;₲&quot;\ * &quot;-&quot;_);_(@_)"/>
    <numFmt numFmtId="185" formatCode="_(&quot;₲&quot;\ * #,##0.00_);_(&quot;₲&quot;\ * \(#,##0.00\);_(&quot;₲&quot;\ * &quot;-&quot;??_);_(@_)"/>
    <numFmt numFmtId="186" formatCode="mmm\-yyyy"/>
    <numFmt numFmtId="187" formatCode="[$-3C0A]dddd\,\ dd&quot; de &quot;mmmm&quot; de &quot;yyyy"/>
    <numFmt numFmtId="188" formatCode="[$-3C0A]hh:mm:ss\ AM/PM"/>
    <numFmt numFmtId="189" formatCode="#,##0&quot; &quot;;&quot;(&quot;#,##0&quot;)&quot;"/>
    <numFmt numFmtId="190" formatCode="#,##0;[Red]#,##0"/>
    <numFmt numFmtId="191" formatCode="#,##0.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C0A]dddd\,\ dd&quot; de &quot;mmmm&quot; de &quot;yyyy"/>
    <numFmt numFmtId="197" formatCode="d\-m;@"/>
    <numFmt numFmtId="198" formatCode="d\-m\-yy;@"/>
    <numFmt numFmtId="199" formatCode="_(* #,##0.0_);_(* \(#,##0.0\);_(* &quot;-&quot;??_);_(@_)"/>
    <numFmt numFmtId="200" formatCode="_(* #,##0_);_(* \(#,##0\);_(* &quot;-&quot;??_);_(@_)"/>
    <numFmt numFmtId="201" formatCode="#,##0\ ;\(#,##0\)"/>
    <numFmt numFmtId="202" formatCode="_ * #,##0_-\ _G_s_._ ;_ * #,##0\-\ _G_s_._ ;_ * &quot;-&quot;_-\ _G_s_._ ;_ @_ "/>
    <numFmt numFmtId="203" formatCode="_ * #,##0.00_-\ _G_s_._ ;_ * #,##0.00\-\ _G_s_._ ;_ * &quot;-&quot;??_-\ _G_s_._ ;_ @_ "/>
    <numFmt numFmtId="204" formatCode="General_)"/>
    <numFmt numFmtId="205" formatCode="_(* #,##0.000_);_(* \(#,##0.000\);_(* &quot;-&quot;??_);_(@_)"/>
    <numFmt numFmtId="206" formatCode="0.0%"/>
    <numFmt numFmtId="207" formatCode="_-* #,##0\ _€_-;\-* #,##0\ _€_-;_-* &quot;-&quot;??\ _€_-;_-@_-"/>
    <numFmt numFmtId="208" formatCode="[$-3C0A]dddd\,\ d\ &quot;de&quot;\ mmmm\ &quot;de&quot;\ yyyy"/>
    <numFmt numFmtId="209" formatCode="dd/mm/yyyy;@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2"/>
      <name val="Courier"/>
      <family val="3"/>
    </font>
    <font>
      <b/>
      <sz val="10"/>
      <name val="Century Gothic"/>
      <family val="2"/>
    </font>
    <font>
      <sz val="8"/>
      <name val="Century Gothic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i/>
      <sz val="8"/>
      <color indexed="8"/>
      <name val="Century Gothic"/>
      <family val="2"/>
    </font>
    <font>
      <sz val="10"/>
      <color indexed="8"/>
      <name val="Century Gothic"/>
      <family val="2"/>
    </font>
    <font>
      <sz val="10"/>
      <color indexed="8"/>
      <name val="Calibri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i/>
      <sz val="9"/>
      <color indexed="8"/>
      <name val="Century Gothic"/>
      <family val="2"/>
    </font>
    <font>
      <i/>
      <sz val="9"/>
      <color indexed="8"/>
      <name val="Century Gothic"/>
      <family val="2"/>
    </font>
    <font>
      <b/>
      <i/>
      <sz val="8"/>
      <color indexed="8"/>
      <name val="Century Gothic"/>
      <family val="2"/>
    </font>
    <font>
      <b/>
      <sz val="7"/>
      <color indexed="8"/>
      <name val="Century Gothic"/>
      <family val="2"/>
    </font>
    <font>
      <u val="single"/>
      <sz val="9"/>
      <color indexed="8"/>
      <name val="Century Gothic"/>
      <family val="2"/>
    </font>
    <font>
      <b/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sz val="12"/>
      <color indexed="8"/>
      <name val="Century Gothic"/>
      <family val="2"/>
    </font>
    <font>
      <i/>
      <sz val="12"/>
      <color indexed="8"/>
      <name val="Century Gothic"/>
      <family val="2"/>
    </font>
    <font>
      <sz val="9"/>
      <color indexed="8"/>
      <name val="Arial"/>
      <family val="2"/>
    </font>
    <font>
      <b/>
      <i/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Century Gothic"/>
      <family val="2"/>
    </font>
    <font>
      <b/>
      <sz val="20"/>
      <color indexed="8"/>
      <name val="Century Gothic"/>
      <family val="2"/>
    </font>
    <font>
      <b/>
      <sz val="14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i/>
      <sz val="8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i/>
      <sz val="9"/>
      <color theme="1"/>
      <name val="Century Gothic"/>
      <family val="2"/>
    </font>
    <font>
      <i/>
      <sz val="9"/>
      <color theme="1"/>
      <name val="Century Gothic"/>
      <family val="2"/>
    </font>
    <font>
      <b/>
      <i/>
      <sz val="8"/>
      <color theme="1"/>
      <name val="Century Gothic"/>
      <family val="2"/>
    </font>
    <font>
      <b/>
      <sz val="7"/>
      <color theme="1"/>
      <name val="Century Gothic"/>
      <family val="2"/>
    </font>
    <font>
      <u val="single"/>
      <sz val="9"/>
      <color theme="1"/>
      <name val="Century Gothic"/>
      <family val="2"/>
    </font>
    <font>
      <b/>
      <sz val="12"/>
      <color theme="1"/>
      <name val="Century Gothic"/>
      <family val="2"/>
    </font>
    <font>
      <i/>
      <sz val="11"/>
      <color theme="1"/>
      <name val="Century Gothic"/>
      <family val="2"/>
    </font>
    <font>
      <sz val="12"/>
      <color theme="1"/>
      <name val="Century Gothic"/>
      <family val="2"/>
    </font>
    <font>
      <i/>
      <sz val="12"/>
      <color theme="1"/>
      <name val="Century Gothic"/>
      <family val="2"/>
    </font>
    <font>
      <sz val="9"/>
      <color theme="1"/>
      <name val="Arial"/>
      <family val="2"/>
    </font>
    <font>
      <b/>
      <i/>
      <sz val="10"/>
      <color theme="1"/>
      <name val="Century Gothic"/>
      <family val="2"/>
    </font>
    <font>
      <i/>
      <sz val="10"/>
      <color theme="1"/>
      <name val="Century Gothic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7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>
        <color indexed="8"/>
      </top>
      <bottom/>
    </border>
    <border>
      <left style="medium">
        <color indexed="8"/>
      </left>
      <right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/>
      <right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1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2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31" borderId="0" applyNumberFormat="0" applyBorder="0" applyAlignment="0" applyProtection="0"/>
    <xf numFmtId="204" fontId="5" fillId="0" borderId="0">
      <alignment/>
      <protection/>
    </xf>
    <xf numFmtId="204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988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8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78" fillId="0" borderId="0" xfId="0" applyFont="1" applyAlignment="1">
      <alignment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/>
    </xf>
    <xf numFmtId="3" fontId="80" fillId="0" borderId="0" xfId="0" applyNumberFormat="1" applyFont="1" applyBorder="1" applyAlignment="1">
      <alignment/>
    </xf>
    <xf numFmtId="3" fontId="78" fillId="0" borderId="0" xfId="0" applyNumberFormat="1" applyFont="1" applyAlignment="1">
      <alignment/>
    </xf>
    <xf numFmtId="4" fontId="78" fillId="0" borderId="0" xfId="0" applyNumberFormat="1" applyFont="1" applyAlignment="1">
      <alignment/>
    </xf>
    <xf numFmtId="0" fontId="78" fillId="0" borderId="0" xfId="0" applyFont="1" applyFill="1" applyBorder="1" applyAlignment="1">
      <alignment/>
    </xf>
    <xf numFmtId="4" fontId="80" fillId="0" borderId="0" xfId="0" applyNumberFormat="1" applyFont="1" applyFill="1" applyBorder="1" applyAlignment="1">
      <alignment/>
    </xf>
    <xf numFmtId="0" fontId="78" fillId="0" borderId="0" xfId="0" applyFont="1" applyFill="1" applyAlignment="1">
      <alignment/>
    </xf>
    <xf numFmtId="4" fontId="78" fillId="0" borderId="0" xfId="0" applyNumberFormat="1" applyFont="1" applyFill="1" applyAlignment="1">
      <alignment/>
    </xf>
    <xf numFmtId="3" fontId="78" fillId="0" borderId="0" xfId="0" applyNumberFormat="1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"/>
    </xf>
    <xf numFmtId="0" fontId="0" fillId="0" borderId="0" xfId="0" applyAlignment="1">
      <alignment/>
    </xf>
    <xf numFmtId="0" fontId="81" fillId="0" borderId="0" xfId="0" applyFont="1" applyAlignment="1">
      <alignment/>
    </xf>
    <xf numFmtId="0" fontId="82" fillId="0" borderId="10" xfId="0" applyFont="1" applyBorder="1" applyAlignment="1">
      <alignment/>
    </xf>
    <xf numFmtId="0" fontId="81" fillId="0" borderId="11" xfId="0" applyFont="1" applyBorder="1" applyAlignment="1">
      <alignment/>
    </xf>
    <xf numFmtId="0" fontId="83" fillId="0" borderId="12" xfId="0" applyFont="1" applyBorder="1" applyAlignment="1">
      <alignment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12" xfId="0" applyFont="1" applyBorder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81" fillId="0" borderId="12" xfId="0" applyFont="1" applyFill="1" applyBorder="1" applyAlignment="1">
      <alignment/>
    </xf>
    <xf numFmtId="0" fontId="87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1" fillId="0" borderId="13" xfId="0" applyFont="1" applyBorder="1" applyAlignment="1">
      <alignment/>
    </xf>
    <xf numFmtId="0" fontId="84" fillId="0" borderId="13" xfId="0" applyFont="1" applyBorder="1" applyAlignment="1">
      <alignment/>
    </xf>
    <xf numFmtId="0" fontId="81" fillId="0" borderId="0" xfId="0" applyFont="1" applyAlignment="1">
      <alignment/>
    </xf>
    <xf numFmtId="0" fontId="81" fillId="0" borderId="14" xfId="0" applyFont="1" applyBorder="1" applyAlignment="1">
      <alignment/>
    </xf>
    <xf numFmtId="0" fontId="81" fillId="0" borderId="15" xfId="0" applyFont="1" applyBorder="1" applyAlignment="1">
      <alignment/>
    </xf>
    <xf numFmtId="0" fontId="81" fillId="0" borderId="16" xfId="0" applyFont="1" applyBorder="1" applyAlignment="1">
      <alignment/>
    </xf>
    <xf numFmtId="0" fontId="81" fillId="0" borderId="17" xfId="0" applyFont="1" applyBorder="1" applyAlignment="1">
      <alignment/>
    </xf>
    <xf numFmtId="0" fontId="81" fillId="0" borderId="18" xfId="0" applyFont="1" applyBorder="1" applyAlignment="1">
      <alignment/>
    </xf>
    <xf numFmtId="0" fontId="81" fillId="0" borderId="19" xfId="0" applyFont="1" applyBorder="1" applyAlignment="1">
      <alignment/>
    </xf>
    <xf numFmtId="0" fontId="81" fillId="0" borderId="20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2" fillId="0" borderId="0" xfId="0" applyFont="1" applyAlignment="1">
      <alignment horizontal="center"/>
    </xf>
    <xf numFmtId="0" fontId="87" fillId="0" borderId="0" xfId="0" applyFont="1" applyBorder="1" applyAlignment="1">
      <alignment/>
    </xf>
    <xf numFmtId="0" fontId="87" fillId="0" borderId="19" xfId="0" applyFont="1" applyBorder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6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0" xfId="0" applyFont="1" applyBorder="1" applyAlignment="1">
      <alignment horizontal="center"/>
    </xf>
    <xf numFmtId="0" fontId="86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3" fillId="0" borderId="0" xfId="0" applyFont="1" applyAlignment="1">
      <alignment horizontal="center"/>
    </xf>
    <xf numFmtId="0" fontId="87" fillId="0" borderId="0" xfId="0" applyFont="1" applyAlignment="1">
      <alignment/>
    </xf>
    <xf numFmtId="0" fontId="83" fillId="0" borderId="14" xfId="0" applyFont="1" applyBorder="1" applyAlignment="1">
      <alignment/>
    </xf>
    <xf numFmtId="0" fontId="83" fillId="0" borderId="15" xfId="0" applyFont="1" applyBorder="1" applyAlignment="1">
      <alignment/>
    </xf>
    <xf numFmtId="0" fontId="84" fillId="0" borderId="15" xfId="0" applyFont="1" applyBorder="1" applyAlignment="1">
      <alignment/>
    </xf>
    <xf numFmtId="0" fontId="83" fillId="0" borderId="17" xfId="0" applyFont="1" applyBorder="1" applyAlignment="1">
      <alignment/>
    </xf>
    <xf numFmtId="0" fontId="81" fillId="0" borderId="17" xfId="0" applyFont="1" applyBorder="1" applyAlignment="1">
      <alignment horizontal="right"/>
    </xf>
    <xf numFmtId="0" fontId="85" fillId="0" borderId="17" xfId="0" applyFont="1" applyBorder="1" applyAlignment="1">
      <alignment/>
    </xf>
    <xf numFmtId="0" fontId="83" fillId="0" borderId="18" xfId="0" applyFont="1" applyBorder="1" applyAlignment="1">
      <alignment/>
    </xf>
    <xf numFmtId="0" fontId="84" fillId="0" borderId="19" xfId="0" applyFont="1" applyBorder="1" applyAlignment="1">
      <alignment/>
    </xf>
    <xf numFmtId="0" fontId="83" fillId="0" borderId="21" xfId="0" applyFont="1" applyBorder="1" applyAlignment="1">
      <alignment/>
    </xf>
    <xf numFmtId="0" fontId="83" fillId="0" borderId="22" xfId="0" applyFont="1" applyBorder="1" applyAlignment="1">
      <alignment/>
    </xf>
    <xf numFmtId="0" fontId="81" fillId="0" borderId="22" xfId="0" applyFont="1" applyBorder="1" applyAlignment="1">
      <alignment/>
    </xf>
    <xf numFmtId="0" fontId="84" fillId="0" borderId="22" xfId="0" applyFont="1" applyBorder="1" applyAlignment="1">
      <alignment/>
    </xf>
    <xf numFmtId="0" fontId="81" fillId="0" borderId="23" xfId="0" applyFont="1" applyBorder="1" applyAlignment="1">
      <alignment/>
    </xf>
    <xf numFmtId="3" fontId="84" fillId="0" borderId="14" xfId="0" applyNumberFormat="1" applyFont="1" applyBorder="1" applyAlignment="1">
      <alignment horizontal="right"/>
    </xf>
    <xf numFmtId="3" fontId="84" fillId="0" borderId="15" xfId="0" applyNumberFormat="1" applyFont="1" applyBorder="1" applyAlignment="1">
      <alignment horizontal="right"/>
    </xf>
    <xf numFmtId="3" fontId="84" fillId="0" borderId="16" xfId="0" applyNumberFormat="1" applyFont="1" applyBorder="1" applyAlignment="1">
      <alignment horizontal="right"/>
    </xf>
    <xf numFmtId="3" fontId="84" fillId="0" borderId="17" xfId="0" applyNumberFormat="1" applyFont="1" applyBorder="1" applyAlignment="1">
      <alignment horizontal="right"/>
    </xf>
    <xf numFmtId="3" fontId="84" fillId="0" borderId="0" xfId="0" applyNumberFormat="1" applyFont="1" applyBorder="1" applyAlignment="1">
      <alignment horizontal="right"/>
    </xf>
    <xf numFmtId="3" fontId="84" fillId="0" borderId="24" xfId="0" applyNumberFormat="1" applyFont="1" applyBorder="1" applyAlignment="1">
      <alignment horizontal="right"/>
    </xf>
    <xf numFmtId="0" fontId="84" fillId="0" borderId="0" xfId="0" applyFont="1" applyFill="1" applyBorder="1" applyAlignment="1">
      <alignment/>
    </xf>
    <xf numFmtId="0" fontId="87" fillId="0" borderId="22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81" fillId="0" borderId="0" xfId="0" applyFont="1" applyBorder="1" applyAlignment="1">
      <alignment/>
    </xf>
    <xf numFmtId="0" fontId="83" fillId="0" borderId="14" xfId="0" applyFont="1" applyBorder="1" applyAlignment="1">
      <alignment horizontal="left"/>
    </xf>
    <xf numFmtId="0" fontId="81" fillId="0" borderId="15" xfId="0" applyFont="1" applyBorder="1" applyAlignment="1">
      <alignment horizontal="left"/>
    </xf>
    <xf numFmtId="0" fontId="86" fillId="0" borderId="15" xfId="0" applyFont="1" applyBorder="1" applyAlignment="1">
      <alignment horizontal="left"/>
    </xf>
    <xf numFmtId="0" fontId="81" fillId="0" borderId="16" xfId="0" applyFont="1" applyBorder="1" applyAlignment="1">
      <alignment horizontal="left"/>
    </xf>
    <xf numFmtId="0" fontId="84" fillId="0" borderId="24" xfId="0" applyFont="1" applyBorder="1" applyAlignment="1">
      <alignment/>
    </xf>
    <xf numFmtId="0" fontId="86" fillId="0" borderId="22" xfId="0" applyFont="1" applyBorder="1" applyAlignment="1">
      <alignment/>
    </xf>
    <xf numFmtId="3" fontId="85" fillId="0" borderId="0" xfId="0" applyNumberFormat="1" applyFont="1" applyBorder="1" applyAlignment="1">
      <alignment/>
    </xf>
    <xf numFmtId="0" fontId="83" fillId="0" borderId="17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0" fontId="86" fillId="0" borderId="0" xfId="0" applyFont="1" applyBorder="1" applyAlignment="1">
      <alignment horizontal="left"/>
    </xf>
    <xf numFmtId="190" fontId="82" fillId="0" borderId="0" xfId="0" applyNumberFormat="1" applyFont="1" applyBorder="1" applyAlignment="1">
      <alignment/>
    </xf>
    <xf numFmtId="3" fontId="81" fillId="0" borderId="0" xfId="0" applyNumberFormat="1" applyFont="1" applyBorder="1" applyAlignment="1">
      <alignment/>
    </xf>
    <xf numFmtId="3" fontId="82" fillId="0" borderId="0" xfId="0" applyNumberFormat="1" applyFont="1" applyBorder="1" applyAlignment="1">
      <alignment/>
    </xf>
    <xf numFmtId="190" fontId="81" fillId="0" borderId="0" xfId="0" applyNumberFormat="1" applyFont="1" applyAlignment="1">
      <alignment/>
    </xf>
    <xf numFmtId="190" fontId="87" fillId="0" borderId="0" xfId="0" applyNumberFormat="1" applyFont="1" applyAlignment="1">
      <alignment/>
    </xf>
    <xf numFmtId="0" fontId="87" fillId="0" borderId="24" xfId="0" applyFont="1" applyBorder="1" applyAlignment="1">
      <alignment/>
    </xf>
    <xf numFmtId="190" fontId="85" fillId="0" borderId="0" xfId="0" applyNumberFormat="1" applyFont="1" applyBorder="1" applyAlignment="1">
      <alignment/>
    </xf>
    <xf numFmtId="190" fontId="81" fillId="0" borderId="0" xfId="0" applyNumberFormat="1" applyFont="1" applyAlignment="1">
      <alignment/>
    </xf>
    <xf numFmtId="0" fontId="81" fillId="0" borderId="24" xfId="0" applyFont="1" applyBorder="1" applyAlignment="1">
      <alignment horizontal="left"/>
    </xf>
    <xf numFmtId="3" fontId="84" fillId="0" borderId="0" xfId="0" applyNumberFormat="1" applyFont="1" applyBorder="1" applyAlignment="1">
      <alignment/>
    </xf>
    <xf numFmtId="0" fontId="84" fillId="0" borderId="15" xfId="0" applyFont="1" applyBorder="1" applyAlignment="1">
      <alignment/>
    </xf>
    <xf numFmtId="0" fontId="84" fillId="0" borderId="14" xfId="0" applyFont="1" applyBorder="1" applyAlignment="1">
      <alignment/>
    </xf>
    <xf numFmtId="0" fontId="84" fillId="0" borderId="16" xfId="0" applyFont="1" applyBorder="1" applyAlignment="1">
      <alignment/>
    </xf>
    <xf numFmtId="0" fontId="89" fillId="0" borderId="0" xfId="0" applyFont="1" applyBorder="1" applyAlignment="1">
      <alignment/>
    </xf>
    <xf numFmtId="0" fontId="89" fillId="0" borderId="17" xfId="0" applyFont="1" applyBorder="1" applyAlignment="1">
      <alignment/>
    </xf>
    <xf numFmtId="0" fontId="89" fillId="0" borderId="0" xfId="0" applyFont="1" applyBorder="1" applyAlignment="1">
      <alignment/>
    </xf>
    <xf numFmtId="0" fontId="89" fillId="0" borderId="24" xfId="0" applyFont="1" applyBorder="1" applyAlignment="1">
      <alignment/>
    </xf>
    <xf numFmtId="0" fontId="90" fillId="0" borderId="0" xfId="0" applyFont="1" applyBorder="1" applyAlignment="1">
      <alignment/>
    </xf>
    <xf numFmtId="0" fontId="85" fillId="0" borderId="14" xfId="0" applyFont="1" applyBorder="1" applyAlignment="1">
      <alignment/>
    </xf>
    <xf numFmtId="0" fontId="85" fillId="0" borderId="15" xfId="0" applyFont="1" applyBorder="1" applyAlignment="1">
      <alignment/>
    </xf>
    <xf numFmtId="0" fontId="85" fillId="0" borderId="16" xfId="0" applyFont="1" applyBorder="1" applyAlignment="1">
      <alignment/>
    </xf>
    <xf numFmtId="0" fontId="84" fillId="0" borderId="17" xfId="0" applyFont="1" applyBorder="1" applyAlignment="1">
      <alignment/>
    </xf>
    <xf numFmtId="0" fontId="90" fillId="0" borderId="17" xfId="0" applyFont="1" applyBorder="1" applyAlignment="1">
      <alignment/>
    </xf>
    <xf numFmtId="0" fontId="89" fillId="0" borderId="24" xfId="0" applyFont="1" applyBorder="1" applyAlignment="1">
      <alignment/>
    </xf>
    <xf numFmtId="0" fontId="84" fillId="0" borderId="22" xfId="0" applyFont="1" applyBorder="1" applyAlignment="1">
      <alignment/>
    </xf>
    <xf numFmtId="0" fontId="84" fillId="0" borderId="23" xfId="0" applyFont="1" applyBorder="1" applyAlignment="1">
      <alignment/>
    </xf>
    <xf numFmtId="0" fontId="84" fillId="0" borderId="21" xfId="0" applyFont="1" applyBorder="1" applyAlignment="1">
      <alignment/>
    </xf>
    <xf numFmtId="0" fontId="85" fillId="0" borderId="0" xfId="0" applyFont="1" applyAlignment="1">
      <alignment/>
    </xf>
    <xf numFmtId="0" fontId="85" fillId="0" borderId="24" xfId="0" applyFont="1" applyBorder="1" applyAlignment="1">
      <alignment/>
    </xf>
    <xf numFmtId="0" fontId="85" fillId="0" borderId="18" xfId="0" applyFont="1" applyBorder="1" applyAlignment="1">
      <alignment vertical="center"/>
    </xf>
    <xf numFmtId="0" fontId="85" fillId="0" borderId="19" xfId="0" applyFont="1" applyBorder="1" applyAlignment="1">
      <alignment vertical="center"/>
    </xf>
    <xf numFmtId="0" fontId="85" fillId="0" borderId="19" xfId="0" applyFont="1" applyBorder="1" applyAlignment="1">
      <alignment/>
    </xf>
    <xf numFmtId="0" fontId="85" fillId="0" borderId="20" xfId="0" applyFont="1" applyBorder="1" applyAlignment="1">
      <alignment/>
    </xf>
    <xf numFmtId="0" fontId="85" fillId="0" borderId="18" xfId="0" applyFont="1" applyBorder="1" applyAlignment="1">
      <alignment/>
    </xf>
    <xf numFmtId="0" fontId="85" fillId="0" borderId="1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15" xfId="0" applyFont="1" applyBorder="1" applyAlignment="1">
      <alignment vertical="center"/>
    </xf>
    <xf numFmtId="0" fontId="85" fillId="0" borderId="17" xfId="0" applyFont="1" applyBorder="1" applyAlignment="1">
      <alignment vertical="center"/>
    </xf>
    <xf numFmtId="0" fontId="85" fillId="0" borderId="21" xfId="0" applyFont="1" applyBorder="1" applyAlignment="1">
      <alignment/>
    </xf>
    <xf numFmtId="0" fontId="85" fillId="0" borderId="22" xfId="0" applyFont="1" applyBorder="1" applyAlignment="1">
      <alignment/>
    </xf>
    <xf numFmtId="0" fontId="85" fillId="0" borderId="23" xfId="0" applyFont="1" applyBorder="1" applyAlignment="1">
      <alignment/>
    </xf>
    <xf numFmtId="0" fontId="84" fillId="0" borderId="24" xfId="0" applyFont="1" applyBorder="1" applyAlignment="1">
      <alignment/>
    </xf>
    <xf numFmtId="0" fontId="81" fillId="0" borderId="19" xfId="0" applyFont="1" applyBorder="1" applyAlignment="1">
      <alignment/>
    </xf>
    <xf numFmtId="0" fontId="90" fillId="0" borderId="14" xfId="0" applyFont="1" applyBorder="1" applyAlignment="1">
      <alignment horizontal="left"/>
    </xf>
    <xf numFmtId="0" fontId="89" fillId="0" borderId="15" xfId="0" applyFont="1" applyBorder="1" applyAlignment="1">
      <alignment/>
    </xf>
    <xf numFmtId="0" fontId="91" fillId="0" borderId="17" xfId="0" applyFont="1" applyBorder="1" applyAlignment="1">
      <alignment/>
    </xf>
    <xf numFmtId="0" fontId="92" fillId="0" borderId="0" xfId="0" applyFont="1" applyBorder="1" applyAlignment="1">
      <alignment/>
    </xf>
    <xf numFmtId="0" fontId="84" fillId="0" borderId="17" xfId="0" applyFont="1" applyBorder="1" applyAlignment="1">
      <alignment/>
    </xf>
    <xf numFmtId="0" fontId="84" fillId="0" borderId="17" xfId="0" applyFont="1" applyBorder="1" applyAlignment="1">
      <alignment horizontal="left"/>
    </xf>
    <xf numFmtId="0" fontId="93" fillId="0" borderId="17" xfId="0" applyFont="1" applyBorder="1" applyAlignment="1">
      <alignment horizontal="left"/>
    </xf>
    <xf numFmtId="0" fontId="93" fillId="0" borderId="0" xfId="0" applyFont="1" applyBorder="1" applyAlignment="1">
      <alignment horizontal="left"/>
    </xf>
    <xf numFmtId="0" fontId="93" fillId="0" borderId="0" xfId="0" applyFont="1" applyBorder="1" applyAlignment="1">
      <alignment/>
    </xf>
    <xf numFmtId="0" fontId="94" fillId="0" borderId="17" xfId="0" applyFont="1" applyBorder="1" applyAlignment="1">
      <alignment/>
    </xf>
    <xf numFmtId="0" fontId="94" fillId="0" borderId="0" xfId="0" applyFont="1" applyBorder="1" applyAlignment="1">
      <alignment/>
    </xf>
    <xf numFmtId="0" fontId="94" fillId="0" borderId="18" xfId="0" applyFont="1" applyBorder="1" applyAlignment="1">
      <alignment/>
    </xf>
    <xf numFmtId="0" fontId="94" fillId="0" borderId="19" xfId="0" applyFont="1" applyBorder="1" applyAlignment="1">
      <alignment/>
    </xf>
    <xf numFmtId="0" fontId="92" fillId="0" borderId="15" xfId="0" applyFont="1" applyBorder="1" applyAlignment="1">
      <alignment/>
    </xf>
    <xf numFmtId="0" fontId="92" fillId="0" borderId="16" xfId="0" applyFont="1" applyBorder="1" applyAlignment="1">
      <alignment/>
    </xf>
    <xf numFmtId="0" fontId="90" fillId="0" borderId="17" xfId="0" applyFont="1" applyBorder="1" applyAlignment="1">
      <alignment/>
    </xf>
    <xf numFmtId="14" fontId="89" fillId="0" borderId="0" xfId="0" applyNumberFormat="1" applyFont="1" applyBorder="1" applyAlignment="1">
      <alignment/>
    </xf>
    <xf numFmtId="14" fontId="89" fillId="0" borderId="24" xfId="0" applyNumberFormat="1" applyFont="1" applyBorder="1" applyAlignment="1">
      <alignment/>
    </xf>
    <xf numFmtId="3" fontId="89" fillId="0" borderId="0" xfId="0" applyNumberFormat="1" applyFont="1" applyBorder="1" applyAlignment="1">
      <alignment/>
    </xf>
    <xf numFmtId="3" fontId="89" fillId="0" borderId="24" xfId="0" applyNumberFormat="1" applyFont="1" applyBorder="1" applyAlignment="1">
      <alignment/>
    </xf>
    <xf numFmtId="3" fontId="89" fillId="0" borderId="0" xfId="0" applyNumberFormat="1" applyFont="1" applyFill="1" applyBorder="1" applyAlignment="1">
      <alignment/>
    </xf>
    <xf numFmtId="3" fontId="89" fillId="0" borderId="24" xfId="0" applyNumberFormat="1" applyFont="1" applyFill="1" applyBorder="1" applyAlignment="1">
      <alignment/>
    </xf>
    <xf numFmtId="0" fontId="90" fillId="0" borderId="17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3" fontId="95" fillId="0" borderId="24" xfId="0" applyNumberFormat="1" applyFont="1" applyFill="1" applyBorder="1" applyAlignment="1">
      <alignment/>
    </xf>
    <xf numFmtId="0" fontId="89" fillId="0" borderId="17" xfId="0" applyFont="1" applyBorder="1" applyAlignment="1">
      <alignment/>
    </xf>
    <xf numFmtId="0" fontId="81" fillId="0" borderId="24" xfId="0" applyFont="1" applyBorder="1" applyAlignment="1">
      <alignment/>
    </xf>
    <xf numFmtId="0" fontId="81" fillId="0" borderId="17" xfId="0" applyFont="1" applyBorder="1" applyAlignment="1">
      <alignment horizontal="left"/>
    </xf>
    <xf numFmtId="0" fontId="84" fillId="0" borderId="19" xfId="0" applyFont="1" applyBorder="1" applyAlignment="1">
      <alignment/>
    </xf>
    <xf numFmtId="0" fontId="84" fillId="0" borderId="20" xfId="0" applyFont="1" applyBorder="1" applyAlignment="1">
      <alignment/>
    </xf>
    <xf numFmtId="0" fontId="96" fillId="0" borderId="17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14" fontId="82" fillId="0" borderId="17" xfId="0" applyNumberFormat="1" applyFont="1" applyBorder="1" applyAlignment="1">
      <alignment horizontal="center"/>
    </xf>
    <xf numFmtId="0" fontId="82" fillId="0" borderId="24" xfId="0" applyFont="1" applyBorder="1" applyAlignment="1">
      <alignment horizontal="center"/>
    </xf>
    <xf numFmtId="14" fontId="82" fillId="0" borderId="0" xfId="0" applyNumberFormat="1" applyFont="1" applyBorder="1" applyAlignment="1">
      <alignment horizontal="center"/>
    </xf>
    <xf numFmtId="0" fontId="82" fillId="0" borderId="0" xfId="0" applyFont="1" applyBorder="1" applyAlignment="1">
      <alignment horizontal="right"/>
    </xf>
    <xf numFmtId="0" fontId="81" fillId="0" borderId="18" xfId="0" applyFont="1" applyBorder="1" applyAlignment="1">
      <alignment horizontal="left"/>
    </xf>
    <xf numFmtId="0" fontId="81" fillId="0" borderId="15" xfId="0" applyFont="1" applyBorder="1" applyAlignment="1">
      <alignment/>
    </xf>
    <xf numFmtId="0" fontId="81" fillId="0" borderId="16" xfId="0" applyFont="1" applyBorder="1" applyAlignment="1">
      <alignment/>
    </xf>
    <xf numFmtId="0" fontId="82" fillId="0" borderId="17" xfId="0" applyFont="1" applyBorder="1" applyAlignment="1">
      <alignment horizontal="right"/>
    </xf>
    <xf numFmtId="0" fontId="97" fillId="0" borderId="0" xfId="0" applyFont="1" applyBorder="1" applyAlignment="1">
      <alignment/>
    </xf>
    <xf numFmtId="3" fontId="85" fillId="0" borderId="24" xfId="0" applyNumberFormat="1" applyFont="1" applyBorder="1" applyAlignment="1">
      <alignment/>
    </xf>
    <xf numFmtId="0" fontId="97" fillId="0" borderId="19" xfId="0" applyFont="1" applyBorder="1" applyAlignment="1">
      <alignment/>
    </xf>
    <xf numFmtId="3" fontId="81" fillId="0" borderId="19" xfId="0" applyNumberFormat="1" applyFont="1" applyBorder="1" applyAlignment="1">
      <alignment/>
    </xf>
    <xf numFmtId="3" fontId="85" fillId="0" borderId="19" xfId="0" applyNumberFormat="1" applyFont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Fill="1" applyBorder="1" applyAlignment="1">
      <alignment/>
    </xf>
    <xf numFmtId="0" fontId="78" fillId="0" borderId="0" xfId="0" applyFont="1" applyAlignment="1">
      <alignment horizontal="left"/>
    </xf>
    <xf numFmtId="0" fontId="84" fillId="0" borderId="0" xfId="0" applyFont="1" applyBorder="1" applyAlignment="1">
      <alignment vertical="center" wrapText="1"/>
    </xf>
    <xf numFmtId="0" fontId="78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0" fontId="82" fillId="0" borderId="0" xfId="0" applyFont="1" applyAlignment="1">
      <alignment horizontal="center"/>
    </xf>
    <xf numFmtId="3" fontId="83" fillId="0" borderId="0" xfId="0" applyNumberFormat="1" applyFont="1" applyFill="1" applyBorder="1" applyAlignment="1">
      <alignment horizontal="right"/>
    </xf>
    <xf numFmtId="3" fontId="83" fillId="0" borderId="0" xfId="0" applyNumberFormat="1" applyFont="1" applyBorder="1" applyAlignment="1">
      <alignment horizontal="right"/>
    </xf>
    <xf numFmtId="3" fontId="84" fillId="0" borderId="0" xfId="0" applyNumberFormat="1" applyFont="1" applyBorder="1" applyAlignment="1">
      <alignment horizontal="right"/>
    </xf>
    <xf numFmtId="0" fontId="87" fillId="0" borderId="0" xfId="0" applyFont="1" applyAlignment="1">
      <alignment horizontal="left"/>
    </xf>
    <xf numFmtId="0" fontId="83" fillId="0" borderId="0" xfId="0" applyFont="1" applyAlignment="1">
      <alignment horizontal="center"/>
    </xf>
    <xf numFmtId="0" fontId="81" fillId="0" borderId="0" xfId="0" applyFont="1" applyAlignment="1">
      <alignment/>
    </xf>
    <xf numFmtId="0" fontId="81" fillId="0" borderId="24" xfId="0" applyFont="1" applyBorder="1" applyAlignment="1">
      <alignment/>
    </xf>
    <xf numFmtId="3" fontId="85" fillId="0" borderId="0" xfId="0" applyNumberFormat="1" applyFont="1" applyBorder="1" applyAlignment="1">
      <alignment horizontal="right"/>
    </xf>
    <xf numFmtId="0" fontId="84" fillId="0" borderId="0" xfId="0" applyFont="1" applyBorder="1" applyAlignment="1">
      <alignment horizontal="right"/>
    </xf>
    <xf numFmtId="0" fontId="78" fillId="0" borderId="0" xfId="0" applyFont="1" applyAlignment="1">
      <alignment horizontal="center"/>
    </xf>
    <xf numFmtId="3" fontId="84" fillId="0" borderId="0" xfId="0" applyNumberFormat="1" applyFont="1" applyBorder="1" applyAlignment="1">
      <alignment/>
    </xf>
    <xf numFmtId="0" fontId="85" fillId="0" borderId="17" xfId="0" applyFont="1" applyBorder="1" applyAlignment="1">
      <alignment horizontal="center"/>
    </xf>
    <xf numFmtId="0" fontId="85" fillId="0" borderId="24" xfId="0" applyFont="1" applyBorder="1" applyAlignment="1">
      <alignment horizontal="center"/>
    </xf>
    <xf numFmtId="0" fontId="85" fillId="0" borderId="14" xfId="0" applyFont="1" applyBorder="1" applyAlignment="1">
      <alignment horizontal="left"/>
    </xf>
    <xf numFmtId="0" fontId="85" fillId="0" borderId="14" xfId="0" applyFont="1" applyBorder="1" applyAlignment="1">
      <alignment horizontal="center"/>
    </xf>
    <xf numFmtId="0" fontId="85" fillId="0" borderId="15" xfId="0" applyFont="1" applyBorder="1" applyAlignment="1">
      <alignment horizontal="center"/>
    </xf>
    <xf numFmtId="0" fontId="85" fillId="0" borderId="16" xfId="0" applyFont="1" applyBorder="1" applyAlignment="1">
      <alignment horizontal="center"/>
    </xf>
    <xf numFmtId="0" fontId="85" fillId="0" borderId="21" xfId="0" applyFont="1" applyBorder="1" applyAlignment="1">
      <alignment horizontal="left"/>
    </xf>
    <xf numFmtId="0" fontId="85" fillId="0" borderId="22" xfId="0" applyFont="1" applyBorder="1" applyAlignment="1">
      <alignment horizontal="left"/>
    </xf>
    <xf numFmtId="0" fontId="85" fillId="0" borderId="23" xfId="0" applyFont="1" applyBorder="1" applyAlignment="1">
      <alignment horizontal="left"/>
    </xf>
    <xf numFmtId="0" fontId="90" fillId="0" borderId="17" xfId="0" applyFont="1" applyBorder="1" applyAlignment="1">
      <alignment horizontal="left"/>
    </xf>
    <xf numFmtId="0" fontId="89" fillId="0" borderId="17" xfId="0" applyFont="1" applyBorder="1" applyAlignment="1">
      <alignment horizontal="left"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10" xfId="0" applyFont="1" applyBorder="1" applyAlignment="1">
      <alignment/>
    </xf>
    <xf numFmtId="0" fontId="82" fillId="0" borderId="12" xfId="0" applyFont="1" applyBorder="1" applyAlignment="1">
      <alignment/>
    </xf>
    <xf numFmtId="0" fontId="81" fillId="0" borderId="25" xfId="0" applyFont="1" applyBorder="1" applyAlignment="1">
      <alignment/>
    </xf>
    <xf numFmtId="0" fontId="98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8" fillId="0" borderId="12" xfId="0" applyFont="1" applyBorder="1" applyAlignment="1">
      <alignment horizontal="right"/>
    </xf>
    <xf numFmtId="0" fontId="99" fillId="0" borderId="0" xfId="0" applyFont="1" applyBorder="1" applyAlignment="1">
      <alignment/>
    </xf>
    <xf numFmtId="0" fontId="85" fillId="0" borderId="12" xfId="0" applyFont="1" applyBorder="1" applyAlignment="1">
      <alignment/>
    </xf>
    <xf numFmtId="0" fontId="99" fillId="0" borderId="0" xfId="0" applyFont="1" applyBorder="1" applyAlignment="1">
      <alignment/>
    </xf>
    <xf numFmtId="0" fontId="78" fillId="0" borderId="17" xfId="0" applyFont="1" applyBorder="1" applyAlignment="1">
      <alignment/>
    </xf>
    <xf numFmtId="0" fontId="84" fillId="0" borderId="26" xfId="0" applyFont="1" applyBorder="1" applyAlignment="1">
      <alignment/>
    </xf>
    <xf numFmtId="0" fontId="87" fillId="0" borderId="27" xfId="0" applyFont="1" applyBorder="1" applyAlignment="1">
      <alignment/>
    </xf>
    <xf numFmtId="0" fontId="83" fillId="0" borderId="13" xfId="0" applyFont="1" applyBorder="1" applyAlignment="1">
      <alignment/>
    </xf>
    <xf numFmtId="0" fontId="87" fillId="0" borderId="13" xfId="0" applyFont="1" applyBorder="1" applyAlignment="1">
      <alignment/>
    </xf>
    <xf numFmtId="0" fontId="86" fillId="0" borderId="13" xfId="0" applyFont="1" applyBorder="1" applyAlignment="1">
      <alignment/>
    </xf>
    <xf numFmtId="0" fontId="84" fillId="0" borderId="28" xfId="0" applyFont="1" applyBorder="1" applyAlignment="1">
      <alignment/>
    </xf>
    <xf numFmtId="200" fontId="87" fillId="0" borderId="29" xfId="50" applyNumberFormat="1" applyFont="1" applyBorder="1" applyAlignment="1">
      <alignment/>
    </xf>
    <xf numFmtId="200" fontId="87" fillId="0" borderId="30" xfId="50" applyNumberFormat="1" applyFont="1" applyBorder="1" applyAlignment="1">
      <alignment/>
    </xf>
    <xf numFmtId="0" fontId="90" fillId="0" borderId="31" xfId="0" applyFont="1" applyBorder="1" applyAlignment="1">
      <alignment/>
    </xf>
    <xf numFmtId="200" fontId="89" fillId="33" borderId="31" xfId="50" applyNumberFormat="1" applyFont="1" applyFill="1" applyBorder="1" applyAlignment="1">
      <alignment/>
    </xf>
    <xf numFmtId="200" fontId="89" fillId="0" borderId="31" xfId="50" applyNumberFormat="1" applyFont="1" applyBorder="1" applyAlignment="1">
      <alignment/>
    </xf>
    <xf numFmtId="200" fontId="89" fillId="0" borderId="0" xfId="50" applyNumberFormat="1" applyFont="1" applyBorder="1" applyAlignment="1">
      <alignment/>
    </xf>
    <xf numFmtId="3" fontId="78" fillId="0" borderId="0" xfId="0" applyNumberFormat="1" applyFont="1" applyAlignment="1">
      <alignment/>
    </xf>
    <xf numFmtId="3" fontId="78" fillId="0" borderId="0" xfId="0" applyNumberFormat="1" applyFont="1" applyFill="1" applyAlignment="1">
      <alignment/>
    </xf>
    <xf numFmtId="0" fontId="87" fillId="34" borderId="0" xfId="0" applyFont="1" applyFill="1" applyAlignment="1">
      <alignment/>
    </xf>
    <xf numFmtId="190" fontId="78" fillId="0" borderId="0" xfId="0" applyNumberFormat="1" applyFont="1" applyAlignment="1">
      <alignment/>
    </xf>
    <xf numFmtId="0" fontId="89" fillId="0" borderId="0" xfId="0" applyFont="1" applyAlignment="1">
      <alignment/>
    </xf>
    <xf numFmtId="0" fontId="100" fillId="0" borderId="0" xfId="0" applyFont="1" applyAlignment="1">
      <alignment/>
    </xf>
    <xf numFmtId="0" fontId="85" fillId="0" borderId="17" xfId="0" applyFont="1" applyBorder="1" applyAlignment="1">
      <alignment/>
    </xf>
    <xf numFmtId="0" fontId="84" fillId="0" borderId="22" xfId="0" applyFont="1" applyBorder="1" applyAlignment="1">
      <alignment horizontal="left"/>
    </xf>
    <xf numFmtId="0" fontId="84" fillId="0" borderId="23" xfId="0" applyFont="1" applyBorder="1" applyAlignment="1">
      <alignment horizontal="left"/>
    </xf>
    <xf numFmtId="0" fontId="85" fillId="0" borderId="21" xfId="0" applyFont="1" applyBorder="1" applyAlignment="1">
      <alignment/>
    </xf>
    <xf numFmtId="0" fontId="89" fillId="0" borderId="17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0" fontId="89" fillId="0" borderId="24" xfId="0" applyFont="1" applyFill="1" applyBorder="1" applyAlignment="1">
      <alignment/>
    </xf>
    <xf numFmtId="200" fontId="78" fillId="0" borderId="0" xfId="50" applyNumberFormat="1" applyFont="1" applyAlignment="1">
      <alignment/>
    </xf>
    <xf numFmtId="3" fontId="84" fillId="0" borderId="0" xfId="0" applyNumberFormat="1" applyFont="1" applyBorder="1" applyAlignment="1">
      <alignment horizontal="right"/>
    </xf>
    <xf numFmtId="0" fontId="83" fillId="0" borderId="0" xfId="0" applyFont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3" fontId="84" fillId="0" borderId="15" xfId="0" applyNumberFormat="1" applyFont="1" applyBorder="1" applyAlignment="1">
      <alignment horizontal="right"/>
    </xf>
    <xf numFmtId="3" fontId="84" fillId="0" borderId="0" xfId="0" applyNumberFormat="1" applyFont="1" applyBorder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3" fontId="85" fillId="0" borderId="17" xfId="0" applyNumberFormat="1" applyFont="1" applyBorder="1" applyAlignment="1">
      <alignment horizontal="right"/>
    </xf>
    <xf numFmtId="3" fontId="85" fillId="0" borderId="24" xfId="0" applyNumberFormat="1" applyFont="1" applyBorder="1" applyAlignment="1">
      <alignment horizontal="right"/>
    </xf>
    <xf numFmtId="3" fontId="85" fillId="0" borderId="0" xfId="0" applyNumberFormat="1" applyFont="1" applyFill="1" applyBorder="1" applyAlignment="1">
      <alignment horizontal="right"/>
    </xf>
    <xf numFmtId="0" fontId="78" fillId="0" borderId="26" xfId="0" applyFont="1" applyBorder="1" applyAlignment="1">
      <alignment/>
    </xf>
    <xf numFmtId="0" fontId="78" fillId="0" borderId="12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78" fillId="0" borderId="26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3" fontId="85" fillId="0" borderId="31" xfId="0" applyNumberFormat="1" applyFont="1" applyFill="1" applyBorder="1" applyAlignment="1">
      <alignment horizontal="right" vertical="center"/>
    </xf>
    <xf numFmtId="0" fontId="96" fillId="0" borderId="0" xfId="0" applyFont="1" applyFill="1" applyBorder="1" applyAlignment="1">
      <alignment/>
    </xf>
    <xf numFmtId="0" fontId="98" fillId="0" borderId="0" xfId="0" applyFont="1" applyFill="1" applyBorder="1" applyAlignment="1">
      <alignment/>
    </xf>
    <xf numFmtId="0" fontId="99" fillId="0" borderId="0" xfId="0" applyFont="1" applyFill="1" applyBorder="1" applyAlignment="1">
      <alignment/>
    </xf>
    <xf numFmtId="0" fontId="92" fillId="0" borderId="0" xfId="0" applyFont="1" applyBorder="1" applyAlignment="1">
      <alignment horizontal="center"/>
    </xf>
    <xf numFmtId="0" fontId="83" fillId="0" borderId="32" xfId="0" applyFont="1" applyBorder="1" applyAlignment="1">
      <alignment/>
    </xf>
    <xf numFmtId="200" fontId="90" fillId="0" borderId="31" xfId="50" applyNumberFormat="1" applyFont="1" applyFill="1" applyBorder="1" applyAlignment="1">
      <alignment/>
    </xf>
    <xf numFmtId="0" fontId="83" fillId="0" borderId="0" xfId="0" applyFont="1" applyBorder="1" applyAlignment="1">
      <alignment horizontal="right"/>
    </xf>
    <xf numFmtId="0" fontId="90" fillId="0" borderId="0" xfId="0" applyFont="1" applyBorder="1" applyAlignment="1">
      <alignment/>
    </xf>
    <xf numFmtId="0" fontId="78" fillId="0" borderId="17" xfId="0" applyFont="1" applyFill="1" applyBorder="1" applyAlignment="1">
      <alignment/>
    </xf>
    <xf numFmtId="0" fontId="82" fillId="0" borderId="0" xfId="0" applyFont="1" applyAlignment="1">
      <alignment horizontal="center"/>
    </xf>
    <xf numFmtId="0" fontId="86" fillId="0" borderId="0" xfId="0" applyFont="1" applyBorder="1" applyAlignment="1">
      <alignment horizontal="center"/>
    </xf>
    <xf numFmtId="0" fontId="83" fillId="0" borderId="0" xfId="0" applyFont="1" applyBorder="1" applyAlignment="1">
      <alignment horizontal="left"/>
    </xf>
    <xf numFmtId="3" fontId="84" fillId="0" borderId="0" xfId="0" applyNumberFormat="1" applyFont="1" applyBorder="1" applyAlignment="1">
      <alignment horizontal="right"/>
    </xf>
    <xf numFmtId="0" fontId="81" fillId="0" borderId="0" xfId="0" applyFont="1" applyAlignment="1">
      <alignment/>
    </xf>
    <xf numFmtId="3" fontId="85" fillId="0" borderId="0" xfId="0" applyNumberFormat="1" applyFont="1" applyBorder="1" applyAlignment="1">
      <alignment horizontal="right"/>
    </xf>
    <xf numFmtId="0" fontId="85" fillId="0" borderId="0" xfId="0" applyFont="1" applyBorder="1" applyAlignment="1">
      <alignment horizontal="right"/>
    </xf>
    <xf numFmtId="0" fontId="81" fillId="0" borderId="0" xfId="0" applyFont="1" applyBorder="1" applyAlignment="1">
      <alignment/>
    </xf>
    <xf numFmtId="0" fontId="81" fillId="0" borderId="12" xfId="0" applyFont="1" applyBorder="1" applyAlignment="1">
      <alignment wrapText="1"/>
    </xf>
    <xf numFmtId="0" fontId="82" fillId="0" borderId="33" xfId="0" applyFont="1" applyBorder="1" applyAlignment="1">
      <alignment horizontal="center" vertical="center"/>
    </xf>
    <xf numFmtId="0" fontId="82" fillId="0" borderId="33" xfId="0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5" fillId="0" borderId="31" xfId="0" applyFont="1" applyBorder="1" applyAlignment="1">
      <alignment vertical="center"/>
    </xf>
    <xf numFmtId="0" fontId="85" fillId="0" borderId="34" xfId="0" applyFont="1" applyBorder="1" applyAlignment="1">
      <alignment/>
    </xf>
    <xf numFmtId="0" fontId="85" fillId="0" borderId="35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1" fillId="0" borderId="0" xfId="0" applyFont="1" applyAlignment="1">
      <alignment/>
    </xf>
    <xf numFmtId="0" fontId="81" fillId="0" borderId="24" xfId="0" applyFont="1" applyBorder="1" applyAlignment="1">
      <alignment/>
    </xf>
    <xf numFmtId="0" fontId="84" fillId="0" borderId="15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81" fillId="0" borderId="0" xfId="0" applyFont="1" applyBorder="1" applyAlignment="1">
      <alignment/>
    </xf>
    <xf numFmtId="0" fontId="85" fillId="0" borderId="0" xfId="0" applyFont="1" applyBorder="1" applyAlignment="1">
      <alignment horizontal="right"/>
    </xf>
    <xf numFmtId="3" fontId="87" fillId="0" borderId="12" xfId="0" applyNumberFormat="1" applyFont="1" applyBorder="1" applyAlignment="1">
      <alignment horizontal="right"/>
    </xf>
    <xf numFmtId="3" fontId="87" fillId="0" borderId="0" xfId="0" applyNumberFormat="1" applyFont="1" applyBorder="1" applyAlignment="1">
      <alignment horizontal="right"/>
    </xf>
    <xf numFmtId="3" fontId="87" fillId="0" borderId="26" xfId="0" applyNumberFormat="1" applyFont="1" applyBorder="1" applyAlignment="1">
      <alignment horizontal="right"/>
    </xf>
    <xf numFmtId="0" fontId="81" fillId="0" borderId="0" xfId="0" applyFont="1" applyAlignment="1">
      <alignment/>
    </xf>
    <xf numFmtId="0" fontId="82" fillId="0" borderId="0" xfId="0" applyFont="1" applyBorder="1" applyAlignment="1">
      <alignment horizontal="right"/>
    </xf>
    <xf numFmtId="0" fontId="83" fillId="0" borderId="27" xfId="0" applyFont="1" applyBorder="1" applyAlignment="1">
      <alignment/>
    </xf>
    <xf numFmtId="3" fontId="82" fillId="0" borderId="0" xfId="0" applyNumberFormat="1" applyFont="1" applyBorder="1" applyAlignment="1">
      <alignment horizontal="right"/>
    </xf>
    <xf numFmtId="0" fontId="81" fillId="0" borderId="0" xfId="0" applyFont="1" applyAlignment="1">
      <alignment/>
    </xf>
    <xf numFmtId="0" fontId="86" fillId="0" borderId="0" xfId="0" applyFont="1" applyBorder="1" applyAlignment="1">
      <alignment horizontal="center"/>
    </xf>
    <xf numFmtId="0" fontId="81" fillId="0" borderId="24" xfId="0" applyFont="1" applyBorder="1" applyAlignment="1">
      <alignment/>
    </xf>
    <xf numFmtId="0" fontId="82" fillId="0" borderId="0" xfId="0" applyFont="1" applyAlignment="1">
      <alignment horizontal="left"/>
    </xf>
    <xf numFmtId="3" fontId="85" fillId="0" borderId="0" xfId="0" applyNumberFormat="1" applyFont="1" applyBorder="1" applyAlignment="1">
      <alignment horizontal="right"/>
    </xf>
    <xf numFmtId="0" fontId="83" fillId="0" borderId="36" xfId="0" applyFont="1" applyBorder="1" applyAlignment="1">
      <alignment/>
    </xf>
    <xf numFmtId="0" fontId="81" fillId="0" borderId="12" xfId="0" applyFont="1" applyBorder="1" applyAlignment="1">
      <alignment horizontal="right"/>
    </xf>
    <xf numFmtId="0" fontId="83" fillId="0" borderId="37" xfId="0" applyFont="1" applyBorder="1" applyAlignment="1">
      <alignment/>
    </xf>
    <xf numFmtId="0" fontId="86" fillId="0" borderId="13" xfId="0" applyFont="1" applyBorder="1" applyAlignment="1">
      <alignment horizontal="center"/>
    </xf>
    <xf numFmtId="0" fontId="89" fillId="0" borderId="0" xfId="0" applyFont="1" applyBorder="1" applyAlignment="1">
      <alignment horizontal="left"/>
    </xf>
    <xf numFmtId="0" fontId="81" fillId="0" borderId="0" xfId="0" applyFont="1" applyBorder="1" applyAlignment="1">
      <alignment/>
    </xf>
    <xf numFmtId="3" fontId="85" fillId="0" borderId="0" xfId="0" applyNumberFormat="1" applyFont="1" applyBorder="1" applyAlignment="1">
      <alignment horizontal="right"/>
    </xf>
    <xf numFmtId="4" fontId="85" fillId="0" borderId="0" xfId="0" applyNumberFormat="1" applyFont="1" applyBorder="1" applyAlignment="1">
      <alignment horizontal="right"/>
    </xf>
    <xf numFmtId="0" fontId="89" fillId="0" borderId="17" xfId="0" applyFont="1" applyFill="1" applyBorder="1" applyAlignment="1">
      <alignment horizontal="left"/>
    </xf>
    <xf numFmtId="0" fontId="89" fillId="0" borderId="0" xfId="0" applyFont="1" applyFill="1" applyBorder="1" applyAlignment="1">
      <alignment horizontal="left"/>
    </xf>
    <xf numFmtId="0" fontId="81" fillId="0" borderId="0" xfId="0" applyFont="1" applyBorder="1" applyAlignment="1">
      <alignment/>
    </xf>
    <xf numFmtId="0" fontId="81" fillId="0" borderId="24" xfId="0" applyFont="1" applyBorder="1" applyAlignment="1">
      <alignment/>
    </xf>
    <xf numFmtId="0" fontId="89" fillId="0" borderId="0" xfId="0" applyFont="1" applyBorder="1" applyAlignment="1">
      <alignment horizontal="left"/>
    </xf>
    <xf numFmtId="3" fontId="83" fillId="0" borderId="0" xfId="0" applyNumberFormat="1" applyFont="1" applyBorder="1" applyAlignment="1">
      <alignment horizontal="right"/>
    </xf>
    <xf numFmtId="0" fontId="83" fillId="0" borderId="17" xfId="0" applyFont="1" applyBorder="1" applyAlignment="1">
      <alignment horizontal="left"/>
    </xf>
    <xf numFmtId="3" fontId="84" fillId="0" borderId="17" xfId="0" applyNumberFormat="1" applyFont="1" applyBorder="1" applyAlignment="1">
      <alignment horizontal="right"/>
    </xf>
    <xf numFmtId="3" fontId="84" fillId="0" borderId="0" xfId="0" applyNumberFormat="1" applyFont="1" applyBorder="1" applyAlignment="1">
      <alignment horizontal="right"/>
    </xf>
    <xf numFmtId="3" fontId="84" fillId="0" borderId="24" xfId="0" applyNumberFormat="1" applyFont="1" applyBorder="1" applyAlignment="1">
      <alignment horizontal="right"/>
    </xf>
    <xf numFmtId="0" fontId="81" fillId="0" borderId="0" xfId="0" applyFont="1" applyBorder="1" applyAlignment="1">
      <alignment/>
    </xf>
    <xf numFmtId="0" fontId="85" fillId="0" borderId="17" xfId="0" applyFont="1" applyFill="1" applyBorder="1" applyAlignment="1">
      <alignment horizontal="right"/>
    </xf>
    <xf numFmtId="0" fontId="85" fillId="0" borderId="24" xfId="0" applyFont="1" applyFill="1" applyBorder="1" applyAlignment="1">
      <alignment horizontal="right"/>
    </xf>
    <xf numFmtId="4" fontId="84" fillId="0" borderId="17" xfId="0" applyNumberFormat="1" applyFont="1" applyFill="1" applyBorder="1" applyAlignment="1">
      <alignment horizontal="right"/>
    </xf>
    <xf numFmtId="4" fontId="84" fillId="0" borderId="0" xfId="0" applyNumberFormat="1" applyFont="1" applyFill="1" applyBorder="1" applyAlignment="1">
      <alignment horizontal="right"/>
    </xf>
    <xf numFmtId="4" fontId="85" fillId="0" borderId="17" xfId="0" applyNumberFormat="1" applyFont="1" applyBorder="1" applyAlignment="1">
      <alignment horizontal="right"/>
    </xf>
    <xf numFmtId="4" fontId="85" fillId="0" borderId="0" xfId="0" applyNumberFormat="1" applyFont="1" applyBorder="1" applyAlignment="1">
      <alignment horizontal="right"/>
    </xf>
    <xf numFmtId="4" fontId="85" fillId="0" borderId="24" xfId="0" applyNumberFormat="1" applyFont="1" applyBorder="1" applyAlignment="1">
      <alignment horizontal="right"/>
    </xf>
    <xf numFmtId="0" fontId="85" fillId="0" borderId="17" xfId="0" applyFont="1" applyBorder="1" applyAlignment="1">
      <alignment horizontal="right"/>
    </xf>
    <xf numFmtId="0" fontId="85" fillId="0" borderId="24" xfId="0" applyFont="1" applyBorder="1" applyAlignment="1">
      <alignment horizontal="right"/>
    </xf>
    <xf numFmtId="4" fontId="84" fillId="0" borderId="17" xfId="0" applyNumberFormat="1" applyFont="1" applyBorder="1" applyAlignment="1">
      <alignment horizontal="right"/>
    </xf>
    <xf numFmtId="4" fontId="84" fillId="0" borderId="0" xfId="0" applyNumberFormat="1" applyFont="1" applyBorder="1" applyAlignment="1">
      <alignment horizontal="right"/>
    </xf>
    <xf numFmtId="4" fontId="84" fillId="0" borderId="24" xfId="0" applyNumberFormat="1" applyFont="1" applyBorder="1" applyAlignment="1">
      <alignment horizontal="right"/>
    </xf>
    <xf numFmtId="0" fontId="85" fillId="0" borderId="0" xfId="0" applyFont="1" applyBorder="1" applyAlignment="1">
      <alignment horizontal="right"/>
    </xf>
    <xf numFmtId="0" fontId="85" fillId="0" borderId="0" xfId="0" applyFont="1" applyFill="1" applyBorder="1" applyAlignment="1">
      <alignment horizontal="right"/>
    </xf>
    <xf numFmtId="4" fontId="78" fillId="0" borderId="0" xfId="0" applyNumberFormat="1" applyFont="1" applyBorder="1" applyAlignment="1">
      <alignment/>
    </xf>
    <xf numFmtId="3" fontId="83" fillId="0" borderId="12" xfId="0" applyNumberFormat="1" applyFont="1" applyBorder="1" applyAlignment="1">
      <alignment horizontal="right"/>
    </xf>
    <xf numFmtId="3" fontId="83" fillId="0" borderId="26" xfId="0" applyNumberFormat="1" applyFont="1" applyBorder="1" applyAlignment="1">
      <alignment horizontal="right"/>
    </xf>
    <xf numFmtId="0" fontId="101" fillId="0" borderId="14" xfId="0" applyFont="1" applyBorder="1" applyAlignment="1">
      <alignment/>
    </xf>
    <xf numFmtId="0" fontId="102" fillId="0" borderId="15" xfId="0" applyFont="1" applyBorder="1" applyAlignment="1">
      <alignment/>
    </xf>
    <xf numFmtId="0" fontId="83" fillId="0" borderId="17" xfId="0" applyFont="1" applyBorder="1" applyAlignment="1">
      <alignment/>
    </xf>
    <xf numFmtId="0" fontId="101" fillId="0" borderId="17" xfId="0" applyFont="1" applyBorder="1" applyAlignment="1">
      <alignment/>
    </xf>
    <xf numFmtId="0" fontId="87" fillId="0" borderId="20" xfId="0" applyFont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0" fontId="85" fillId="0" borderId="21" xfId="0" applyFont="1" applyBorder="1" applyAlignment="1">
      <alignment/>
    </xf>
    <xf numFmtId="0" fontId="85" fillId="0" borderId="23" xfId="0" applyFont="1" applyBorder="1" applyAlignment="1">
      <alignment/>
    </xf>
    <xf numFmtId="3" fontId="85" fillId="0" borderId="0" xfId="0" applyNumberFormat="1" applyFont="1" applyBorder="1" applyAlignment="1">
      <alignment horizontal="right"/>
    </xf>
    <xf numFmtId="3" fontId="84" fillId="0" borderId="31" xfId="0" applyNumberFormat="1" applyFont="1" applyFill="1" applyBorder="1" applyAlignment="1">
      <alignment horizontal="right" vertical="center"/>
    </xf>
    <xf numFmtId="0" fontId="89" fillId="0" borderId="0" xfId="0" applyFont="1" applyAlignment="1">
      <alignment/>
    </xf>
    <xf numFmtId="0" fontId="86" fillId="0" borderId="0" xfId="0" applyFont="1" applyBorder="1" applyAlignment="1">
      <alignment horizontal="center"/>
    </xf>
    <xf numFmtId="0" fontId="81" fillId="0" borderId="0" xfId="0" applyFont="1" applyAlignment="1">
      <alignment/>
    </xf>
    <xf numFmtId="0" fontId="81" fillId="0" borderId="24" xfId="0" applyFont="1" applyBorder="1" applyAlignment="1">
      <alignment/>
    </xf>
    <xf numFmtId="0" fontId="81" fillId="0" borderId="0" xfId="0" applyFont="1" applyBorder="1" applyAlignment="1">
      <alignment/>
    </xf>
    <xf numFmtId="0" fontId="85" fillId="0" borderId="31" xfId="0" applyFont="1" applyBorder="1" applyAlignment="1">
      <alignment horizontal="center" vertical="center" wrapText="1"/>
    </xf>
    <xf numFmtId="0" fontId="85" fillId="0" borderId="31" xfId="0" applyFont="1" applyBorder="1" applyAlignment="1">
      <alignment horizontal="center" vertical="center"/>
    </xf>
    <xf numFmtId="0" fontId="83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24" xfId="0" applyFont="1" applyBorder="1" applyAlignment="1">
      <alignment/>
    </xf>
    <xf numFmtId="0" fontId="81" fillId="0" borderId="0" xfId="0" applyFont="1" applyBorder="1" applyAlignment="1">
      <alignment/>
    </xf>
    <xf numFmtId="0" fontId="85" fillId="0" borderId="31" xfId="0" applyFont="1" applyFill="1" applyBorder="1" applyAlignment="1">
      <alignment horizontal="left" vertical="center" wrapText="1"/>
    </xf>
    <xf numFmtId="0" fontId="85" fillId="0" borderId="31" xfId="0" applyFont="1" applyFill="1" applyBorder="1" applyAlignment="1">
      <alignment horizontal="center" vertical="center"/>
    </xf>
    <xf numFmtId="3" fontId="85" fillId="0" borderId="38" xfId="0" applyNumberFormat="1" applyFont="1" applyFill="1" applyBorder="1" applyAlignment="1">
      <alignment horizontal="right" vertical="center"/>
    </xf>
    <xf numFmtId="3" fontId="85" fillId="0" borderId="39" xfId="0" applyNumberFormat="1" applyFont="1" applyFill="1" applyBorder="1" applyAlignment="1">
      <alignment horizontal="right" vertical="center"/>
    </xf>
    <xf numFmtId="3" fontId="85" fillId="0" borderId="40" xfId="0" applyNumberFormat="1" applyFont="1" applyFill="1" applyBorder="1" applyAlignment="1">
      <alignment horizontal="right" vertical="center"/>
    </xf>
    <xf numFmtId="0" fontId="89" fillId="0" borderId="31" xfId="0" applyFont="1" applyBorder="1" applyAlignment="1">
      <alignment/>
    </xf>
    <xf numFmtId="0" fontId="86" fillId="0" borderId="0" xfId="0" applyFont="1" applyBorder="1" applyAlignment="1">
      <alignment horizontal="center"/>
    </xf>
    <xf numFmtId="0" fontId="81" fillId="0" borderId="0" xfId="0" applyFont="1" applyAlignment="1">
      <alignment/>
    </xf>
    <xf numFmtId="0" fontId="81" fillId="0" borderId="24" xfId="0" applyFont="1" applyBorder="1" applyAlignment="1">
      <alignment/>
    </xf>
    <xf numFmtId="0" fontId="81" fillId="0" borderId="0" xfId="0" applyFont="1" applyBorder="1" applyAlignment="1">
      <alignment/>
    </xf>
    <xf numFmtId="3" fontId="85" fillId="0" borderId="17" xfId="0" applyNumberFormat="1" applyFont="1" applyBorder="1" applyAlignment="1">
      <alignment horizontal="right"/>
    </xf>
    <xf numFmtId="3" fontId="85" fillId="0" borderId="24" xfId="0" applyNumberFormat="1" applyFont="1" applyBorder="1" applyAlignment="1">
      <alignment horizontal="right"/>
    </xf>
    <xf numFmtId="3" fontId="85" fillId="0" borderId="0" xfId="0" applyNumberFormat="1" applyFont="1" applyBorder="1" applyAlignment="1">
      <alignment horizontal="right"/>
    </xf>
    <xf numFmtId="0" fontId="85" fillId="0" borderId="32" xfId="0" applyFont="1" applyFill="1" applyBorder="1" applyAlignment="1">
      <alignment horizontal="center" vertical="center"/>
    </xf>
    <xf numFmtId="200" fontId="87" fillId="0" borderId="41" xfId="50" applyNumberFormat="1" applyFont="1" applyBorder="1" applyAlignment="1">
      <alignment vertical="center"/>
    </xf>
    <xf numFmtId="200" fontId="87" fillId="0" borderId="30" xfId="50" applyNumberFormat="1" applyFont="1" applyBorder="1" applyAlignment="1">
      <alignment vertical="center"/>
    </xf>
    <xf numFmtId="0" fontId="82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10" fontId="90" fillId="0" borderId="31" xfId="61" applyNumberFormat="1" applyFont="1" applyFill="1" applyBorder="1" applyAlignment="1">
      <alignment/>
    </xf>
    <xf numFmtId="0" fontId="103" fillId="0" borderId="32" xfId="0" applyFont="1" applyBorder="1" applyAlignment="1">
      <alignment horizontal="center" vertical="center" wrapText="1"/>
    </xf>
    <xf numFmtId="0" fontId="103" fillId="0" borderId="31" xfId="0" applyFont="1" applyBorder="1" applyAlignment="1">
      <alignment horizontal="center" vertical="center" wrapText="1"/>
    </xf>
    <xf numFmtId="0" fontId="103" fillId="0" borderId="38" xfId="0" applyFont="1" applyBorder="1" applyAlignment="1">
      <alignment horizontal="center" vertical="center" wrapText="1"/>
    </xf>
    <xf numFmtId="0" fontId="104" fillId="0" borderId="32" xfId="0" applyFont="1" applyBorder="1" applyAlignment="1">
      <alignment/>
    </xf>
    <xf numFmtId="0" fontId="104" fillId="0" borderId="31" xfId="0" applyFont="1" applyBorder="1" applyAlignment="1">
      <alignment/>
    </xf>
    <xf numFmtId="14" fontId="104" fillId="0" borderId="31" xfId="0" applyNumberFormat="1" applyFont="1" applyBorder="1" applyAlignment="1">
      <alignment/>
    </xf>
    <xf numFmtId="179" fontId="104" fillId="0" borderId="31" xfId="50" applyFont="1" applyBorder="1" applyAlignment="1">
      <alignment/>
    </xf>
    <xf numFmtId="200" fontId="104" fillId="0" borderId="31" xfId="50" applyNumberFormat="1" applyFont="1" applyBorder="1" applyAlignment="1">
      <alignment/>
    </xf>
    <xf numFmtId="200" fontId="104" fillId="0" borderId="38" xfId="50" applyNumberFormat="1" applyFont="1" applyBorder="1" applyAlignment="1">
      <alignment/>
    </xf>
    <xf numFmtId="179" fontId="103" fillId="0" borderId="39" xfId="50" applyFont="1" applyBorder="1" applyAlignment="1">
      <alignment/>
    </xf>
    <xf numFmtId="200" fontId="103" fillId="0" borderId="39" xfId="50" applyNumberFormat="1" applyFont="1" applyBorder="1" applyAlignment="1">
      <alignment/>
    </xf>
    <xf numFmtId="200" fontId="103" fillId="0" borderId="40" xfId="50" applyNumberFormat="1" applyFont="1" applyBorder="1" applyAlignment="1">
      <alignment/>
    </xf>
    <xf numFmtId="0" fontId="103" fillId="0" borderId="42" xfId="0" applyFont="1" applyBorder="1" applyAlignment="1">
      <alignment horizontal="center"/>
    </xf>
    <xf numFmtId="200" fontId="104" fillId="0" borderId="31" xfId="50" applyNumberFormat="1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3" fontId="85" fillId="0" borderId="0" xfId="0" applyNumberFormat="1" applyFont="1" applyBorder="1" applyAlignment="1">
      <alignment horizontal="right"/>
    </xf>
    <xf numFmtId="0" fontId="85" fillId="0" borderId="0" xfId="0" applyFont="1" applyBorder="1" applyAlignment="1">
      <alignment horizontal="right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200" fontId="87" fillId="0" borderId="0" xfId="50" applyNumberFormat="1" applyFont="1" applyBorder="1" applyAlignment="1">
      <alignment/>
    </xf>
    <xf numFmtId="200" fontId="87" fillId="0" borderId="0" xfId="50" applyNumberFormat="1" applyFont="1" applyBorder="1" applyAlignment="1">
      <alignment vertical="center"/>
    </xf>
    <xf numFmtId="200" fontId="83" fillId="0" borderId="0" xfId="50" applyNumberFormat="1" applyFont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Alignment="1">
      <alignment/>
    </xf>
    <xf numFmtId="0" fontId="85" fillId="0" borderId="32" xfId="0" applyFont="1" applyBorder="1" applyAlignment="1">
      <alignment vertical="center"/>
    </xf>
    <xf numFmtId="200" fontId="84" fillId="0" borderId="31" xfId="50" applyNumberFormat="1" applyFont="1" applyBorder="1" applyAlignment="1">
      <alignment vertical="center"/>
    </xf>
    <xf numFmtId="200" fontId="84" fillId="0" borderId="38" xfId="50" applyNumberFormat="1" applyFont="1" applyBorder="1" applyAlignment="1">
      <alignment vertical="center"/>
    </xf>
    <xf numFmtId="200" fontId="83" fillId="0" borderId="41" xfId="50" applyNumberFormat="1" applyFont="1" applyBorder="1" applyAlignment="1">
      <alignment vertical="center"/>
    </xf>
    <xf numFmtId="200" fontId="83" fillId="0" borderId="33" xfId="50" applyNumberFormat="1" applyFont="1" applyBorder="1" applyAlignment="1">
      <alignment vertical="center"/>
    </xf>
    <xf numFmtId="200" fontId="88" fillId="0" borderId="0" xfId="50" applyNumberFormat="1" applyFont="1" applyAlignment="1">
      <alignment/>
    </xf>
    <xf numFmtId="200" fontId="88" fillId="0" borderId="0" xfId="0" applyNumberFormat="1" applyFont="1" applyAlignment="1">
      <alignment/>
    </xf>
    <xf numFmtId="200" fontId="83" fillId="0" borderId="41" xfId="50" applyNumberFormat="1" applyFont="1" applyBorder="1" applyAlignment="1">
      <alignment vertical="center" wrapText="1"/>
    </xf>
    <xf numFmtId="0" fontId="89" fillId="0" borderId="0" xfId="0" applyFont="1" applyBorder="1" applyAlignment="1">
      <alignment horizontal="left"/>
    </xf>
    <xf numFmtId="3" fontId="84" fillId="0" borderId="17" xfId="0" applyNumberFormat="1" applyFont="1" applyBorder="1" applyAlignment="1">
      <alignment horizontal="right"/>
    </xf>
    <xf numFmtId="3" fontId="84" fillId="0" borderId="0" xfId="0" applyNumberFormat="1" applyFont="1" applyBorder="1" applyAlignment="1">
      <alignment horizontal="right"/>
    </xf>
    <xf numFmtId="3" fontId="84" fillId="0" borderId="24" xfId="0" applyNumberFormat="1" applyFont="1" applyBorder="1" applyAlignment="1">
      <alignment horizontal="right"/>
    </xf>
    <xf numFmtId="0" fontId="85" fillId="0" borderId="17" xfId="0" applyFont="1" applyFill="1" applyBorder="1" applyAlignment="1">
      <alignment horizontal="right"/>
    </xf>
    <xf numFmtId="0" fontId="85" fillId="0" borderId="0" xfId="0" applyFont="1" applyFill="1" applyBorder="1" applyAlignment="1">
      <alignment horizontal="right"/>
    </xf>
    <xf numFmtId="0" fontId="85" fillId="0" borderId="24" xfId="0" applyFont="1" applyFill="1" applyBorder="1" applyAlignment="1">
      <alignment horizontal="right"/>
    </xf>
    <xf numFmtId="4" fontId="85" fillId="0" borderId="17" xfId="0" applyNumberFormat="1" applyFont="1" applyBorder="1" applyAlignment="1">
      <alignment horizontal="right"/>
    </xf>
    <xf numFmtId="4" fontId="85" fillId="0" borderId="0" xfId="0" applyNumberFormat="1" applyFont="1" applyBorder="1" applyAlignment="1">
      <alignment horizontal="right"/>
    </xf>
    <xf numFmtId="4" fontId="85" fillId="0" borderId="24" xfId="0" applyNumberFormat="1" applyFont="1" applyBorder="1" applyAlignment="1">
      <alignment horizontal="right"/>
    </xf>
    <xf numFmtId="177" fontId="78" fillId="0" borderId="0" xfId="51" applyFont="1" applyAlignment="1">
      <alignment/>
    </xf>
    <xf numFmtId="177" fontId="78" fillId="0" borderId="0" xfId="51" applyFont="1" applyFill="1" applyAlignment="1">
      <alignment/>
    </xf>
    <xf numFmtId="3" fontId="88" fillId="0" borderId="0" xfId="0" applyNumberFormat="1" applyFont="1" applyAlignment="1">
      <alignment/>
    </xf>
    <xf numFmtId="200" fontId="87" fillId="0" borderId="30" xfId="50" applyNumberFormat="1" applyFont="1" applyFill="1" applyBorder="1" applyAlignment="1">
      <alignment/>
    </xf>
    <xf numFmtId="207" fontId="8" fillId="0" borderId="43" xfId="50" applyNumberFormat="1" applyFont="1" applyBorder="1" applyAlignment="1">
      <alignment horizontal="center" vertical="center"/>
    </xf>
    <xf numFmtId="207" fontId="8" fillId="0" borderId="29" xfId="50" applyNumberFormat="1" applyFont="1" applyBorder="1" applyAlignment="1">
      <alignment horizontal="center" vertical="center"/>
    </xf>
    <xf numFmtId="207" fontId="8" fillId="0" borderId="44" xfId="50" applyNumberFormat="1" applyFont="1" applyBorder="1" applyAlignment="1">
      <alignment horizontal="center" vertical="center"/>
    </xf>
    <xf numFmtId="207" fontId="8" fillId="0" borderId="30" xfId="50" applyNumberFormat="1" applyFont="1" applyBorder="1" applyAlignment="1">
      <alignment horizontal="center" vertical="center"/>
    </xf>
    <xf numFmtId="207" fontId="9" fillId="35" borderId="45" xfId="50" applyNumberFormat="1" applyFont="1" applyFill="1" applyBorder="1" applyAlignment="1">
      <alignment horizontal="center" vertical="center"/>
    </xf>
    <xf numFmtId="207" fontId="8" fillId="36" borderId="46" xfId="50" applyNumberFormat="1" applyFont="1" applyFill="1" applyBorder="1" applyAlignment="1">
      <alignment vertical="center"/>
    </xf>
    <xf numFmtId="207" fontId="8" fillId="36" borderId="33" xfId="50" applyNumberFormat="1" applyFont="1" applyFill="1" applyBorder="1" applyAlignment="1">
      <alignment/>
    </xf>
    <xf numFmtId="207" fontId="8" fillId="0" borderId="44" xfId="50" applyNumberFormat="1" applyFont="1" applyBorder="1" applyAlignment="1">
      <alignment vertical="center"/>
    </xf>
    <xf numFmtId="207" fontId="8" fillId="0" borderId="30" xfId="50" applyNumberFormat="1" applyFont="1" applyBorder="1" applyAlignment="1">
      <alignment/>
    </xf>
    <xf numFmtId="0" fontId="9" fillId="36" borderId="47" xfId="46" applyFont="1" applyFill="1" applyBorder="1" applyAlignment="1">
      <alignment vertical="center" wrapText="1"/>
      <protection/>
    </xf>
    <xf numFmtId="0" fontId="8" fillId="0" borderId="12" xfId="46" applyFont="1" applyBorder="1" applyAlignment="1">
      <alignment vertical="center"/>
      <protection/>
    </xf>
    <xf numFmtId="0" fontId="11" fillId="0" borderId="12" xfId="46" applyFont="1" applyBorder="1" applyAlignment="1">
      <alignment vertical="center"/>
      <protection/>
    </xf>
    <xf numFmtId="0" fontId="11" fillId="0" borderId="12" xfId="46" applyFont="1" applyBorder="1" applyAlignment="1">
      <alignment vertical="center" wrapText="1"/>
      <protection/>
    </xf>
    <xf numFmtId="0" fontId="9" fillId="35" borderId="48" xfId="46" applyFont="1" applyFill="1" applyBorder="1" applyAlignment="1">
      <alignment vertical="center" wrapText="1"/>
      <protection/>
    </xf>
    <xf numFmtId="0" fontId="11" fillId="0" borderId="12" xfId="46" applyFont="1" applyBorder="1" applyAlignment="1">
      <alignment vertical="center"/>
      <protection/>
    </xf>
    <xf numFmtId="0" fontId="8" fillId="0" borderId="12" xfId="46" applyFont="1" applyFill="1" applyBorder="1" applyAlignment="1">
      <alignment vertical="center"/>
      <protection/>
    </xf>
    <xf numFmtId="0" fontId="10" fillId="36" borderId="47" xfId="46" applyFont="1" applyFill="1" applyBorder="1" applyAlignment="1">
      <alignment vertical="center" wrapText="1"/>
      <protection/>
    </xf>
    <xf numFmtId="0" fontId="8" fillId="0" borderId="12" xfId="46" applyFont="1" applyBorder="1" applyAlignment="1">
      <alignment vertical="center" wrapText="1"/>
      <protection/>
    </xf>
    <xf numFmtId="0" fontId="9" fillId="35" borderId="27" xfId="46" applyFont="1" applyFill="1" applyBorder="1" applyAlignment="1">
      <alignment vertical="center" wrapText="1"/>
      <protection/>
    </xf>
    <xf numFmtId="207" fontId="9" fillId="35" borderId="49" xfId="50" applyNumberFormat="1" applyFont="1" applyFill="1" applyBorder="1" applyAlignment="1">
      <alignment horizontal="center" vertical="center"/>
    </xf>
    <xf numFmtId="207" fontId="9" fillId="35" borderId="50" xfId="50" applyNumberFormat="1" applyFont="1" applyFill="1" applyBorder="1" applyAlignment="1">
      <alignment horizontal="center" vertical="center"/>
    </xf>
    <xf numFmtId="0" fontId="8" fillId="0" borderId="27" xfId="46" applyFont="1" applyBorder="1" applyAlignment="1">
      <alignment vertical="center" wrapText="1"/>
      <protection/>
    </xf>
    <xf numFmtId="207" fontId="8" fillId="0" borderId="41" xfId="50" applyNumberFormat="1" applyFont="1" applyBorder="1" applyAlignment="1">
      <alignment vertical="center"/>
    </xf>
    <xf numFmtId="207" fontId="9" fillId="35" borderId="33" xfId="5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/>
    </xf>
    <xf numFmtId="0" fontId="87" fillId="0" borderId="12" xfId="0" applyFont="1" applyFill="1" applyBorder="1" applyAlignment="1">
      <alignment horizontal="left"/>
    </xf>
    <xf numFmtId="0" fontId="87" fillId="0" borderId="0" xfId="0" applyFont="1" applyFill="1" applyBorder="1" applyAlignment="1">
      <alignment horizontal="left"/>
    </xf>
    <xf numFmtId="0" fontId="87" fillId="0" borderId="26" xfId="0" applyFont="1" applyFill="1" applyBorder="1" applyAlignment="1">
      <alignment horizontal="left"/>
    </xf>
    <xf numFmtId="0" fontId="86" fillId="0" borderId="24" xfId="0" applyFont="1" applyFill="1" applyBorder="1" applyAlignment="1">
      <alignment horizontal="center"/>
    </xf>
    <xf numFmtId="0" fontId="81" fillId="0" borderId="24" xfId="0" applyFont="1" applyFill="1" applyBorder="1" applyAlignment="1">
      <alignment/>
    </xf>
    <xf numFmtId="0" fontId="90" fillId="0" borderId="37" xfId="0" applyFont="1" applyBorder="1" applyAlignment="1">
      <alignment/>
    </xf>
    <xf numFmtId="200" fontId="90" fillId="0" borderId="21" xfId="50" applyNumberFormat="1" applyFont="1" applyBorder="1" applyAlignment="1">
      <alignment/>
    </xf>
    <xf numFmtId="200" fontId="90" fillId="0" borderId="38" xfId="50" applyNumberFormat="1" applyFont="1" applyBorder="1" applyAlignment="1">
      <alignment/>
    </xf>
    <xf numFmtId="0" fontId="90" fillId="0" borderId="51" xfId="0" applyFont="1" applyBorder="1" applyAlignment="1">
      <alignment/>
    </xf>
    <xf numFmtId="200" fontId="90" fillId="0" borderId="52" xfId="50" applyNumberFormat="1" applyFont="1" applyBorder="1" applyAlignment="1">
      <alignment/>
    </xf>
    <xf numFmtId="200" fontId="90" fillId="0" borderId="53" xfId="50" applyNumberFormat="1" applyFont="1" applyBorder="1" applyAlignment="1">
      <alignment/>
    </xf>
    <xf numFmtId="200" fontId="90" fillId="0" borderId="40" xfId="50" applyNumberFormat="1" applyFont="1" applyBorder="1" applyAlignment="1">
      <alignment/>
    </xf>
    <xf numFmtId="0" fontId="81" fillId="0" borderId="0" xfId="0" applyFont="1" applyAlignment="1">
      <alignment/>
    </xf>
    <xf numFmtId="0" fontId="81" fillId="0" borderId="24" xfId="0" applyFont="1" applyBorder="1" applyAlignment="1">
      <alignment/>
    </xf>
    <xf numFmtId="0" fontId="83" fillId="0" borderId="17" xfId="0" applyFont="1" applyBorder="1" applyAlignment="1">
      <alignment horizontal="left"/>
    </xf>
    <xf numFmtId="0" fontId="86" fillId="0" borderId="0" xfId="0" applyFont="1" applyBorder="1" applyAlignment="1">
      <alignment horizontal="center"/>
    </xf>
    <xf numFmtId="0" fontId="81" fillId="0" borderId="24" xfId="0" applyFont="1" applyBorder="1" applyAlignment="1">
      <alignment/>
    </xf>
    <xf numFmtId="171" fontId="0" fillId="0" borderId="0" xfId="0" applyNumberFormat="1" applyAlignment="1">
      <alignment/>
    </xf>
    <xf numFmtId="0" fontId="81" fillId="0" borderId="0" xfId="0" applyFont="1" applyAlignment="1">
      <alignment/>
    </xf>
    <xf numFmtId="0" fontId="86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1" fillId="0" borderId="24" xfId="0" applyFont="1" applyBorder="1" applyAlignment="1">
      <alignment/>
    </xf>
    <xf numFmtId="0" fontId="84" fillId="0" borderId="15" xfId="0" applyFont="1" applyBorder="1" applyAlignment="1">
      <alignment horizontal="left"/>
    </xf>
    <xf numFmtId="0" fontId="83" fillId="0" borderId="15" xfId="0" applyFont="1" applyBorder="1" applyAlignment="1">
      <alignment horizontal="left"/>
    </xf>
    <xf numFmtId="0" fontId="82" fillId="0" borderId="27" xfId="0" applyFont="1" applyBorder="1" applyAlignment="1">
      <alignment vertical="center" wrapText="1"/>
    </xf>
    <xf numFmtId="14" fontId="88" fillId="0" borderId="0" xfId="0" applyNumberFormat="1" applyFont="1" applyAlignment="1">
      <alignment/>
    </xf>
    <xf numFmtId="0" fontId="82" fillId="0" borderId="47" xfId="0" applyFont="1" applyBorder="1" applyAlignment="1">
      <alignment vertical="center" wrapText="1"/>
    </xf>
    <xf numFmtId="0" fontId="81" fillId="0" borderId="12" xfId="0" applyFont="1" applyBorder="1" applyAlignment="1">
      <alignment vertical="center" wrapText="1"/>
    </xf>
    <xf numFmtId="0" fontId="86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/>
    </xf>
    <xf numFmtId="0" fontId="81" fillId="0" borderId="24" xfId="0" applyFont="1" applyFill="1" applyBorder="1" applyAlignment="1">
      <alignment/>
    </xf>
    <xf numFmtId="0" fontId="81" fillId="0" borderId="0" xfId="0" applyFont="1" applyAlignment="1">
      <alignment/>
    </xf>
    <xf numFmtId="0" fontId="81" fillId="0" borderId="24" xfId="0" applyFont="1" applyBorder="1" applyAlignment="1">
      <alignment/>
    </xf>
    <xf numFmtId="0" fontId="85" fillId="0" borderId="17" xfId="0" applyFont="1" applyFill="1" applyBorder="1" applyAlignment="1">
      <alignment horizontal="right"/>
    </xf>
    <xf numFmtId="0" fontId="85" fillId="0" borderId="0" xfId="0" applyFont="1" applyFill="1" applyBorder="1" applyAlignment="1">
      <alignment horizontal="right"/>
    </xf>
    <xf numFmtId="0" fontId="85" fillId="0" borderId="24" xfId="0" applyFont="1" applyFill="1" applyBorder="1" applyAlignment="1">
      <alignment horizontal="right"/>
    </xf>
    <xf numFmtId="207" fontId="8" fillId="0" borderId="33" xfId="50" applyNumberFormat="1" applyFont="1" applyBorder="1" applyAlignment="1">
      <alignment vertical="center"/>
    </xf>
    <xf numFmtId="0" fontId="82" fillId="0" borderId="51" xfId="0" applyFont="1" applyBorder="1" applyAlignment="1">
      <alignment/>
    </xf>
    <xf numFmtId="0" fontId="82" fillId="0" borderId="53" xfId="0" applyFont="1" applyBorder="1" applyAlignment="1">
      <alignment/>
    </xf>
    <xf numFmtId="0" fontId="81" fillId="0" borderId="53" xfId="0" applyFont="1" applyBorder="1" applyAlignment="1">
      <alignment/>
    </xf>
    <xf numFmtId="0" fontId="97" fillId="0" borderId="53" xfId="0" applyFont="1" applyBorder="1" applyAlignment="1">
      <alignment/>
    </xf>
    <xf numFmtId="0" fontId="83" fillId="0" borderId="36" xfId="0" applyFont="1" applyBorder="1" applyAlignment="1">
      <alignment horizontal="left"/>
    </xf>
    <xf numFmtId="0" fontId="83" fillId="0" borderId="51" xfId="0" applyFont="1" applyBorder="1" applyAlignment="1">
      <alignment/>
    </xf>
    <xf numFmtId="0" fontId="83" fillId="0" borderId="53" xfId="0" applyFont="1" applyBorder="1" applyAlignment="1">
      <alignment/>
    </xf>
    <xf numFmtId="0" fontId="84" fillId="0" borderId="53" xfId="0" applyFont="1" applyBorder="1" applyAlignment="1">
      <alignment/>
    </xf>
    <xf numFmtId="0" fontId="86" fillId="0" borderId="53" xfId="0" applyFont="1" applyBorder="1" applyAlignment="1">
      <alignment/>
    </xf>
    <xf numFmtId="0" fontId="81" fillId="0" borderId="54" xfId="0" applyFont="1" applyBorder="1" applyAlignment="1">
      <alignment/>
    </xf>
    <xf numFmtId="3" fontId="105" fillId="0" borderId="0" xfId="0" applyNumberFormat="1" applyFont="1" applyAlignment="1">
      <alignment horizontal="right"/>
    </xf>
    <xf numFmtId="3" fontId="106" fillId="0" borderId="31" xfId="0" applyNumberFormat="1" applyFont="1" applyFill="1" applyBorder="1" applyAlignment="1">
      <alignment horizontal="right" vertical="center"/>
    </xf>
    <xf numFmtId="3" fontId="94" fillId="0" borderId="31" xfId="0" applyNumberFormat="1" applyFont="1" applyFill="1" applyBorder="1" applyAlignment="1">
      <alignment horizontal="right" vertical="center"/>
    </xf>
    <xf numFmtId="3" fontId="94" fillId="0" borderId="38" xfId="0" applyNumberFormat="1" applyFont="1" applyFill="1" applyBorder="1" applyAlignment="1">
      <alignment horizontal="right" vertical="center"/>
    </xf>
    <xf numFmtId="3" fontId="84" fillId="0" borderId="55" xfId="0" applyNumberFormat="1" applyFont="1" applyFill="1" applyBorder="1" applyAlignment="1">
      <alignment horizontal="right" vertical="center"/>
    </xf>
    <xf numFmtId="0" fontId="6" fillId="0" borderId="56" xfId="0" applyFont="1" applyBorder="1" applyAlignment="1">
      <alignment horizontal="left"/>
    </xf>
    <xf numFmtId="3" fontId="85" fillId="0" borderId="57" xfId="0" applyNumberFormat="1" applyFont="1" applyFill="1" applyBorder="1" applyAlignment="1">
      <alignment horizontal="right" vertical="center"/>
    </xf>
    <xf numFmtId="3" fontId="84" fillId="0" borderId="21" xfId="0" applyNumberFormat="1" applyFont="1" applyFill="1" applyBorder="1" applyAlignment="1">
      <alignment horizontal="right" vertical="center"/>
    </xf>
    <xf numFmtId="3" fontId="85" fillId="0" borderId="58" xfId="0" applyNumberFormat="1" applyFont="1" applyFill="1" applyBorder="1" applyAlignment="1">
      <alignment horizontal="right" vertical="center"/>
    </xf>
    <xf numFmtId="3" fontId="84" fillId="0" borderId="59" xfId="0" applyNumberFormat="1" applyFont="1" applyFill="1" applyBorder="1" applyAlignment="1">
      <alignment horizontal="right" vertical="center"/>
    </xf>
    <xf numFmtId="3" fontId="84" fillId="0" borderId="60" xfId="0" applyNumberFormat="1" applyFont="1" applyFill="1" applyBorder="1" applyAlignment="1">
      <alignment horizontal="right" vertical="center"/>
    </xf>
    <xf numFmtId="3" fontId="85" fillId="0" borderId="33" xfId="0" applyNumberFormat="1" applyFont="1" applyFill="1" applyBorder="1" applyAlignment="1">
      <alignment horizontal="right" vertical="center"/>
    </xf>
    <xf numFmtId="0" fontId="84" fillId="0" borderId="32" xfId="0" applyFont="1" applyBorder="1" applyAlignment="1">
      <alignment horizontal="left" vertical="center" wrapText="1"/>
    </xf>
    <xf numFmtId="0" fontId="84" fillId="0" borderId="32" xfId="0" applyFont="1" applyBorder="1" applyAlignment="1">
      <alignment horizontal="left" vertical="center"/>
    </xf>
    <xf numFmtId="0" fontId="84" fillId="0" borderId="32" xfId="0" applyFont="1" applyBorder="1" applyAlignment="1">
      <alignment horizontal="left" wrapText="1"/>
    </xf>
    <xf numFmtId="0" fontId="84" fillId="0" borderId="61" xfId="0" applyFont="1" applyBorder="1" applyAlignment="1">
      <alignment horizontal="left" vertical="center" wrapText="1"/>
    </xf>
    <xf numFmtId="0" fontId="84" fillId="0" borderId="62" xfId="0" applyFont="1" applyBorder="1" applyAlignment="1">
      <alignment horizontal="left" vertical="center" wrapText="1"/>
    </xf>
    <xf numFmtId="3" fontId="84" fillId="0" borderId="63" xfId="0" applyNumberFormat="1" applyFont="1" applyFill="1" applyBorder="1" applyAlignment="1">
      <alignment horizontal="right" vertical="center"/>
    </xf>
    <xf numFmtId="3" fontId="84" fillId="0" borderId="18" xfId="0" applyNumberFormat="1" applyFont="1" applyFill="1" applyBorder="1" applyAlignment="1">
      <alignment horizontal="right" vertical="center"/>
    </xf>
    <xf numFmtId="3" fontId="84" fillId="0" borderId="64" xfId="0" applyNumberFormat="1" applyFont="1" applyFill="1" applyBorder="1" applyAlignment="1">
      <alignment horizontal="right" vertical="center"/>
    </xf>
    <xf numFmtId="200" fontId="83" fillId="0" borderId="33" xfId="50" applyNumberFormat="1" applyFont="1" applyFill="1" applyBorder="1" applyAlignment="1">
      <alignment vertical="center"/>
    </xf>
    <xf numFmtId="10" fontId="78" fillId="0" borderId="0" xfId="61" applyNumberFormat="1" applyFont="1" applyAlignment="1">
      <alignment/>
    </xf>
    <xf numFmtId="3" fontId="105" fillId="0" borderId="0" xfId="0" applyNumberFormat="1" applyFont="1" applyAlignment="1">
      <alignment/>
    </xf>
    <xf numFmtId="10" fontId="105" fillId="0" borderId="0" xfId="61" applyNumberFormat="1" applyFont="1" applyAlignment="1">
      <alignment/>
    </xf>
    <xf numFmtId="14" fontId="10" fillId="36" borderId="33" xfId="46" applyNumberFormat="1" applyFont="1" applyFill="1" applyBorder="1" applyAlignment="1">
      <alignment horizontal="center" vertical="center" wrapText="1"/>
      <protection/>
    </xf>
    <xf numFmtId="0" fontId="81" fillId="0" borderId="0" xfId="0" applyFont="1" applyAlignment="1">
      <alignment/>
    </xf>
    <xf numFmtId="3" fontId="84" fillId="0" borderId="14" xfId="0" applyNumberFormat="1" applyFont="1" applyFill="1" applyBorder="1" applyAlignment="1">
      <alignment horizontal="right" vertical="center"/>
    </xf>
    <xf numFmtId="0" fontId="80" fillId="0" borderId="0" xfId="0" applyFont="1" applyAlignment="1">
      <alignment horizontal="center"/>
    </xf>
    <xf numFmtId="3" fontId="87" fillId="0" borderId="12" xfId="0" applyNumberFormat="1" applyFont="1" applyFill="1" applyBorder="1" applyAlignment="1">
      <alignment horizontal="right"/>
    </xf>
    <xf numFmtId="3" fontId="87" fillId="0" borderId="0" xfId="0" applyNumberFormat="1" applyFont="1" applyFill="1" applyBorder="1" applyAlignment="1">
      <alignment horizontal="right"/>
    </xf>
    <xf numFmtId="3" fontId="87" fillId="0" borderId="26" xfId="0" applyNumberFormat="1" applyFont="1" applyFill="1" applyBorder="1" applyAlignment="1">
      <alignment horizontal="right"/>
    </xf>
    <xf numFmtId="3" fontId="89" fillId="0" borderId="31" xfId="0" applyNumberFormat="1" applyFont="1" applyFill="1" applyBorder="1" applyAlignment="1">
      <alignment horizontal="right"/>
    </xf>
    <xf numFmtId="200" fontId="89" fillId="0" borderId="31" xfId="50" applyNumberFormat="1" applyFont="1" applyBorder="1" applyAlignment="1">
      <alignment horizontal="center"/>
    </xf>
    <xf numFmtId="0" fontId="89" fillId="0" borderId="31" xfId="0" applyFont="1" applyBorder="1" applyAlignment="1">
      <alignment horizontal="left"/>
    </xf>
    <xf numFmtId="14" fontId="83" fillId="0" borderId="31" xfId="0" applyNumberFormat="1" applyFont="1" applyBorder="1" applyAlignment="1">
      <alignment horizontal="center"/>
    </xf>
    <xf numFmtId="0" fontId="83" fillId="0" borderId="31" xfId="0" applyFont="1" applyBorder="1" applyAlignment="1">
      <alignment horizontal="center"/>
    </xf>
    <xf numFmtId="3" fontId="87" fillId="0" borderId="12" xfId="0" applyNumberFormat="1" applyFont="1" applyBorder="1" applyAlignment="1">
      <alignment horizontal="right"/>
    </xf>
    <xf numFmtId="3" fontId="87" fillId="0" borderId="0" xfId="0" applyNumberFormat="1" applyFont="1" applyBorder="1" applyAlignment="1">
      <alignment horizontal="right"/>
    </xf>
    <xf numFmtId="3" fontId="87" fillId="0" borderId="26" xfId="0" applyNumberFormat="1" applyFont="1" applyBorder="1" applyAlignment="1">
      <alignment horizontal="right"/>
    </xf>
    <xf numFmtId="0" fontId="83" fillId="0" borderId="31" xfId="0" applyFont="1" applyBorder="1" applyAlignment="1">
      <alignment horizontal="left"/>
    </xf>
    <xf numFmtId="3" fontId="83" fillId="0" borderId="31" xfId="0" applyNumberFormat="1" applyFont="1" applyBorder="1" applyAlignment="1">
      <alignment horizontal="right"/>
    </xf>
    <xf numFmtId="200" fontId="83" fillId="0" borderId="31" xfId="50" applyNumberFormat="1" applyFont="1" applyBorder="1" applyAlignment="1">
      <alignment horizontal="center"/>
    </xf>
    <xf numFmtId="3" fontId="87" fillId="0" borderId="65" xfId="0" applyNumberFormat="1" applyFont="1" applyBorder="1" applyAlignment="1">
      <alignment horizontal="right"/>
    </xf>
    <xf numFmtId="3" fontId="87" fillId="0" borderId="66" xfId="0" applyNumberFormat="1" applyFont="1" applyBorder="1" applyAlignment="1">
      <alignment horizontal="right"/>
    </xf>
    <xf numFmtId="3" fontId="83" fillId="0" borderId="47" xfId="0" applyNumberFormat="1" applyFont="1" applyFill="1" applyBorder="1" applyAlignment="1">
      <alignment horizontal="right"/>
    </xf>
    <xf numFmtId="3" fontId="83" fillId="0" borderId="67" xfId="0" applyNumberFormat="1" applyFont="1" applyFill="1" applyBorder="1" applyAlignment="1">
      <alignment horizontal="right"/>
    </xf>
    <xf numFmtId="3" fontId="83" fillId="0" borderId="68" xfId="0" applyNumberFormat="1" applyFont="1" applyFill="1" applyBorder="1" applyAlignment="1">
      <alignment horizontal="right"/>
    </xf>
    <xf numFmtId="3" fontId="83" fillId="0" borderId="47" xfId="0" applyNumberFormat="1" applyFont="1" applyBorder="1" applyAlignment="1">
      <alignment horizontal="right"/>
    </xf>
    <xf numFmtId="3" fontId="83" fillId="0" borderId="67" xfId="0" applyNumberFormat="1" applyFont="1" applyBorder="1" applyAlignment="1">
      <alignment horizontal="right"/>
    </xf>
    <xf numFmtId="3" fontId="83" fillId="0" borderId="68" xfId="0" applyNumberFormat="1" applyFont="1" applyBorder="1" applyAlignment="1">
      <alignment horizontal="right"/>
    </xf>
    <xf numFmtId="3" fontId="83" fillId="0" borderId="69" xfId="0" applyNumberFormat="1" applyFont="1" applyBorder="1" applyAlignment="1">
      <alignment horizontal="right"/>
    </xf>
    <xf numFmtId="3" fontId="83" fillId="0" borderId="70" xfId="0" applyNumberFormat="1" applyFont="1" applyBorder="1" applyAlignment="1">
      <alignment horizontal="right"/>
    </xf>
    <xf numFmtId="3" fontId="83" fillId="0" borderId="71" xfId="0" applyNumberFormat="1" applyFont="1" applyBorder="1" applyAlignment="1">
      <alignment horizontal="right"/>
    </xf>
    <xf numFmtId="3" fontId="83" fillId="0" borderId="69" xfId="0" applyNumberFormat="1" applyFont="1" applyFill="1" applyBorder="1" applyAlignment="1">
      <alignment horizontal="right"/>
    </xf>
    <xf numFmtId="3" fontId="83" fillId="0" borderId="70" xfId="0" applyNumberFormat="1" applyFont="1" applyFill="1" applyBorder="1" applyAlignment="1">
      <alignment horizontal="right"/>
    </xf>
    <xf numFmtId="3" fontId="83" fillId="0" borderId="71" xfId="0" applyNumberFormat="1" applyFont="1" applyFill="1" applyBorder="1" applyAlignment="1">
      <alignment horizontal="right"/>
    </xf>
    <xf numFmtId="3" fontId="87" fillId="0" borderId="65" xfId="0" applyNumberFormat="1" applyFont="1" applyFill="1" applyBorder="1" applyAlignment="1">
      <alignment horizontal="right"/>
    </xf>
    <xf numFmtId="3" fontId="87" fillId="0" borderId="66" xfId="0" applyNumberFormat="1" applyFont="1" applyFill="1" applyBorder="1" applyAlignment="1">
      <alignment horizontal="right"/>
    </xf>
    <xf numFmtId="3" fontId="87" fillId="0" borderId="19" xfId="0" applyNumberFormat="1" applyFont="1" applyFill="1" applyBorder="1" applyAlignment="1">
      <alignment horizontal="right"/>
    </xf>
    <xf numFmtId="3" fontId="87" fillId="0" borderId="72" xfId="0" applyNumberFormat="1" applyFont="1" applyFill="1" applyBorder="1" applyAlignment="1">
      <alignment horizontal="right"/>
    </xf>
    <xf numFmtId="0" fontId="86" fillId="0" borderId="0" xfId="0" applyFont="1" applyFill="1" applyBorder="1" applyAlignment="1">
      <alignment horizontal="center"/>
    </xf>
    <xf numFmtId="3" fontId="83" fillId="0" borderId="37" xfId="0" applyNumberFormat="1" applyFont="1" applyFill="1" applyBorder="1" applyAlignment="1">
      <alignment horizontal="right"/>
    </xf>
    <xf numFmtId="3" fontId="83" fillId="0" borderId="22" xfId="0" applyNumberFormat="1" applyFont="1" applyFill="1" applyBorder="1" applyAlignment="1">
      <alignment horizontal="right"/>
    </xf>
    <xf numFmtId="3" fontId="83" fillId="0" borderId="73" xfId="0" applyNumberFormat="1" applyFont="1" applyFill="1" applyBorder="1" applyAlignment="1">
      <alignment horizontal="right"/>
    </xf>
    <xf numFmtId="0" fontId="87" fillId="0" borderId="12" xfId="0" applyFont="1" applyFill="1" applyBorder="1" applyAlignment="1">
      <alignment horizontal="left"/>
    </xf>
    <xf numFmtId="0" fontId="87" fillId="0" borderId="0" xfId="0" applyFont="1" applyFill="1" applyBorder="1" applyAlignment="1">
      <alignment horizontal="left"/>
    </xf>
    <xf numFmtId="0" fontId="87" fillId="0" borderId="26" xfId="0" applyFont="1" applyFill="1" applyBorder="1" applyAlignment="1">
      <alignment horizontal="left"/>
    </xf>
    <xf numFmtId="0" fontId="82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14" fontId="82" fillId="0" borderId="47" xfId="0" applyNumberFormat="1" applyFont="1" applyBorder="1" applyAlignment="1">
      <alignment horizontal="center"/>
    </xf>
    <xf numFmtId="14" fontId="82" fillId="0" borderId="67" xfId="0" applyNumberFormat="1" applyFont="1" applyBorder="1" applyAlignment="1">
      <alignment horizontal="center"/>
    </xf>
    <xf numFmtId="14" fontId="82" fillId="0" borderId="68" xfId="0" applyNumberFormat="1" applyFont="1" applyBorder="1" applyAlignment="1">
      <alignment horizontal="center"/>
    </xf>
    <xf numFmtId="3" fontId="87" fillId="0" borderId="17" xfId="0" applyNumberFormat="1" applyFont="1" applyBorder="1" applyAlignment="1">
      <alignment horizontal="right"/>
    </xf>
    <xf numFmtId="3" fontId="87" fillId="0" borderId="17" xfId="0" applyNumberFormat="1" applyFont="1" applyFill="1" applyBorder="1" applyAlignment="1">
      <alignment horizontal="right"/>
    </xf>
    <xf numFmtId="3" fontId="83" fillId="0" borderId="21" xfId="0" applyNumberFormat="1" applyFont="1" applyFill="1" applyBorder="1" applyAlignment="1">
      <alignment horizontal="right"/>
    </xf>
    <xf numFmtId="3" fontId="83" fillId="0" borderId="22" xfId="0" applyNumberFormat="1" applyFont="1" applyBorder="1" applyAlignment="1">
      <alignment horizontal="right"/>
    </xf>
    <xf numFmtId="3" fontId="83" fillId="0" borderId="73" xfId="0" applyNumberFormat="1" applyFont="1" applyBorder="1" applyAlignment="1">
      <alignment horizontal="right"/>
    </xf>
    <xf numFmtId="0" fontId="81" fillId="0" borderId="17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86" fillId="0" borderId="0" xfId="0" applyFont="1" applyBorder="1" applyAlignment="1">
      <alignment horizontal="center"/>
    </xf>
    <xf numFmtId="14" fontId="82" fillId="0" borderId="74" xfId="0" applyNumberFormat="1" applyFont="1" applyBorder="1" applyAlignment="1">
      <alignment horizontal="center"/>
    </xf>
    <xf numFmtId="14" fontId="82" fillId="0" borderId="75" xfId="0" applyNumberFormat="1" applyFont="1" applyBorder="1" applyAlignment="1">
      <alignment horizontal="center"/>
    </xf>
    <xf numFmtId="14" fontId="82" fillId="0" borderId="11" xfId="0" applyNumberFormat="1" applyFont="1" applyBorder="1" applyAlignment="1">
      <alignment horizontal="center"/>
    </xf>
    <xf numFmtId="14" fontId="82" fillId="0" borderId="76" xfId="0" applyNumberFormat="1" applyFont="1" applyBorder="1" applyAlignment="1">
      <alignment horizontal="center"/>
    </xf>
    <xf numFmtId="0" fontId="82" fillId="0" borderId="33" xfId="0" applyFont="1" applyBorder="1" applyAlignment="1">
      <alignment horizontal="center" vertical="center"/>
    </xf>
    <xf numFmtId="0" fontId="82" fillId="0" borderId="33" xfId="0" applyFont="1" applyBorder="1" applyAlignment="1">
      <alignment horizontal="center" vertical="center" wrapText="1"/>
    </xf>
    <xf numFmtId="0" fontId="82" fillId="0" borderId="47" xfId="0" applyFont="1" applyBorder="1" applyAlignment="1">
      <alignment horizontal="center" vertical="center"/>
    </xf>
    <xf numFmtId="0" fontId="82" fillId="0" borderId="67" xfId="0" applyFont="1" applyBorder="1" applyAlignment="1">
      <alignment horizontal="center" vertical="center"/>
    </xf>
    <xf numFmtId="0" fontId="82" fillId="0" borderId="68" xfId="0" applyFont="1" applyBorder="1" applyAlignment="1">
      <alignment horizontal="center" vertical="center"/>
    </xf>
    <xf numFmtId="0" fontId="83" fillId="0" borderId="0" xfId="0" applyFont="1" applyAlignment="1">
      <alignment horizontal="center"/>
    </xf>
    <xf numFmtId="0" fontId="82" fillId="0" borderId="47" xfId="0" applyFont="1" applyBorder="1" applyAlignment="1">
      <alignment horizontal="right" vertical="center"/>
    </xf>
    <xf numFmtId="0" fontId="82" fillId="0" borderId="67" xfId="0" applyFont="1" applyBorder="1" applyAlignment="1">
      <alignment horizontal="right" vertical="center"/>
    </xf>
    <xf numFmtId="3" fontId="89" fillId="0" borderId="17" xfId="0" applyNumberFormat="1" applyFont="1" applyFill="1" applyBorder="1" applyAlignment="1">
      <alignment horizontal="right"/>
    </xf>
    <xf numFmtId="3" fontId="89" fillId="0" borderId="0" xfId="0" applyNumberFormat="1" applyFont="1" applyFill="1" applyBorder="1" applyAlignment="1">
      <alignment horizontal="right"/>
    </xf>
    <xf numFmtId="3" fontId="89" fillId="0" borderId="24" xfId="0" applyNumberFormat="1" applyFont="1" applyFill="1" applyBorder="1" applyAlignment="1">
      <alignment horizontal="right"/>
    </xf>
    <xf numFmtId="0" fontId="89" fillId="0" borderId="0" xfId="0" applyFont="1" applyAlignment="1">
      <alignment horizontal="left"/>
    </xf>
    <xf numFmtId="3" fontId="90" fillId="0" borderId="21" xfId="0" applyNumberFormat="1" applyFont="1" applyBorder="1" applyAlignment="1">
      <alignment horizontal="right"/>
    </xf>
    <xf numFmtId="3" fontId="90" fillId="0" borderId="22" xfId="0" applyNumberFormat="1" applyFont="1" applyBorder="1" applyAlignment="1">
      <alignment horizontal="right"/>
    </xf>
    <xf numFmtId="3" fontId="90" fillId="0" borderId="23" xfId="0" applyNumberFormat="1" applyFont="1" applyBorder="1" applyAlignment="1">
      <alignment horizontal="right"/>
    </xf>
    <xf numFmtId="3" fontId="89" fillId="0" borderId="17" xfId="0" applyNumberFormat="1" applyFont="1" applyBorder="1" applyAlignment="1">
      <alignment horizontal="right"/>
    </xf>
    <xf numFmtId="3" fontId="89" fillId="0" borderId="0" xfId="0" applyNumberFormat="1" applyFont="1" applyBorder="1" applyAlignment="1">
      <alignment horizontal="right"/>
    </xf>
    <xf numFmtId="3" fontId="89" fillId="0" borderId="24" xfId="0" applyNumberFormat="1" applyFont="1" applyBorder="1" applyAlignment="1">
      <alignment horizontal="right"/>
    </xf>
    <xf numFmtId="0" fontId="82" fillId="0" borderId="21" xfId="0" applyFont="1" applyBorder="1" applyAlignment="1">
      <alignment horizontal="center"/>
    </xf>
    <xf numFmtId="0" fontId="82" fillId="0" borderId="22" xfId="0" applyFont="1" applyBorder="1" applyAlignment="1">
      <alignment horizontal="center"/>
    </xf>
    <xf numFmtId="0" fontId="82" fillId="0" borderId="23" xfId="0" applyFont="1" applyBorder="1" applyAlignment="1">
      <alignment horizontal="center"/>
    </xf>
    <xf numFmtId="14" fontId="82" fillId="0" borderId="21" xfId="0" applyNumberFormat="1" applyFont="1" applyBorder="1" applyAlignment="1">
      <alignment horizontal="center"/>
    </xf>
    <xf numFmtId="14" fontId="82" fillId="0" borderId="22" xfId="0" applyNumberFormat="1" applyFont="1" applyBorder="1" applyAlignment="1">
      <alignment horizontal="center"/>
    </xf>
    <xf numFmtId="14" fontId="82" fillId="0" borderId="23" xfId="0" applyNumberFormat="1" applyFont="1" applyBorder="1" applyAlignment="1">
      <alignment horizontal="center"/>
    </xf>
    <xf numFmtId="3" fontId="85" fillId="0" borderId="21" xfId="0" applyNumberFormat="1" applyFont="1" applyBorder="1" applyAlignment="1">
      <alignment horizontal="right"/>
    </xf>
    <xf numFmtId="3" fontId="85" fillId="0" borderId="22" xfId="0" applyNumberFormat="1" applyFont="1" applyBorder="1" applyAlignment="1">
      <alignment horizontal="right"/>
    </xf>
    <xf numFmtId="3" fontId="85" fillId="0" borderId="23" xfId="0" applyNumberFormat="1" applyFont="1" applyBorder="1" applyAlignment="1">
      <alignment horizontal="right"/>
    </xf>
    <xf numFmtId="0" fontId="82" fillId="0" borderId="14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2" fillId="0" borderId="0" xfId="0" applyFont="1" applyAlignment="1">
      <alignment horizontal="left"/>
    </xf>
    <xf numFmtId="0" fontId="82" fillId="0" borderId="74" xfId="0" applyFont="1" applyBorder="1" applyAlignment="1">
      <alignment horizontal="center"/>
    </xf>
    <xf numFmtId="0" fontId="82" fillId="0" borderId="75" xfId="0" applyFont="1" applyBorder="1" applyAlignment="1">
      <alignment horizontal="center"/>
    </xf>
    <xf numFmtId="0" fontId="82" fillId="0" borderId="77" xfId="0" applyFont="1" applyBorder="1" applyAlignment="1">
      <alignment horizontal="center"/>
    </xf>
    <xf numFmtId="14" fontId="82" fillId="0" borderId="73" xfId="0" applyNumberFormat="1" applyFont="1" applyBorder="1" applyAlignment="1">
      <alignment horizontal="center"/>
    </xf>
    <xf numFmtId="3" fontId="84" fillId="0" borderId="17" xfId="0" applyNumberFormat="1" applyFont="1" applyFill="1" applyBorder="1" applyAlignment="1">
      <alignment horizontal="right"/>
    </xf>
    <xf numFmtId="3" fontId="84" fillId="0" borderId="0" xfId="0" applyNumberFormat="1" applyFont="1" applyFill="1" applyBorder="1" applyAlignment="1">
      <alignment horizontal="right"/>
    </xf>
    <xf numFmtId="3" fontId="84" fillId="0" borderId="24" xfId="0" applyNumberFormat="1" applyFont="1" applyFill="1" applyBorder="1" applyAlignment="1">
      <alignment horizontal="right"/>
    </xf>
    <xf numFmtId="3" fontId="84" fillId="0" borderId="18" xfId="0" applyNumberFormat="1" applyFont="1" applyFill="1" applyBorder="1" applyAlignment="1">
      <alignment horizontal="right"/>
    </xf>
    <xf numFmtId="3" fontId="84" fillId="0" borderId="19" xfId="0" applyNumberFormat="1" applyFont="1" applyFill="1" applyBorder="1" applyAlignment="1">
      <alignment horizontal="right"/>
    </xf>
    <xf numFmtId="3" fontId="84" fillId="0" borderId="20" xfId="0" applyNumberFormat="1" applyFont="1" applyFill="1" applyBorder="1" applyAlignment="1">
      <alignment horizontal="right"/>
    </xf>
    <xf numFmtId="3" fontId="84" fillId="0" borderId="26" xfId="0" applyNumberFormat="1" applyFont="1" applyFill="1" applyBorder="1" applyAlignment="1">
      <alignment horizontal="right"/>
    </xf>
    <xf numFmtId="0" fontId="83" fillId="0" borderId="12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0" fontId="83" fillId="0" borderId="24" xfId="0" applyFont="1" applyBorder="1" applyAlignment="1">
      <alignment horizontal="left"/>
    </xf>
    <xf numFmtId="3" fontId="83" fillId="0" borderId="17" xfId="0" applyNumberFormat="1" applyFont="1" applyBorder="1" applyAlignment="1">
      <alignment horizontal="right"/>
    </xf>
    <xf numFmtId="3" fontId="83" fillId="0" borderId="0" xfId="0" applyNumberFormat="1" applyFont="1" applyBorder="1" applyAlignment="1">
      <alignment horizontal="right"/>
    </xf>
    <xf numFmtId="3" fontId="83" fillId="0" borderId="24" xfId="0" applyNumberFormat="1" applyFont="1" applyBorder="1" applyAlignment="1">
      <alignment horizontal="right"/>
    </xf>
    <xf numFmtId="3" fontId="82" fillId="0" borderId="47" xfId="0" applyNumberFormat="1" applyFont="1" applyBorder="1" applyAlignment="1">
      <alignment horizontal="right"/>
    </xf>
    <xf numFmtId="0" fontId="82" fillId="0" borderId="67" xfId="0" applyFont="1" applyBorder="1" applyAlignment="1">
      <alignment horizontal="right"/>
    </xf>
    <xf numFmtId="0" fontId="82" fillId="0" borderId="68" xfId="0" applyFont="1" applyBorder="1" applyAlignment="1">
      <alignment horizontal="right"/>
    </xf>
    <xf numFmtId="3" fontId="82" fillId="0" borderId="67" xfId="0" applyNumberFormat="1" applyFont="1" applyBorder="1" applyAlignment="1">
      <alignment horizontal="right"/>
    </xf>
    <xf numFmtId="0" fontId="82" fillId="0" borderId="51" xfId="0" applyFont="1" applyBorder="1" applyAlignment="1">
      <alignment horizontal="left"/>
    </xf>
    <xf numFmtId="0" fontId="82" fillId="0" borderId="53" xfId="0" applyFont="1" applyBorder="1" applyAlignment="1">
      <alignment horizontal="left"/>
    </xf>
    <xf numFmtId="0" fontId="82" fillId="0" borderId="78" xfId="0" applyFont="1" applyBorder="1" applyAlignment="1">
      <alignment horizontal="left"/>
    </xf>
    <xf numFmtId="3" fontId="83" fillId="0" borderId="26" xfId="0" applyNumberFormat="1" applyFont="1" applyBorder="1" applyAlignment="1">
      <alignment horizontal="right"/>
    </xf>
    <xf numFmtId="200" fontId="90" fillId="0" borderId="31" xfId="50" applyNumberFormat="1" applyFont="1" applyBorder="1" applyAlignment="1">
      <alignment horizontal="left"/>
    </xf>
    <xf numFmtId="3" fontId="84" fillId="0" borderId="72" xfId="0" applyNumberFormat="1" applyFont="1" applyFill="1" applyBorder="1" applyAlignment="1">
      <alignment horizontal="right"/>
    </xf>
    <xf numFmtId="0" fontId="82" fillId="0" borderId="10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2" fillId="0" borderId="79" xfId="0" applyFont="1" applyBorder="1" applyAlignment="1">
      <alignment horizontal="center" vertical="center"/>
    </xf>
    <xf numFmtId="0" fontId="82" fillId="0" borderId="80" xfId="0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/>
    </xf>
    <xf numFmtId="200" fontId="89" fillId="15" borderId="31" xfId="50" applyNumberFormat="1" applyFont="1" applyFill="1" applyBorder="1" applyAlignment="1">
      <alignment horizontal="center"/>
    </xf>
    <xf numFmtId="0" fontId="90" fillId="15" borderId="31" xfId="0" applyFont="1" applyFill="1" applyBorder="1" applyAlignment="1">
      <alignment horizontal="left"/>
    </xf>
    <xf numFmtId="200" fontId="82" fillId="15" borderId="21" xfId="50" applyNumberFormat="1" applyFont="1" applyFill="1" applyBorder="1" applyAlignment="1">
      <alignment horizontal="center" vertical="center"/>
    </xf>
    <xf numFmtId="200" fontId="82" fillId="15" borderId="22" xfId="50" applyNumberFormat="1" applyFont="1" applyFill="1" applyBorder="1" applyAlignment="1">
      <alignment horizontal="center" vertical="center"/>
    </xf>
    <xf numFmtId="200" fontId="82" fillId="15" borderId="23" xfId="50" applyNumberFormat="1" applyFont="1" applyFill="1" applyBorder="1" applyAlignment="1">
      <alignment horizontal="center" vertical="center"/>
    </xf>
    <xf numFmtId="0" fontId="90" fillId="0" borderId="31" xfId="0" applyFont="1" applyBorder="1" applyAlignment="1">
      <alignment horizontal="left" wrapText="1"/>
    </xf>
    <xf numFmtId="0" fontId="90" fillId="0" borderId="31" xfId="0" applyFont="1" applyBorder="1" applyAlignment="1">
      <alignment horizontal="left"/>
    </xf>
    <xf numFmtId="200" fontId="90" fillId="0" borderId="14" xfId="50" applyNumberFormat="1" applyFont="1" applyBorder="1" applyAlignment="1">
      <alignment horizontal="center"/>
    </xf>
    <xf numFmtId="200" fontId="90" fillId="0" borderId="15" xfId="50" applyNumberFormat="1" applyFont="1" applyBorder="1" applyAlignment="1">
      <alignment horizontal="center"/>
    </xf>
    <xf numFmtId="200" fontId="90" fillId="0" borderId="16" xfId="50" applyNumberFormat="1" applyFont="1" applyBorder="1" applyAlignment="1">
      <alignment horizontal="center"/>
    </xf>
    <xf numFmtId="200" fontId="90" fillId="0" borderId="21" xfId="50" applyNumberFormat="1" applyFont="1" applyBorder="1" applyAlignment="1">
      <alignment horizontal="left" vertical="center"/>
    </xf>
    <xf numFmtId="200" fontId="90" fillId="0" borderId="22" xfId="50" applyNumberFormat="1" applyFont="1" applyBorder="1" applyAlignment="1">
      <alignment horizontal="left" vertical="center"/>
    </xf>
    <xf numFmtId="200" fontId="90" fillId="0" borderId="23" xfId="50" applyNumberFormat="1" applyFont="1" applyBorder="1" applyAlignment="1">
      <alignment horizontal="left" vertical="center"/>
    </xf>
    <xf numFmtId="0" fontId="90" fillId="15" borderId="31" xfId="0" applyFont="1" applyFill="1" applyBorder="1" applyAlignment="1">
      <alignment horizontal="left" wrapText="1"/>
    </xf>
    <xf numFmtId="0" fontId="90" fillId="15" borderId="21" xfId="0" applyFont="1" applyFill="1" applyBorder="1" applyAlignment="1">
      <alignment horizontal="left" wrapText="1"/>
    </xf>
    <xf numFmtId="0" fontId="90" fillId="0" borderId="0" xfId="0" applyFont="1" applyBorder="1" applyAlignment="1">
      <alignment horizontal="center"/>
    </xf>
    <xf numFmtId="200" fontId="89" fillId="0" borderId="0" xfId="50" applyNumberFormat="1" applyFont="1" applyBorder="1" applyAlignment="1">
      <alignment horizontal="center"/>
    </xf>
    <xf numFmtId="200" fontId="90" fillId="0" borderId="31" xfId="50" applyNumberFormat="1" applyFont="1" applyBorder="1" applyAlignment="1">
      <alignment horizontal="center"/>
    </xf>
    <xf numFmtId="200" fontId="90" fillId="0" borderId="31" xfId="50" applyNumberFormat="1" applyFont="1" applyFill="1" applyBorder="1" applyAlignment="1">
      <alignment horizontal="center"/>
    </xf>
    <xf numFmtId="0" fontId="89" fillId="0" borderId="0" xfId="0" applyFont="1" applyBorder="1" applyAlignment="1">
      <alignment horizontal="left"/>
    </xf>
    <xf numFmtId="0" fontId="90" fillId="33" borderId="31" xfId="0" applyFont="1" applyFill="1" applyBorder="1" applyAlignment="1">
      <alignment horizontal="left"/>
    </xf>
    <xf numFmtId="200" fontId="89" fillId="33" borderId="31" xfId="50" applyNumberFormat="1" applyFont="1" applyFill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90" fillId="0" borderId="31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/>
    </xf>
    <xf numFmtId="0" fontId="86" fillId="0" borderId="22" xfId="0" applyFont="1" applyBorder="1" applyAlignment="1">
      <alignment horizontal="center"/>
    </xf>
    <xf numFmtId="0" fontId="85" fillId="0" borderId="22" xfId="0" applyFont="1" applyBorder="1" applyAlignment="1">
      <alignment horizontal="right"/>
    </xf>
    <xf numFmtId="0" fontId="85" fillId="0" borderId="23" xfId="0" applyFont="1" applyBorder="1" applyAlignment="1">
      <alignment horizontal="right"/>
    </xf>
    <xf numFmtId="0" fontId="84" fillId="0" borderId="0" xfId="0" applyFont="1" applyBorder="1" applyAlignment="1">
      <alignment horizontal="left"/>
    </xf>
    <xf numFmtId="0" fontId="84" fillId="0" borderId="24" xfId="0" applyFont="1" applyBorder="1" applyAlignment="1">
      <alignment horizontal="left"/>
    </xf>
    <xf numFmtId="0" fontId="81" fillId="0" borderId="0" xfId="0" applyFont="1" applyAlignment="1">
      <alignment/>
    </xf>
    <xf numFmtId="0" fontId="81" fillId="0" borderId="24" xfId="0" applyFont="1" applyBorder="1" applyAlignment="1">
      <alignment/>
    </xf>
    <xf numFmtId="0" fontId="86" fillId="0" borderId="15" xfId="0" applyFont="1" applyBorder="1" applyAlignment="1">
      <alignment horizontal="center"/>
    </xf>
    <xf numFmtId="3" fontId="85" fillId="0" borderId="73" xfId="0" applyNumberFormat="1" applyFont="1" applyBorder="1" applyAlignment="1">
      <alignment horizontal="right"/>
    </xf>
    <xf numFmtId="0" fontId="82" fillId="0" borderId="16" xfId="0" applyFont="1" applyBorder="1" applyAlignment="1">
      <alignment horizontal="center" vertical="center"/>
    </xf>
    <xf numFmtId="3" fontId="84" fillId="0" borderId="17" xfId="0" applyNumberFormat="1" applyFont="1" applyBorder="1" applyAlignment="1">
      <alignment horizontal="right"/>
    </xf>
    <xf numFmtId="3" fontId="84" fillId="0" borderId="0" xfId="0" applyNumberFormat="1" applyFont="1" applyBorder="1" applyAlignment="1">
      <alignment horizontal="right"/>
    </xf>
    <xf numFmtId="3" fontId="84" fillId="0" borderId="24" xfId="0" applyNumberFormat="1" applyFont="1" applyBorder="1" applyAlignment="1">
      <alignment horizontal="right"/>
    </xf>
    <xf numFmtId="3" fontId="84" fillId="0" borderId="26" xfId="0" applyNumberFormat="1" applyFont="1" applyBorder="1" applyAlignment="1">
      <alignment horizontal="right"/>
    </xf>
    <xf numFmtId="0" fontId="81" fillId="0" borderId="0" xfId="0" applyFont="1" applyFill="1" applyBorder="1" applyAlignment="1">
      <alignment/>
    </xf>
    <xf numFmtId="0" fontId="81" fillId="0" borderId="24" xfId="0" applyFont="1" applyFill="1" applyBorder="1" applyAlignment="1">
      <alignment/>
    </xf>
    <xf numFmtId="0" fontId="81" fillId="0" borderId="26" xfId="0" applyFont="1" applyFill="1" applyBorder="1" applyAlignment="1">
      <alignment/>
    </xf>
    <xf numFmtId="0" fontId="86" fillId="0" borderId="24" xfId="0" applyFont="1" applyFill="1" applyBorder="1" applyAlignment="1">
      <alignment horizontal="center"/>
    </xf>
    <xf numFmtId="3" fontId="90" fillId="0" borderId="52" xfId="0" applyNumberFormat="1" applyFont="1" applyBorder="1" applyAlignment="1">
      <alignment horizontal="right"/>
    </xf>
    <xf numFmtId="3" fontId="90" fillId="0" borderId="53" xfId="0" applyNumberFormat="1" applyFont="1" applyBorder="1" applyAlignment="1">
      <alignment horizontal="right"/>
    </xf>
    <xf numFmtId="3" fontId="90" fillId="0" borderId="54" xfId="0" applyNumberFormat="1" applyFont="1" applyBorder="1" applyAlignment="1">
      <alignment horizontal="right"/>
    </xf>
    <xf numFmtId="3" fontId="90" fillId="0" borderId="78" xfId="0" applyNumberFormat="1" applyFont="1" applyBorder="1" applyAlignment="1">
      <alignment horizontal="right"/>
    </xf>
    <xf numFmtId="0" fontId="84" fillId="0" borderId="36" xfId="0" applyFont="1" applyBorder="1" applyAlignment="1">
      <alignment horizontal="left"/>
    </xf>
    <xf numFmtId="0" fontId="84" fillId="0" borderId="15" xfId="0" applyFont="1" applyBorder="1" applyAlignment="1">
      <alignment horizontal="left"/>
    </xf>
    <xf numFmtId="3" fontId="84" fillId="0" borderId="21" xfId="0" applyNumberFormat="1" applyFont="1" applyBorder="1" applyAlignment="1">
      <alignment horizontal="right"/>
    </xf>
    <xf numFmtId="3" fontId="84" fillId="0" borderId="22" xfId="0" applyNumberFormat="1" applyFont="1" applyBorder="1" applyAlignment="1">
      <alignment horizontal="right"/>
    </xf>
    <xf numFmtId="3" fontId="84" fillId="0" borderId="23" xfId="0" applyNumberFormat="1" applyFont="1" applyBorder="1" applyAlignment="1">
      <alignment horizontal="right"/>
    </xf>
    <xf numFmtId="3" fontId="84" fillId="0" borderId="21" xfId="0" applyNumberFormat="1" applyFont="1" applyFill="1" applyBorder="1" applyAlignment="1">
      <alignment horizontal="right"/>
    </xf>
    <xf numFmtId="3" fontId="84" fillId="0" borderId="22" xfId="0" applyNumberFormat="1" applyFont="1" applyFill="1" applyBorder="1" applyAlignment="1">
      <alignment horizontal="right"/>
    </xf>
    <xf numFmtId="3" fontId="84" fillId="0" borderId="73" xfId="0" applyNumberFormat="1" applyFont="1" applyFill="1" applyBorder="1" applyAlignment="1">
      <alignment horizontal="right"/>
    </xf>
    <xf numFmtId="0" fontId="83" fillId="0" borderId="36" xfId="0" applyFont="1" applyBorder="1" applyAlignment="1">
      <alignment horizontal="left"/>
    </xf>
    <xf numFmtId="0" fontId="83" fillId="0" borderId="15" xfId="0" applyFont="1" applyBorder="1" applyAlignment="1">
      <alignment horizontal="left"/>
    </xf>
    <xf numFmtId="0" fontId="83" fillId="0" borderId="16" xfId="0" applyFont="1" applyBorder="1" applyAlignment="1">
      <alignment horizontal="left"/>
    </xf>
    <xf numFmtId="0" fontId="83" fillId="0" borderId="37" xfId="0" applyFont="1" applyBorder="1" applyAlignment="1">
      <alignment horizontal="left"/>
    </xf>
    <xf numFmtId="0" fontId="83" fillId="0" borderId="22" xfId="0" applyFont="1" applyBorder="1" applyAlignment="1">
      <alignment horizontal="left"/>
    </xf>
    <xf numFmtId="0" fontId="83" fillId="0" borderId="23" xfId="0" applyFont="1" applyBorder="1" applyAlignment="1">
      <alignment horizontal="left"/>
    </xf>
    <xf numFmtId="3" fontId="83" fillId="0" borderId="58" xfId="0" applyNumberFormat="1" applyFont="1" applyBorder="1" applyAlignment="1">
      <alignment horizontal="right"/>
    </xf>
    <xf numFmtId="3" fontId="83" fillId="0" borderId="81" xfId="0" applyNumberFormat="1" applyFont="1" applyBorder="1" applyAlignment="1">
      <alignment horizontal="right"/>
    </xf>
    <xf numFmtId="0" fontId="83" fillId="0" borderId="47" xfId="0" applyFont="1" applyBorder="1" applyAlignment="1">
      <alignment horizontal="left"/>
    </xf>
    <xf numFmtId="0" fontId="83" fillId="0" borderId="67" xfId="0" applyFont="1" applyBorder="1" applyAlignment="1">
      <alignment horizontal="left"/>
    </xf>
    <xf numFmtId="0" fontId="83" fillId="0" borderId="81" xfId="0" applyFont="1" applyBorder="1" applyAlignment="1">
      <alignment horizontal="left"/>
    </xf>
    <xf numFmtId="0" fontId="82" fillId="0" borderId="47" xfId="0" applyFont="1" applyBorder="1" applyAlignment="1">
      <alignment horizontal="left"/>
    </xf>
    <xf numFmtId="0" fontId="82" fillId="0" borderId="67" xfId="0" applyFont="1" applyBorder="1" applyAlignment="1">
      <alignment horizontal="left"/>
    </xf>
    <xf numFmtId="3" fontId="82" fillId="0" borderId="68" xfId="0" applyNumberFormat="1" applyFont="1" applyBorder="1" applyAlignment="1">
      <alignment horizontal="right"/>
    </xf>
    <xf numFmtId="209" fontId="82" fillId="0" borderId="74" xfId="0" applyNumberFormat="1" applyFont="1" applyBorder="1" applyAlignment="1">
      <alignment horizontal="center"/>
    </xf>
    <xf numFmtId="209" fontId="82" fillId="0" borderId="75" xfId="0" applyNumberFormat="1" applyFont="1" applyBorder="1" applyAlignment="1">
      <alignment horizontal="center"/>
    </xf>
    <xf numFmtId="0" fontId="82" fillId="0" borderId="73" xfId="0" applyFont="1" applyBorder="1" applyAlignment="1">
      <alignment horizontal="center"/>
    </xf>
    <xf numFmtId="3" fontId="83" fillId="0" borderId="14" xfId="0" applyNumberFormat="1" applyFont="1" applyBorder="1" applyAlignment="1">
      <alignment horizontal="right"/>
    </xf>
    <xf numFmtId="3" fontId="83" fillId="0" borderId="15" xfId="0" applyNumberFormat="1" applyFont="1" applyBorder="1" applyAlignment="1">
      <alignment horizontal="right"/>
    </xf>
    <xf numFmtId="3" fontId="83" fillId="0" borderId="16" xfId="0" applyNumberFormat="1" applyFont="1" applyBorder="1" applyAlignment="1">
      <alignment horizontal="right"/>
    </xf>
    <xf numFmtId="209" fontId="82" fillId="0" borderId="21" xfId="0" applyNumberFormat="1" applyFont="1" applyBorder="1" applyAlignment="1">
      <alignment horizontal="center"/>
    </xf>
    <xf numFmtId="209" fontId="82" fillId="0" borderId="22" xfId="0" applyNumberFormat="1" applyFont="1" applyBorder="1" applyAlignment="1">
      <alignment horizontal="center"/>
    </xf>
    <xf numFmtId="3" fontId="83" fillId="0" borderId="14" xfId="0" applyNumberFormat="1" applyFont="1" applyFill="1" applyBorder="1" applyAlignment="1">
      <alignment horizontal="right"/>
    </xf>
    <xf numFmtId="3" fontId="83" fillId="0" borderId="15" xfId="0" applyNumberFormat="1" applyFont="1" applyFill="1" applyBorder="1" applyAlignment="1">
      <alignment horizontal="right"/>
    </xf>
    <xf numFmtId="3" fontId="83" fillId="0" borderId="25" xfId="0" applyNumberFormat="1" applyFont="1" applyFill="1" applyBorder="1" applyAlignment="1">
      <alignment horizontal="right"/>
    </xf>
    <xf numFmtId="0" fontId="82" fillId="0" borderId="82" xfId="0" applyFont="1" applyBorder="1" applyAlignment="1">
      <alignment horizontal="center"/>
    </xf>
    <xf numFmtId="0" fontId="82" fillId="0" borderId="83" xfId="0" applyFont="1" applyBorder="1" applyAlignment="1">
      <alignment horizontal="center"/>
    </xf>
    <xf numFmtId="3" fontId="83" fillId="0" borderId="23" xfId="0" applyNumberFormat="1" applyFont="1" applyFill="1" applyBorder="1" applyAlignment="1">
      <alignment horizontal="right"/>
    </xf>
    <xf numFmtId="3" fontId="84" fillId="0" borderId="18" xfId="0" applyNumberFormat="1" applyFont="1" applyBorder="1" applyAlignment="1">
      <alignment horizontal="right"/>
    </xf>
    <xf numFmtId="3" fontId="84" fillId="0" borderId="19" xfId="0" applyNumberFormat="1" applyFont="1" applyBorder="1" applyAlignment="1">
      <alignment horizontal="right"/>
    </xf>
    <xf numFmtId="3" fontId="84" fillId="0" borderId="20" xfId="0" applyNumberFormat="1" applyFont="1" applyBorder="1" applyAlignment="1">
      <alignment horizontal="right"/>
    </xf>
    <xf numFmtId="3" fontId="84" fillId="0" borderId="14" xfId="0" applyNumberFormat="1" applyFont="1" applyFill="1" applyBorder="1" applyAlignment="1">
      <alignment horizontal="right"/>
    </xf>
    <xf numFmtId="3" fontId="84" fillId="0" borderId="15" xfId="0" applyNumberFormat="1" applyFont="1" applyFill="1" applyBorder="1" applyAlignment="1">
      <alignment horizontal="right"/>
    </xf>
    <xf numFmtId="3" fontId="84" fillId="0" borderId="16" xfId="0" applyNumberFormat="1" applyFont="1" applyFill="1" applyBorder="1" applyAlignment="1">
      <alignment horizontal="right"/>
    </xf>
    <xf numFmtId="3" fontId="84" fillId="0" borderId="72" xfId="0" applyNumberFormat="1" applyFont="1" applyBorder="1" applyAlignment="1">
      <alignment horizontal="right"/>
    </xf>
    <xf numFmtId="3" fontId="83" fillId="0" borderId="25" xfId="0" applyNumberFormat="1" applyFont="1" applyBorder="1" applyAlignment="1">
      <alignment horizontal="right"/>
    </xf>
    <xf numFmtId="0" fontId="82" fillId="0" borderId="37" xfId="0" applyFont="1" applyBorder="1" applyAlignment="1">
      <alignment horizontal="center"/>
    </xf>
    <xf numFmtId="3" fontId="83" fillId="0" borderId="52" xfId="0" applyNumberFormat="1" applyFont="1" applyBorder="1" applyAlignment="1">
      <alignment horizontal="right"/>
    </xf>
    <xf numFmtId="0" fontId="83" fillId="0" borderId="53" xfId="0" applyFont="1" applyBorder="1" applyAlignment="1">
      <alignment horizontal="right"/>
    </xf>
    <xf numFmtId="0" fontId="83" fillId="0" borderId="54" xfId="0" applyFont="1" applyBorder="1" applyAlignment="1">
      <alignment horizontal="right"/>
    </xf>
    <xf numFmtId="0" fontId="83" fillId="0" borderId="78" xfId="0" applyFont="1" applyBorder="1" applyAlignment="1">
      <alignment horizontal="right"/>
    </xf>
    <xf numFmtId="0" fontId="87" fillId="0" borderId="0" xfId="0" applyFont="1" applyAlignment="1">
      <alignment horizontal="left"/>
    </xf>
    <xf numFmtId="3" fontId="83" fillId="0" borderId="53" xfId="0" applyNumberFormat="1" applyFont="1" applyBorder="1" applyAlignment="1">
      <alignment horizontal="right"/>
    </xf>
    <xf numFmtId="3" fontId="83" fillId="0" borderId="54" xfId="0" applyNumberFormat="1" applyFont="1" applyBorder="1" applyAlignment="1">
      <alignment horizontal="right"/>
    </xf>
    <xf numFmtId="3" fontId="83" fillId="0" borderId="78" xfId="0" applyNumberFormat="1" applyFont="1" applyBorder="1" applyAlignment="1">
      <alignment horizontal="right"/>
    </xf>
    <xf numFmtId="3" fontId="84" fillId="0" borderId="14" xfId="0" applyNumberFormat="1" applyFont="1" applyBorder="1" applyAlignment="1">
      <alignment horizontal="right"/>
    </xf>
    <xf numFmtId="3" fontId="84" fillId="0" borderId="15" xfId="0" applyNumberFormat="1" applyFont="1" applyBorder="1" applyAlignment="1">
      <alignment horizontal="right"/>
    </xf>
    <xf numFmtId="3" fontId="84" fillId="0" borderId="25" xfId="0" applyNumberFormat="1" applyFont="1" applyBorder="1" applyAlignment="1">
      <alignment horizontal="right"/>
    </xf>
    <xf numFmtId="0" fontId="102" fillId="0" borderId="0" xfId="0" applyFont="1" applyBorder="1" applyAlignment="1">
      <alignment horizontal="center"/>
    </xf>
    <xf numFmtId="3" fontId="84" fillId="0" borderId="16" xfId="0" applyNumberFormat="1" applyFont="1" applyBorder="1" applyAlignment="1">
      <alignment horizontal="right"/>
    </xf>
    <xf numFmtId="3" fontId="83" fillId="0" borderId="21" xfId="0" applyNumberFormat="1" applyFont="1" applyBorder="1" applyAlignment="1">
      <alignment horizontal="right"/>
    </xf>
    <xf numFmtId="3" fontId="83" fillId="0" borderId="23" xfId="0" applyNumberFormat="1" applyFont="1" applyBorder="1" applyAlignment="1">
      <alignment horizontal="right"/>
    </xf>
    <xf numFmtId="0" fontId="84" fillId="0" borderId="19" xfId="0" applyFont="1" applyBorder="1" applyAlignment="1">
      <alignment horizontal="left"/>
    </xf>
    <xf numFmtId="0" fontId="103" fillId="0" borderId="84" xfId="0" applyFont="1" applyBorder="1" applyAlignment="1">
      <alignment horizontal="left"/>
    </xf>
    <xf numFmtId="0" fontId="103" fillId="0" borderId="39" xfId="0" applyFont="1" applyBorder="1" applyAlignment="1">
      <alignment horizontal="left"/>
    </xf>
    <xf numFmtId="0" fontId="0" fillId="0" borderId="0" xfId="0" applyAlignment="1">
      <alignment horizontal="left"/>
    </xf>
    <xf numFmtId="0" fontId="103" fillId="0" borderId="85" xfId="0" applyFont="1" applyBorder="1" applyAlignment="1">
      <alignment horizontal="center"/>
    </xf>
    <xf numFmtId="0" fontId="103" fillId="0" borderId="42" xfId="0" applyFont="1" applyBorder="1" applyAlignment="1">
      <alignment horizontal="center"/>
    </xf>
    <xf numFmtId="14" fontId="103" fillId="0" borderId="42" xfId="0" applyNumberFormat="1" applyFont="1" applyBorder="1" applyAlignment="1">
      <alignment horizontal="center"/>
    </xf>
    <xf numFmtId="0" fontId="103" fillId="0" borderId="34" xfId="0" applyFont="1" applyBorder="1" applyAlignment="1">
      <alignment horizontal="center"/>
    </xf>
    <xf numFmtId="3" fontId="84" fillId="0" borderId="17" xfId="0" applyNumberFormat="1" applyFont="1" applyBorder="1" applyAlignment="1">
      <alignment horizontal="right" wrapText="1"/>
    </xf>
    <xf numFmtId="3" fontId="84" fillId="0" borderId="0" xfId="0" applyNumberFormat="1" applyFont="1" applyBorder="1" applyAlignment="1">
      <alignment horizontal="right" wrapText="1"/>
    </xf>
    <xf numFmtId="3" fontId="84" fillId="0" borderId="24" xfId="0" applyNumberFormat="1" applyFont="1" applyBorder="1" applyAlignment="1">
      <alignment horizontal="right" wrapText="1"/>
    </xf>
    <xf numFmtId="0" fontId="86" fillId="0" borderId="19" xfId="0" applyFont="1" applyBorder="1" applyAlignment="1">
      <alignment horizontal="center"/>
    </xf>
    <xf numFmtId="3" fontId="7" fillId="0" borderId="17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0" fontId="85" fillId="0" borderId="86" xfId="0" applyFont="1" applyBorder="1" applyAlignment="1">
      <alignment horizontal="center" vertical="center"/>
    </xf>
    <xf numFmtId="0" fontId="85" fillId="0" borderId="87" xfId="0" applyFont="1" applyBorder="1" applyAlignment="1">
      <alignment horizontal="center" vertical="center"/>
    </xf>
    <xf numFmtId="0" fontId="83" fillId="0" borderId="84" xfId="0" applyFont="1" applyFill="1" applyBorder="1" applyAlignment="1">
      <alignment horizontal="left" vertical="center"/>
    </xf>
    <xf numFmtId="0" fontId="83" fillId="0" borderId="39" xfId="0" applyFont="1" applyFill="1" applyBorder="1" applyAlignment="1">
      <alignment horizontal="left" vertical="center"/>
    </xf>
    <xf numFmtId="0" fontId="83" fillId="0" borderId="85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 vertical="center"/>
    </xf>
    <xf numFmtId="0" fontId="83" fillId="0" borderId="32" xfId="0" applyFont="1" applyFill="1" applyBorder="1" applyAlignment="1">
      <alignment horizontal="left" vertical="center"/>
    </xf>
    <xf numFmtId="0" fontId="83" fillId="0" borderId="31" xfId="0" applyFont="1" applyFill="1" applyBorder="1" applyAlignment="1">
      <alignment horizontal="left" vertical="center"/>
    </xf>
    <xf numFmtId="0" fontId="83" fillId="0" borderId="42" xfId="0" applyFont="1" applyBorder="1" applyAlignment="1">
      <alignment horizontal="center"/>
    </xf>
    <xf numFmtId="0" fontId="82" fillId="0" borderId="42" xfId="0" applyFont="1" applyBorder="1" applyAlignment="1">
      <alignment horizontal="center"/>
    </xf>
    <xf numFmtId="0" fontId="83" fillId="0" borderId="42" xfId="0" applyFont="1" applyBorder="1" applyAlignment="1">
      <alignment horizontal="center" vertical="center"/>
    </xf>
    <xf numFmtId="0" fontId="83" fillId="0" borderId="31" xfId="0" applyFont="1" applyBorder="1" applyAlignment="1">
      <alignment horizontal="center" vertical="center"/>
    </xf>
    <xf numFmtId="0" fontId="85" fillId="0" borderId="74" xfId="0" applyFont="1" applyBorder="1" applyAlignment="1">
      <alignment horizontal="center"/>
    </xf>
    <xf numFmtId="0" fontId="85" fillId="0" borderId="75" xfId="0" applyFont="1" applyBorder="1" applyAlignment="1">
      <alignment horizontal="center"/>
    </xf>
    <xf numFmtId="0" fontId="85" fillId="0" borderId="83" xfId="0" applyFont="1" applyBorder="1" applyAlignment="1">
      <alignment horizontal="center"/>
    </xf>
    <xf numFmtId="0" fontId="90" fillId="0" borderId="88" xfId="0" applyFont="1" applyBorder="1" applyAlignment="1">
      <alignment horizontal="center" vertical="center"/>
    </xf>
    <xf numFmtId="0" fontId="90" fillId="0" borderId="62" xfId="0" applyFont="1" applyBorder="1" applyAlignment="1">
      <alignment horizontal="center" vertical="center"/>
    </xf>
    <xf numFmtId="3" fontId="85" fillId="0" borderId="21" xfId="0" applyNumberFormat="1" applyFont="1" applyBorder="1" applyAlignment="1">
      <alignment/>
    </xf>
    <xf numFmtId="3" fontId="85" fillId="0" borderId="22" xfId="0" applyNumberFormat="1" applyFont="1" applyBorder="1" applyAlignment="1">
      <alignment/>
    </xf>
    <xf numFmtId="3" fontId="85" fillId="0" borderId="23" xfId="0" applyNumberFormat="1" applyFont="1" applyBorder="1" applyAlignment="1">
      <alignment/>
    </xf>
    <xf numFmtId="0" fontId="85" fillId="0" borderId="21" xfId="0" applyFont="1" applyBorder="1" applyAlignment="1">
      <alignment horizontal="left"/>
    </xf>
    <xf numFmtId="0" fontId="85" fillId="0" borderId="22" xfId="0" applyFont="1" applyBorder="1" applyAlignment="1">
      <alignment horizontal="left"/>
    </xf>
    <xf numFmtId="0" fontId="85" fillId="0" borderId="23" xfId="0" applyFont="1" applyBorder="1" applyAlignment="1">
      <alignment horizontal="left"/>
    </xf>
    <xf numFmtId="3" fontId="85" fillId="0" borderId="21" xfId="0" applyNumberFormat="1" applyFont="1" applyBorder="1" applyAlignment="1">
      <alignment horizontal="center"/>
    </xf>
    <xf numFmtId="3" fontId="85" fillId="0" borderId="22" xfId="0" applyNumberFormat="1" applyFont="1" applyBorder="1" applyAlignment="1">
      <alignment horizontal="center"/>
    </xf>
    <xf numFmtId="3" fontId="85" fillId="0" borderId="23" xfId="0" applyNumberFormat="1" applyFont="1" applyBorder="1" applyAlignment="1">
      <alignment horizontal="center"/>
    </xf>
    <xf numFmtId="0" fontId="85" fillId="0" borderId="21" xfId="0" applyFont="1" applyBorder="1" applyAlignment="1">
      <alignment/>
    </xf>
    <xf numFmtId="0" fontId="85" fillId="0" borderId="23" xfId="0" applyFont="1" applyBorder="1" applyAlignment="1">
      <alignment/>
    </xf>
    <xf numFmtId="0" fontId="85" fillId="0" borderId="17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5" fillId="0" borderId="24" xfId="0" applyFont="1" applyBorder="1" applyAlignment="1">
      <alignment horizontal="center"/>
    </xf>
    <xf numFmtId="0" fontId="85" fillId="0" borderId="14" xfId="0" applyFont="1" applyBorder="1" applyAlignment="1">
      <alignment horizontal="center"/>
    </xf>
    <xf numFmtId="0" fontId="85" fillId="0" borderId="16" xfId="0" applyFont="1" applyBorder="1" applyAlignment="1">
      <alignment horizontal="center"/>
    </xf>
    <xf numFmtId="0" fontId="85" fillId="0" borderId="14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/>
    </xf>
    <xf numFmtId="0" fontId="85" fillId="0" borderId="20" xfId="0" applyFont="1" applyBorder="1" applyAlignment="1">
      <alignment horizontal="center"/>
    </xf>
    <xf numFmtId="0" fontId="107" fillId="0" borderId="14" xfId="0" applyFont="1" applyBorder="1" applyAlignment="1">
      <alignment horizontal="center" vertical="center"/>
    </xf>
    <xf numFmtId="0" fontId="107" fillId="0" borderId="15" xfId="0" applyFont="1" applyBorder="1" applyAlignment="1">
      <alignment horizontal="center" vertical="center"/>
    </xf>
    <xf numFmtId="0" fontId="107" fillId="0" borderId="16" xfId="0" applyFont="1" applyBorder="1" applyAlignment="1">
      <alignment horizontal="center" vertical="center"/>
    </xf>
    <xf numFmtId="0" fontId="107" fillId="0" borderId="18" xfId="0" applyFont="1" applyBorder="1" applyAlignment="1">
      <alignment horizontal="center" vertical="center"/>
    </xf>
    <xf numFmtId="0" fontId="107" fillId="0" borderId="19" xfId="0" applyFont="1" applyBorder="1" applyAlignment="1">
      <alignment horizontal="center" vertical="center"/>
    </xf>
    <xf numFmtId="0" fontId="107" fillId="0" borderId="20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/>
    </xf>
    <xf numFmtId="0" fontId="85" fillId="0" borderId="24" xfId="0" applyFont="1" applyBorder="1" applyAlignment="1">
      <alignment horizontal="center" vertical="center"/>
    </xf>
    <xf numFmtId="0" fontId="85" fillId="0" borderId="21" xfId="0" applyFont="1" applyBorder="1" applyAlignment="1">
      <alignment horizontal="center"/>
    </xf>
    <xf numFmtId="0" fontId="85" fillId="0" borderId="22" xfId="0" applyFont="1" applyBorder="1" applyAlignment="1">
      <alignment horizontal="center"/>
    </xf>
    <xf numFmtId="0" fontId="85" fillId="0" borderId="23" xfId="0" applyFont="1" applyBorder="1" applyAlignment="1">
      <alignment horizontal="center"/>
    </xf>
    <xf numFmtId="0" fontId="85" fillId="0" borderId="0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/>
    </xf>
    <xf numFmtId="0" fontId="85" fillId="0" borderId="19" xfId="0" applyFont="1" applyBorder="1" applyAlignment="1">
      <alignment horizontal="center"/>
    </xf>
    <xf numFmtId="0" fontId="107" fillId="0" borderId="17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107" fillId="0" borderId="24" xfId="0" applyFont="1" applyBorder="1" applyAlignment="1">
      <alignment horizontal="center" vertical="center"/>
    </xf>
    <xf numFmtId="0" fontId="87" fillId="0" borderId="0" xfId="0" applyFont="1" applyAlignment="1">
      <alignment horizontal="center"/>
    </xf>
    <xf numFmtId="0" fontId="85" fillId="0" borderId="15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96" fillId="0" borderId="51" xfId="0" applyFont="1" applyBorder="1" applyAlignment="1">
      <alignment horizontal="left"/>
    </xf>
    <xf numFmtId="0" fontId="96" fillId="0" borderId="53" xfId="0" applyFont="1" applyBorder="1" applyAlignment="1">
      <alignment horizontal="left"/>
    </xf>
    <xf numFmtId="0" fontId="96" fillId="0" borderId="54" xfId="0" applyFont="1" applyBorder="1" applyAlignment="1">
      <alignment horizontal="left"/>
    </xf>
    <xf numFmtId="0" fontId="82" fillId="0" borderId="34" xfId="0" applyFont="1" applyBorder="1" applyAlignment="1">
      <alignment horizontal="center"/>
    </xf>
    <xf numFmtId="0" fontId="82" fillId="0" borderId="31" xfId="0" applyFont="1" applyBorder="1" applyAlignment="1">
      <alignment horizontal="center"/>
    </xf>
    <xf numFmtId="14" fontId="82" fillId="0" borderId="31" xfId="0" applyNumberFormat="1" applyFont="1" applyBorder="1" applyAlignment="1">
      <alignment horizontal="center"/>
    </xf>
    <xf numFmtId="0" fontId="82" fillId="0" borderId="38" xfId="0" applyFont="1" applyBorder="1" applyAlignment="1">
      <alignment horizontal="center"/>
    </xf>
    <xf numFmtId="0" fontId="82" fillId="0" borderId="85" xfId="0" applyFont="1" applyBorder="1" applyAlignment="1">
      <alignment horizontal="center" vertical="center"/>
    </xf>
    <xf numFmtId="0" fontId="82" fillId="0" borderId="42" xfId="0" applyFont="1" applyBorder="1" applyAlignment="1">
      <alignment horizontal="center" vertical="center"/>
    </xf>
    <xf numFmtId="0" fontId="82" fillId="0" borderId="32" xfId="0" applyFont="1" applyBorder="1" applyAlignment="1">
      <alignment horizontal="center" vertical="center"/>
    </xf>
    <xf numFmtId="0" fontId="82" fillId="0" borderId="31" xfId="0" applyFont="1" applyBorder="1" applyAlignment="1">
      <alignment horizontal="center" vertical="center"/>
    </xf>
    <xf numFmtId="200" fontId="82" fillId="0" borderId="31" xfId="0" applyNumberFormat="1" applyFont="1" applyBorder="1" applyAlignment="1">
      <alignment horizontal="center"/>
    </xf>
    <xf numFmtId="0" fontId="108" fillId="0" borderId="36" xfId="0" applyFont="1" applyBorder="1" applyAlignment="1">
      <alignment horizontal="center" vertical="center"/>
    </xf>
    <xf numFmtId="0" fontId="108" fillId="0" borderId="15" xfId="0" applyFont="1" applyBorder="1" applyAlignment="1">
      <alignment horizontal="center" vertical="center"/>
    </xf>
    <xf numFmtId="0" fontId="108" fillId="0" borderId="25" xfId="0" applyFont="1" applyBorder="1" applyAlignment="1">
      <alignment horizontal="center" vertical="center"/>
    </xf>
    <xf numFmtId="0" fontId="108" fillId="0" borderId="80" xfId="0" applyFont="1" applyBorder="1" applyAlignment="1">
      <alignment horizontal="center" vertical="center"/>
    </xf>
    <xf numFmtId="0" fontId="108" fillId="0" borderId="19" xfId="0" applyFont="1" applyBorder="1" applyAlignment="1">
      <alignment horizontal="center" vertical="center"/>
    </xf>
    <xf numFmtId="0" fontId="108" fillId="0" borderId="72" xfId="0" applyFont="1" applyBorder="1" applyAlignment="1">
      <alignment horizontal="center" vertical="center"/>
    </xf>
    <xf numFmtId="0" fontId="82" fillId="0" borderId="37" xfId="0" applyFont="1" applyBorder="1" applyAlignment="1">
      <alignment horizontal="left"/>
    </xf>
    <xf numFmtId="0" fontId="82" fillId="0" borderId="22" xfId="0" applyFont="1" applyBorder="1" applyAlignment="1">
      <alignment horizontal="left"/>
    </xf>
    <xf numFmtId="0" fontId="82" fillId="0" borderId="23" xfId="0" applyFont="1" applyBorder="1" applyAlignment="1">
      <alignment horizontal="left"/>
    </xf>
    <xf numFmtId="200" fontId="96" fillId="0" borderId="39" xfId="0" applyNumberFormat="1" applyFont="1" applyBorder="1" applyAlignment="1">
      <alignment horizontal="center"/>
    </xf>
    <xf numFmtId="200" fontId="96" fillId="0" borderId="40" xfId="0" applyNumberFormat="1" applyFont="1" applyBorder="1" applyAlignment="1">
      <alignment horizontal="center"/>
    </xf>
    <xf numFmtId="3" fontId="86" fillId="0" borderId="0" xfId="0" applyNumberFormat="1" applyFont="1" applyBorder="1" applyAlignment="1">
      <alignment horizontal="center"/>
    </xf>
    <xf numFmtId="3" fontId="85" fillId="0" borderId="17" xfId="0" applyNumberFormat="1" applyFont="1" applyBorder="1" applyAlignment="1">
      <alignment horizontal="right"/>
    </xf>
    <xf numFmtId="3" fontId="85" fillId="0" borderId="24" xfId="0" applyNumberFormat="1" applyFont="1" applyBorder="1" applyAlignment="1">
      <alignment horizontal="right"/>
    </xf>
    <xf numFmtId="3" fontId="85" fillId="0" borderId="17" xfId="0" applyNumberFormat="1" applyFont="1" applyFill="1" applyBorder="1" applyAlignment="1">
      <alignment horizontal="right"/>
    </xf>
    <xf numFmtId="3" fontId="85" fillId="0" borderId="24" xfId="0" applyNumberFormat="1" applyFont="1" applyFill="1" applyBorder="1" applyAlignment="1">
      <alignment horizontal="right"/>
    </xf>
    <xf numFmtId="3" fontId="84" fillId="0" borderId="17" xfId="0" applyNumberFormat="1" applyFont="1" applyBorder="1" applyAlignment="1">
      <alignment horizontal="center"/>
    </xf>
    <xf numFmtId="3" fontId="84" fillId="0" borderId="24" xfId="0" applyNumberFormat="1" applyFont="1" applyBorder="1" applyAlignment="1">
      <alignment horizontal="center"/>
    </xf>
    <xf numFmtId="3" fontId="85" fillId="0" borderId="89" xfId="0" applyNumberFormat="1" applyFont="1" applyBorder="1" applyAlignment="1">
      <alignment horizontal="right"/>
    </xf>
    <xf numFmtId="3" fontId="85" fillId="0" borderId="90" xfId="0" applyNumberFormat="1" applyFont="1" applyBorder="1" applyAlignment="1">
      <alignment horizontal="right"/>
    </xf>
    <xf numFmtId="3" fontId="85" fillId="0" borderId="0" xfId="0" applyNumberFormat="1" applyFont="1" applyFill="1" applyBorder="1" applyAlignment="1">
      <alignment horizontal="right"/>
    </xf>
    <xf numFmtId="14" fontId="83" fillId="0" borderId="21" xfId="0" applyNumberFormat="1" applyFont="1" applyBorder="1" applyAlignment="1">
      <alignment horizontal="center" vertical="center"/>
    </xf>
    <xf numFmtId="0" fontId="83" fillId="0" borderId="22" xfId="0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/>
    </xf>
    <xf numFmtId="3" fontId="85" fillId="0" borderId="0" xfId="0" applyNumberFormat="1" applyFont="1" applyBorder="1" applyAlignment="1">
      <alignment horizontal="right"/>
    </xf>
    <xf numFmtId="3" fontId="85" fillId="0" borderId="21" xfId="0" applyNumberFormat="1" applyFont="1" applyFill="1" applyBorder="1" applyAlignment="1">
      <alignment horizontal="right"/>
    </xf>
    <xf numFmtId="3" fontId="85" fillId="0" borderId="23" xfId="0" applyNumberFormat="1" applyFont="1" applyFill="1" applyBorder="1" applyAlignment="1">
      <alignment horizontal="right"/>
    </xf>
    <xf numFmtId="4" fontId="83" fillId="0" borderId="21" xfId="0" applyNumberFormat="1" applyFont="1" applyFill="1" applyBorder="1" applyAlignment="1">
      <alignment horizontal="right"/>
    </xf>
    <xf numFmtId="4" fontId="83" fillId="0" borderId="22" xfId="0" applyNumberFormat="1" applyFont="1" applyFill="1" applyBorder="1" applyAlignment="1">
      <alignment horizontal="right"/>
    </xf>
    <xf numFmtId="4" fontId="83" fillId="0" borderId="23" xfId="0" applyNumberFormat="1" applyFont="1" applyFill="1" applyBorder="1" applyAlignment="1">
      <alignment horizontal="right"/>
    </xf>
    <xf numFmtId="4" fontId="85" fillId="0" borderId="17" xfId="0" applyNumberFormat="1" applyFont="1" applyBorder="1" applyAlignment="1">
      <alignment horizontal="right"/>
    </xf>
    <xf numFmtId="4" fontId="85" fillId="0" borderId="0" xfId="0" applyNumberFormat="1" applyFont="1" applyBorder="1" applyAlignment="1">
      <alignment horizontal="right"/>
    </xf>
    <xf numFmtId="4" fontId="85" fillId="0" borderId="24" xfId="0" applyNumberFormat="1" applyFont="1" applyBorder="1" applyAlignment="1">
      <alignment horizontal="right"/>
    </xf>
    <xf numFmtId="4" fontId="84" fillId="0" borderId="17" xfId="0" applyNumberFormat="1" applyFont="1" applyFill="1" applyBorder="1" applyAlignment="1">
      <alignment horizontal="right"/>
    </xf>
    <xf numFmtId="4" fontId="84" fillId="0" borderId="0" xfId="0" applyNumberFormat="1" applyFont="1" applyFill="1" applyBorder="1" applyAlignment="1">
      <alignment horizontal="right"/>
    </xf>
    <xf numFmtId="4" fontId="84" fillId="0" borderId="24" xfId="0" applyNumberFormat="1" applyFont="1" applyFill="1" applyBorder="1" applyAlignment="1">
      <alignment horizontal="right"/>
    </xf>
    <xf numFmtId="0" fontId="85" fillId="0" borderId="17" xfId="0" applyFont="1" applyFill="1" applyBorder="1" applyAlignment="1">
      <alignment horizontal="right"/>
    </xf>
    <xf numFmtId="0" fontId="85" fillId="0" borderId="0" xfId="0" applyFont="1" applyFill="1" applyBorder="1" applyAlignment="1">
      <alignment horizontal="right"/>
    </xf>
    <xf numFmtId="0" fontId="85" fillId="0" borderId="24" xfId="0" applyFont="1" applyFill="1" applyBorder="1" applyAlignment="1">
      <alignment horizontal="right"/>
    </xf>
    <xf numFmtId="0" fontId="85" fillId="0" borderId="17" xfId="0" applyFont="1" applyBorder="1" applyAlignment="1">
      <alignment horizontal="right"/>
    </xf>
    <xf numFmtId="0" fontId="85" fillId="0" borderId="0" xfId="0" applyFont="1" applyBorder="1" applyAlignment="1">
      <alignment horizontal="right"/>
    </xf>
    <xf numFmtId="0" fontId="85" fillId="0" borderId="24" xfId="0" applyFont="1" applyBorder="1" applyAlignment="1">
      <alignment horizontal="right"/>
    </xf>
    <xf numFmtId="4" fontId="84" fillId="0" borderId="17" xfId="0" applyNumberFormat="1" applyFont="1" applyBorder="1" applyAlignment="1">
      <alignment horizontal="right"/>
    </xf>
    <xf numFmtId="4" fontId="84" fillId="0" borderId="0" xfId="0" applyNumberFormat="1" applyFont="1" applyBorder="1" applyAlignment="1">
      <alignment horizontal="right"/>
    </xf>
    <xf numFmtId="4" fontId="84" fillId="0" borderId="24" xfId="0" applyNumberFormat="1" applyFont="1" applyBorder="1" applyAlignment="1">
      <alignment horizontal="right"/>
    </xf>
    <xf numFmtId="4" fontId="85" fillId="0" borderId="17" xfId="0" applyNumberFormat="1" applyFont="1" applyFill="1" applyBorder="1" applyAlignment="1">
      <alignment horizontal="right"/>
    </xf>
    <xf numFmtId="4" fontId="85" fillId="0" borderId="0" xfId="0" applyNumberFormat="1" applyFont="1" applyFill="1" applyBorder="1" applyAlignment="1">
      <alignment horizontal="right"/>
    </xf>
    <xf numFmtId="4" fontId="85" fillId="0" borderId="24" xfId="0" applyNumberFormat="1" applyFont="1" applyFill="1" applyBorder="1" applyAlignment="1">
      <alignment horizontal="right"/>
    </xf>
    <xf numFmtId="0" fontId="83" fillId="0" borderId="18" xfId="0" applyFont="1" applyFill="1" applyBorder="1" applyAlignment="1">
      <alignment horizontal="right"/>
    </xf>
    <xf numFmtId="0" fontId="83" fillId="0" borderId="19" xfId="0" applyFont="1" applyFill="1" applyBorder="1" applyAlignment="1">
      <alignment horizontal="right"/>
    </xf>
    <xf numFmtId="0" fontId="83" fillId="0" borderId="20" xfId="0" applyFont="1" applyFill="1" applyBorder="1" applyAlignment="1">
      <alignment horizontal="right"/>
    </xf>
    <xf numFmtId="4" fontId="83" fillId="0" borderId="89" xfId="0" applyNumberFormat="1" applyFont="1" applyBorder="1" applyAlignment="1">
      <alignment horizontal="right"/>
    </xf>
    <xf numFmtId="4" fontId="83" fillId="0" borderId="70" xfId="0" applyNumberFormat="1" applyFont="1" applyBorder="1" applyAlignment="1">
      <alignment horizontal="right"/>
    </xf>
    <xf numFmtId="4" fontId="83" fillId="0" borderId="90" xfId="0" applyNumberFormat="1" applyFont="1" applyBorder="1" applyAlignment="1">
      <alignment horizontal="right"/>
    </xf>
    <xf numFmtId="3" fontId="83" fillId="0" borderId="89" xfId="0" applyNumberFormat="1" applyFont="1" applyBorder="1" applyAlignment="1">
      <alignment horizontal="right"/>
    </xf>
    <xf numFmtId="3" fontId="83" fillId="0" borderId="90" xfId="0" applyNumberFormat="1" applyFont="1" applyBorder="1" applyAlignment="1">
      <alignment horizontal="right"/>
    </xf>
    <xf numFmtId="4" fontId="85" fillId="0" borderId="21" xfId="0" applyNumberFormat="1" applyFont="1" applyBorder="1" applyAlignment="1">
      <alignment horizontal="right"/>
    </xf>
    <xf numFmtId="4" fontId="85" fillId="0" borderId="22" xfId="0" applyNumberFormat="1" applyFont="1" applyBorder="1" applyAlignment="1">
      <alignment horizontal="right"/>
    </xf>
    <xf numFmtId="4" fontId="85" fillId="0" borderId="23" xfId="0" applyNumberFormat="1" applyFont="1" applyBorder="1" applyAlignment="1">
      <alignment horizontal="right"/>
    </xf>
    <xf numFmtId="4" fontId="83" fillId="0" borderId="21" xfId="0" applyNumberFormat="1" applyFont="1" applyBorder="1" applyAlignment="1">
      <alignment horizontal="right"/>
    </xf>
    <xf numFmtId="4" fontId="83" fillId="0" borderId="22" xfId="0" applyNumberFormat="1" applyFont="1" applyBorder="1" applyAlignment="1">
      <alignment horizontal="right"/>
    </xf>
    <xf numFmtId="4" fontId="83" fillId="0" borderId="23" xfId="0" applyNumberFormat="1" applyFont="1" applyBorder="1" applyAlignment="1">
      <alignment horizontal="right"/>
    </xf>
    <xf numFmtId="4" fontId="85" fillId="0" borderId="14" xfId="0" applyNumberFormat="1" applyFont="1" applyBorder="1" applyAlignment="1">
      <alignment horizontal="right"/>
    </xf>
    <xf numFmtId="4" fontId="85" fillId="0" borderId="15" xfId="0" applyNumberFormat="1" applyFont="1" applyBorder="1" applyAlignment="1">
      <alignment horizontal="right"/>
    </xf>
    <xf numFmtId="4" fontId="85" fillId="0" borderId="16" xfId="0" applyNumberFormat="1" applyFont="1" applyBorder="1" applyAlignment="1">
      <alignment horizontal="right"/>
    </xf>
    <xf numFmtId="4" fontId="84" fillId="0" borderId="14" xfId="0" applyNumberFormat="1" applyFont="1" applyBorder="1" applyAlignment="1">
      <alignment horizontal="right"/>
    </xf>
    <xf numFmtId="4" fontId="84" fillId="0" borderId="15" xfId="0" applyNumberFormat="1" applyFont="1" applyBorder="1" applyAlignment="1">
      <alignment horizontal="right"/>
    </xf>
    <xf numFmtId="4" fontId="84" fillId="0" borderId="16" xfId="0" applyNumberFormat="1" applyFont="1" applyBorder="1" applyAlignment="1">
      <alignment horizontal="right"/>
    </xf>
    <xf numFmtId="0" fontId="81" fillId="0" borderId="0" xfId="0" applyFont="1" applyBorder="1" applyAlignment="1">
      <alignment horizontal="center"/>
    </xf>
    <xf numFmtId="0" fontId="85" fillId="0" borderId="31" xfId="0" applyFont="1" applyBorder="1" applyAlignment="1">
      <alignment horizontal="center"/>
    </xf>
    <xf numFmtId="0" fontId="96" fillId="0" borderId="14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0" fontId="96" fillId="0" borderId="20" xfId="0" applyFont="1" applyBorder="1" applyAlignment="1">
      <alignment horizontal="center" vertical="center"/>
    </xf>
    <xf numFmtId="0" fontId="85" fillId="0" borderId="14" xfId="0" applyFont="1" applyBorder="1" applyAlignment="1">
      <alignment horizontal="right"/>
    </xf>
    <xf numFmtId="0" fontId="85" fillId="0" borderId="15" xfId="0" applyFont="1" applyBorder="1" applyAlignment="1">
      <alignment horizontal="right"/>
    </xf>
    <xf numFmtId="0" fontId="85" fillId="0" borderId="16" xfId="0" applyFont="1" applyBorder="1" applyAlignment="1">
      <alignment horizontal="right"/>
    </xf>
    <xf numFmtId="4" fontId="85" fillId="0" borderId="21" xfId="0" applyNumberFormat="1" applyFont="1" applyFill="1" applyBorder="1" applyAlignment="1">
      <alignment horizontal="right"/>
    </xf>
    <xf numFmtId="4" fontId="85" fillId="0" borderId="22" xfId="0" applyNumberFormat="1" applyFont="1" applyFill="1" applyBorder="1" applyAlignment="1">
      <alignment horizontal="right"/>
    </xf>
    <xf numFmtId="4" fontId="85" fillId="0" borderId="23" xfId="0" applyNumberFormat="1" applyFont="1" applyFill="1" applyBorder="1" applyAlignment="1">
      <alignment horizontal="right"/>
    </xf>
    <xf numFmtId="0" fontId="89" fillId="0" borderId="17" xfId="0" applyFont="1" applyBorder="1" applyAlignment="1">
      <alignment horizontal="left"/>
    </xf>
    <xf numFmtId="0" fontId="89" fillId="0" borderId="24" xfId="0" applyFont="1" applyBorder="1" applyAlignment="1">
      <alignment horizontal="left"/>
    </xf>
    <xf numFmtId="0" fontId="85" fillId="0" borderId="42" xfId="0" applyFont="1" applyFill="1" applyBorder="1" applyAlignment="1">
      <alignment horizontal="center" vertical="center" wrapText="1"/>
    </xf>
    <xf numFmtId="0" fontId="85" fillId="0" borderId="31" xfId="0" applyFont="1" applyFill="1" applyBorder="1" applyAlignment="1">
      <alignment horizontal="center" vertical="center" wrapText="1"/>
    </xf>
    <xf numFmtId="0" fontId="85" fillId="0" borderId="39" xfId="0" applyFont="1" applyFill="1" applyBorder="1" applyAlignment="1">
      <alignment horizontal="center" vertical="center" wrapText="1"/>
    </xf>
    <xf numFmtId="0" fontId="85" fillId="0" borderId="74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52" xfId="0" applyFont="1" applyBorder="1" applyAlignment="1">
      <alignment horizontal="center" vertical="center" wrapText="1"/>
    </xf>
    <xf numFmtId="0" fontId="85" fillId="0" borderId="56" xfId="0" applyFont="1" applyBorder="1" applyAlignment="1">
      <alignment horizontal="center" vertical="center"/>
    </xf>
    <xf numFmtId="0" fontId="85" fillId="0" borderId="91" xfId="0" applyFont="1" applyBorder="1" applyAlignment="1">
      <alignment horizontal="center" vertical="center"/>
    </xf>
    <xf numFmtId="209" fontId="85" fillId="0" borderId="92" xfId="0" applyNumberFormat="1" applyFont="1" applyBorder="1" applyAlignment="1">
      <alignment horizontal="center" vertical="center"/>
    </xf>
    <xf numFmtId="209" fontId="85" fillId="0" borderId="93" xfId="0" applyNumberFormat="1" applyFont="1" applyBorder="1" applyAlignment="1">
      <alignment horizontal="center" vertical="center"/>
    </xf>
    <xf numFmtId="0" fontId="85" fillId="0" borderId="85" xfId="0" applyFont="1" applyBorder="1" applyAlignment="1">
      <alignment horizontal="center" vertical="center"/>
    </xf>
    <xf numFmtId="0" fontId="85" fillId="0" borderId="32" xfId="0" applyFont="1" applyBorder="1" applyAlignment="1">
      <alignment horizontal="center" vertical="center"/>
    </xf>
    <xf numFmtId="0" fontId="85" fillId="0" borderId="84" xfId="0" applyFont="1" applyBorder="1" applyAlignment="1">
      <alignment horizontal="center" vertical="center"/>
    </xf>
    <xf numFmtId="3" fontId="81" fillId="0" borderId="17" xfId="0" applyNumberFormat="1" applyFont="1" applyBorder="1" applyAlignment="1">
      <alignment horizontal="right"/>
    </xf>
    <xf numFmtId="3" fontId="81" fillId="0" borderId="0" xfId="0" applyNumberFormat="1" applyFont="1" applyBorder="1" applyAlignment="1">
      <alignment horizontal="right"/>
    </xf>
    <xf numFmtId="3" fontId="81" fillId="0" borderId="24" xfId="0" applyNumberFormat="1" applyFont="1" applyBorder="1" applyAlignment="1">
      <alignment horizontal="right"/>
    </xf>
    <xf numFmtId="3" fontId="81" fillId="0" borderId="17" xfId="0" applyNumberFormat="1" applyFont="1" applyFill="1" applyBorder="1" applyAlignment="1">
      <alignment horizontal="right"/>
    </xf>
    <xf numFmtId="3" fontId="81" fillId="0" borderId="0" xfId="0" applyNumberFormat="1" applyFont="1" applyFill="1" applyBorder="1" applyAlignment="1">
      <alignment horizontal="right"/>
    </xf>
    <xf numFmtId="3" fontId="81" fillId="0" borderId="24" xfId="0" applyNumberFormat="1" applyFont="1" applyFill="1" applyBorder="1" applyAlignment="1">
      <alignment horizontal="right"/>
    </xf>
    <xf numFmtId="0" fontId="81" fillId="0" borderId="17" xfId="0" applyFont="1" applyFill="1" applyBorder="1" applyAlignment="1">
      <alignment horizontal="left"/>
    </xf>
    <xf numFmtId="0" fontId="81" fillId="0" borderId="0" xfId="0" applyFont="1" applyFill="1" applyBorder="1" applyAlignment="1">
      <alignment horizontal="left"/>
    </xf>
    <xf numFmtId="0" fontId="81" fillId="0" borderId="24" xfId="0" applyFont="1" applyFill="1" applyBorder="1" applyAlignment="1">
      <alignment horizontal="left"/>
    </xf>
    <xf numFmtId="4" fontId="81" fillId="0" borderId="14" xfId="0" applyNumberFormat="1" applyFont="1" applyFill="1" applyBorder="1" applyAlignment="1">
      <alignment horizontal="right"/>
    </xf>
    <xf numFmtId="4" fontId="81" fillId="0" borderId="15" xfId="0" applyNumberFormat="1" applyFont="1" applyFill="1" applyBorder="1" applyAlignment="1">
      <alignment horizontal="right"/>
    </xf>
    <xf numFmtId="4" fontId="81" fillId="0" borderId="16" xfId="0" applyNumberFormat="1" applyFont="1" applyFill="1" applyBorder="1" applyAlignment="1">
      <alignment horizontal="right"/>
    </xf>
    <xf numFmtId="4" fontId="81" fillId="0" borderId="17" xfId="0" applyNumberFormat="1" applyFont="1" applyFill="1" applyBorder="1" applyAlignment="1">
      <alignment horizontal="right"/>
    </xf>
    <xf numFmtId="4" fontId="81" fillId="0" borderId="0" xfId="0" applyNumberFormat="1" applyFont="1" applyFill="1" applyBorder="1" applyAlignment="1">
      <alignment horizontal="right"/>
    </xf>
    <xf numFmtId="4" fontId="81" fillId="0" borderId="24" xfId="0" applyNumberFormat="1" applyFont="1" applyFill="1" applyBorder="1" applyAlignment="1">
      <alignment horizontal="right"/>
    </xf>
    <xf numFmtId="0" fontId="81" fillId="0" borderId="18" xfId="0" applyFont="1" applyFill="1" applyBorder="1" applyAlignment="1">
      <alignment horizontal="left"/>
    </xf>
    <xf numFmtId="0" fontId="81" fillId="0" borderId="19" xfId="0" applyFont="1" applyFill="1" applyBorder="1" applyAlignment="1">
      <alignment horizontal="left"/>
    </xf>
    <xf numFmtId="0" fontId="81" fillId="0" borderId="20" xfId="0" applyFont="1" applyFill="1" applyBorder="1" applyAlignment="1">
      <alignment horizontal="left"/>
    </xf>
    <xf numFmtId="3" fontId="81" fillId="0" borderId="18" xfId="0" applyNumberFormat="1" applyFont="1" applyBorder="1" applyAlignment="1">
      <alignment horizontal="right"/>
    </xf>
    <xf numFmtId="3" fontId="81" fillId="0" borderId="19" xfId="0" applyNumberFormat="1" applyFont="1" applyBorder="1" applyAlignment="1">
      <alignment horizontal="right"/>
    </xf>
    <xf numFmtId="3" fontId="81" fillId="0" borderId="20" xfId="0" applyNumberFormat="1" applyFont="1" applyBorder="1" applyAlignment="1">
      <alignment horizontal="right"/>
    </xf>
    <xf numFmtId="0" fontId="81" fillId="0" borderId="14" xfId="0" applyFont="1" applyFill="1" applyBorder="1" applyAlignment="1">
      <alignment horizontal="left"/>
    </xf>
    <xf numFmtId="0" fontId="81" fillId="0" borderId="15" xfId="0" applyFont="1" applyFill="1" applyBorder="1" applyAlignment="1">
      <alignment horizontal="left"/>
    </xf>
    <xf numFmtId="0" fontId="81" fillId="0" borderId="16" xfId="0" applyFont="1" applyFill="1" applyBorder="1" applyAlignment="1">
      <alignment horizontal="left"/>
    </xf>
    <xf numFmtId="4" fontId="81" fillId="0" borderId="17" xfId="0" applyNumberFormat="1" applyFont="1" applyBorder="1" applyAlignment="1">
      <alignment horizontal="center"/>
    </xf>
    <xf numFmtId="4" fontId="81" fillId="0" borderId="0" xfId="0" applyNumberFormat="1" applyFont="1" applyBorder="1" applyAlignment="1">
      <alignment horizontal="center"/>
    </xf>
    <xf numFmtId="4" fontId="81" fillId="0" borderId="24" xfId="0" applyNumberFormat="1" applyFont="1" applyBorder="1" applyAlignment="1">
      <alignment horizontal="center"/>
    </xf>
    <xf numFmtId="0" fontId="81" fillId="0" borderId="19" xfId="0" applyFont="1" applyBorder="1" applyAlignment="1">
      <alignment/>
    </xf>
    <xf numFmtId="0" fontId="81" fillId="0" borderId="20" xfId="0" applyFont="1" applyBorder="1" applyAlignment="1">
      <alignment/>
    </xf>
    <xf numFmtId="3" fontId="81" fillId="0" borderId="18" xfId="0" applyNumberFormat="1" applyFont="1" applyBorder="1" applyAlignment="1">
      <alignment horizontal="center"/>
    </xf>
    <xf numFmtId="3" fontId="81" fillId="0" borderId="19" xfId="0" applyNumberFormat="1" applyFont="1" applyBorder="1" applyAlignment="1">
      <alignment horizontal="center"/>
    </xf>
    <xf numFmtId="3" fontId="81" fillId="0" borderId="20" xfId="0" applyNumberFormat="1" applyFont="1" applyBorder="1" applyAlignment="1">
      <alignment horizontal="center"/>
    </xf>
    <xf numFmtId="0" fontId="82" fillId="0" borderId="0" xfId="0" applyFont="1" applyAlignment="1">
      <alignment horizontal="righ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Millares [0] 2" xfId="52"/>
    <cellStyle name="Millares [0] 3" xfId="53"/>
    <cellStyle name="Millares 2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Relationship Id="rId3" Type="http://schemas.openxmlformats.org/officeDocument/2006/relationships/image" Target="../media/image4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Relationship Id="rId3" Type="http://schemas.openxmlformats.org/officeDocument/2006/relationships/image" Target="../media/image46.png" /><Relationship Id="rId4" Type="http://schemas.openxmlformats.org/officeDocument/2006/relationships/image" Target="../media/image4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161925</xdr:rowOff>
    </xdr:from>
    <xdr:to>
      <xdr:col>6</xdr:col>
      <xdr:colOff>504825</xdr:colOff>
      <xdr:row>32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4848225" cy="602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32</xdr:row>
      <xdr:rowOff>133350</xdr:rowOff>
    </xdr:from>
    <xdr:to>
      <xdr:col>6</xdr:col>
      <xdr:colOff>495300</xdr:colOff>
      <xdr:row>62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6229350"/>
          <a:ext cx="4829175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62</xdr:row>
      <xdr:rowOff>142875</xdr:rowOff>
    </xdr:from>
    <xdr:to>
      <xdr:col>6</xdr:col>
      <xdr:colOff>495300</xdr:colOff>
      <xdr:row>72</xdr:row>
      <xdr:rowOff>152400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1953875"/>
          <a:ext cx="46863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47625</xdr:rowOff>
    </xdr:from>
    <xdr:to>
      <xdr:col>7</xdr:col>
      <xdr:colOff>542925</xdr:colOff>
      <xdr:row>44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5686425" cy="844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43</xdr:row>
      <xdr:rowOff>28575</xdr:rowOff>
    </xdr:from>
    <xdr:to>
      <xdr:col>7</xdr:col>
      <xdr:colOff>114300</xdr:colOff>
      <xdr:row>85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8220075"/>
          <a:ext cx="513397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79</xdr:row>
      <xdr:rowOff>161925</xdr:rowOff>
    </xdr:from>
    <xdr:to>
      <xdr:col>7</xdr:col>
      <xdr:colOff>38100</xdr:colOff>
      <xdr:row>118</xdr:row>
      <xdr:rowOff>114300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5211425"/>
          <a:ext cx="5010150" cy="738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113</xdr:row>
      <xdr:rowOff>123825</xdr:rowOff>
    </xdr:from>
    <xdr:to>
      <xdr:col>7</xdr:col>
      <xdr:colOff>76200</xdr:colOff>
      <xdr:row>153</xdr:row>
      <xdr:rowOff>180975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21650325"/>
          <a:ext cx="5048250" cy="767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295275</xdr:colOff>
      <xdr:row>36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4867275" cy="673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B2" sqref="B2"/>
      <selection activeCell="A64" sqref="A6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6">
      <selection activeCell="V23" sqref="V23"/>
      <selection activeCell="K28" sqref="K28:N28"/>
    </sheetView>
  </sheetViews>
  <sheetFormatPr defaultColWidth="4.421875" defaultRowHeight="15"/>
  <cols>
    <col min="1" max="4" width="4.421875" style="1" customWidth="1"/>
    <col min="5" max="5" width="5.28125" style="1" customWidth="1"/>
    <col min="6" max="17" width="4.421875" style="1" customWidth="1"/>
    <col min="18" max="18" width="6.57421875" style="1" customWidth="1"/>
    <col min="19" max="19" width="19.140625" style="1" customWidth="1"/>
    <col min="20" max="21" width="4.421875" style="1" customWidth="1"/>
    <col min="22" max="22" width="10.57421875" style="1" customWidth="1"/>
    <col min="23" max="23" width="49.28125" style="11" hidden="1" customWidth="1"/>
    <col min="24" max="24" width="16.7109375" style="11" customWidth="1"/>
    <col min="25" max="25" width="21.57421875" style="1" customWidth="1"/>
    <col min="26" max="16384" width="4.421875" style="1" customWidth="1"/>
  </cols>
  <sheetData>
    <row r="1" spans="20:24" ht="14.25">
      <c r="T1" s="6"/>
      <c r="U1" s="6"/>
      <c r="V1" s="6"/>
      <c r="W1" s="6"/>
      <c r="X1" s="6"/>
    </row>
    <row r="2" spans="20:24" ht="14.25">
      <c r="T2" s="6"/>
      <c r="U2" s="6"/>
      <c r="V2" s="6"/>
      <c r="W2" s="6"/>
      <c r="X2" s="6"/>
    </row>
    <row r="3" spans="1:24" ht="16.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T3" s="6"/>
      <c r="U3" s="6"/>
      <c r="V3" s="6"/>
      <c r="W3" s="6"/>
      <c r="X3" s="6"/>
    </row>
    <row r="4" spans="1:24" ht="16.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T4" s="6"/>
      <c r="U4" s="6"/>
      <c r="V4" s="6"/>
      <c r="W4" s="6"/>
      <c r="X4" s="6"/>
    </row>
    <row r="5" spans="1:24" ht="16.5">
      <c r="A5" s="80" t="s">
        <v>260</v>
      </c>
      <c r="B5" s="80"/>
      <c r="C5" s="80"/>
      <c r="D5" s="80"/>
      <c r="E5" s="80"/>
      <c r="F5" s="80"/>
      <c r="G5" s="81"/>
      <c r="H5" s="81"/>
      <c r="I5" s="81"/>
      <c r="J5" s="35"/>
      <c r="K5" s="35"/>
      <c r="L5" s="35"/>
      <c r="M5" s="35"/>
      <c r="N5" s="35"/>
      <c r="O5" s="35"/>
      <c r="P5" s="35"/>
      <c r="Q5" s="35"/>
      <c r="R5" s="35"/>
      <c r="S5" s="6"/>
      <c r="T5" s="6"/>
      <c r="U5" s="6"/>
      <c r="V5" s="6"/>
      <c r="W5" s="6"/>
      <c r="X5" s="6"/>
    </row>
    <row r="6" spans="1:24" ht="15">
      <c r="A6" s="57" t="s">
        <v>421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T6" s="6"/>
      <c r="U6" s="6"/>
      <c r="V6" s="6"/>
      <c r="W6" s="6"/>
      <c r="X6" s="6"/>
    </row>
    <row r="7" spans="1:24" ht="15">
      <c r="A7" s="57" t="s">
        <v>498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T7" s="6"/>
      <c r="U7" s="6"/>
      <c r="V7" s="6"/>
      <c r="W7" s="6"/>
      <c r="X7" s="6"/>
    </row>
    <row r="8" spans="1:24" ht="4.5" customHeight="1" thickBo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T8" s="6"/>
      <c r="U8" s="6"/>
      <c r="V8" s="6"/>
      <c r="W8" s="6"/>
      <c r="X8" s="6"/>
    </row>
    <row r="9" spans="1:24" ht="15" customHeight="1">
      <c r="A9" s="660" t="s">
        <v>40</v>
      </c>
      <c r="B9" s="661"/>
      <c r="C9" s="661"/>
      <c r="D9" s="661"/>
      <c r="E9" s="661"/>
      <c r="F9" s="661"/>
      <c r="G9" s="661"/>
      <c r="H9" s="661"/>
      <c r="I9" s="661"/>
      <c r="J9" s="662"/>
      <c r="K9" s="633" t="s">
        <v>295</v>
      </c>
      <c r="L9" s="634"/>
      <c r="M9" s="634"/>
      <c r="N9" s="634"/>
      <c r="O9" s="634"/>
      <c r="P9" s="634"/>
      <c r="Q9" s="634"/>
      <c r="R9" s="635"/>
      <c r="T9" s="6"/>
      <c r="U9" s="6"/>
      <c r="V9" s="6"/>
      <c r="W9" s="6"/>
      <c r="X9" s="6"/>
    </row>
    <row r="10" spans="1:24" ht="14.25">
      <c r="A10" s="663"/>
      <c r="B10" s="631"/>
      <c r="C10" s="631"/>
      <c r="D10" s="631"/>
      <c r="E10" s="631"/>
      <c r="F10" s="631"/>
      <c r="G10" s="631"/>
      <c r="H10" s="631"/>
      <c r="I10" s="631"/>
      <c r="J10" s="664"/>
      <c r="K10" s="740">
        <v>44104</v>
      </c>
      <c r="L10" s="741"/>
      <c r="M10" s="741"/>
      <c r="N10" s="741"/>
      <c r="O10" s="622">
        <v>43830</v>
      </c>
      <c r="P10" s="623"/>
      <c r="Q10" s="623"/>
      <c r="R10" s="636"/>
      <c r="T10" s="6"/>
      <c r="U10" s="6"/>
      <c r="V10" s="6"/>
      <c r="W10" s="6"/>
      <c r="X10" s="6"/>
    </row>
    <row r="11" spans="1:24" ht="16.5">
      <c r="A11" s="23"/>
      <c r="B11" s="713" t="s">
        <v>261</v>
      </c>
      <c r="C11" s="713"/>
      <c r="D11" s="713"/>
      <c r="E11" s="713"/>
      <c r="F11" s="713"/>
      <c r="G11" s="713"/>
      <c r="H11" s="713"/>
      <c r="I11" s="713"/>
      <c r="J11" s="490"/>
      <c r="K11" s="751">
        <f>1662808850-K16</f>
        <v>1203319164</v>
      </c>
      <c r="L11" s="752"/>
      <c r="M11" s="752"/>
      <c r="N11" s="753"/>
      <c r="O11" s="637">
        <v>5128928985</v>
      </c>
      <c r="P11" s="638"/>
      <c r="Q11" s="638"/>
      <c r="R11" s="643"/>
      <c r="T11" s="6"/>
      <c r="U11" s="6"/>
      <c r="V11" s="6"/>
      <c r="W11" s="6"/>
      <c r="X11" s="6"/>
    </row>
    <row r="12" spans="1:24" ht="16.5">
      <c r="A12" s="23"/>
      <c r="B12" s="489" t="s">
        <v>409</v>
      </c>
      <c r="C12" s="489"/>
      <c r="D12" s="489"/>
      <c r="E12" s="489"/>
      <c r="F12" s="489"/>
      <c r="G12" s="489"/>
      <c r="H12" s="489"/>
      <c r="I12" s="489"/>
      <c r="J12" s="490"/>
      <c r="K12" s="637">
        <v>530354454</v>
      </c>
      <c r="L12" s="638"/>
      <c r="M12" s="638"/>
      <c r="N12" s="639"/>
      <c r="O12" s="637">
        <v>294740955</v>
      </c>
      <c r="P12" s="638"/>
      <c r="Q12" s="638"/>
      <c r="R12" s="643"/>
      <c r="T12" s="6"/>
      <c r="U12" s="6"/>
      <c r="V12" s="6"/>
      <c r="W12" s="6"/>
      <c r="X12" s="6"/>
    </row>
    <row r="13" spans="1:24" ht="16.5">
      <c r="A13" s="23"/>
      <c r="B13" s="693" t="s">
        <v>293</v>
      </c>
      <c r="C13" s="693"/>
      <c r="D13" s="693"/>
      <c r="E13" s="693"/>
      <c r="F13" s="693"/>
      <c r="G13" s="693"/>
      <c r="H13" s="693"/>
      <c r="I13" s="693"/>
      <c r="J13" s="490"/>
      <c r="K13" s="637">
        <v>3844161</v>
      </c>
      <c r="L13" s="638"/>
      <c r="M13" s="638"/>
      <c r="N13" s="639"/>
      <c r="O13" s="637">
        <v>3844161</v>
      </c>
      <c r="P13" s="638"/>
      <c r="Q13" s="638"/>
      <c r="R13" s="643"/>
      <c r="T13" s="6"/>
      <c r="U13" s="6"/>
      <c r="V13" s="6"/>
      <c r="W13" s="6"/>
      <c r="X13" s="6"/>
    </row>
    <row r="14" spans="1:24" ht="16.5">
      <c r="A14" s="23"/>
      <c r="B14" s="693" t="s">
        <v>262</v>
      </c>
      <c r="C14" s="693"/>
      <c r="D14" s="693"/>
      <c r="E14" s="693"/>
      <c r="F14" s="693"/>
      <c r="G14" s="693"/>
      <c r="H14" s="693"/>
      <c r="I14" s="693"/>
      <c r="J14" s="490"/>
      <c r="K14" s="748">
        <v>105010000</v>
      </c>
      <c r="L14" s="749"/>
      <c r="M14" s="749"/>
      <c r="N14" s="750"/>
      <c r="O14" s="748">
        <v>0</v>
      </c>
      <c r="P14" s="749"/>
      <c r="Q14" s="749"/>
      <c r="R14" s="754"/>
      <c r="T14" s="6"/>
      <c r="U14" s="6"/>
      <c r="V14" s="6"/>
      <c r="W14" s="6"/>
      <c r="X14" s="6"/>
    </row>
    <row r="15" spans="1:24" ht="16.5" customHeight="1">
      <c r="A15" s="644" t="s">
        <v>263</v>
      </c>
      <c r="B15" s="645"/>
      <c r="C15" s="645"/>
      <c r="D15" s="645"/>
      <c r="E15" s="645"/>
      <c r="F15" s="645"/>
      <c r="G15" s="645"/>
      <c r="H15" s="645"/>
      <c r="I15" s="645"/>
      <c r="J15" s="646"/>
      <c r="K15" s="647">
        <f>+SUM(K11:N14)</f>
        <v>1842527779</v>
      </c>
      <c r="L15" s="648"/>
      <c r="M15" s="648"/>
      <c r="N15" s="649"/>
      <c r="O15" s="647">
        <f>+SUM(O11:R14)</f>
        <v>5427514101</v>
      </c>
      <c r="P15" s="648"/>
      <c r="Q15" s="648"/>
      <c r="R15" s="657"/>
      <c r="T15" s="6"/>
      <c r="U15" s="6"/>
      <c r="V15" s="237"/>
      <c r="W15" s="6"/>
      <c r="X15" s="237"/>
    </row>
    <row r="16" spans="1:24" ht="16.5">
      <c r="A16" s="23"/>
      <c r="B16" s="25" t="s">
        <v>264</v>
      </c>
      <c r="C16" s="28"/>
      <c r="D16" s="28"/>
      <c r="E16" s="25"/>
      <c r="F16" s="420"/>
      <c r="G16" s="420"/>
      <c r="H16" s="53"/>
      <c r="I16" s="488"/>
      <c r="J16" s="490"/>
      <c r="K16" s="640">
        <v>459489686</v>
      </c>
      <c r="L16" s="641"/>
      <c r="M16" s="641"/>
      <c r="N16" s="642"/>
      <c r="O16" s="640">
        <v>28351790</v>
      </c>
      <c r="P16" s="641"/>
      <c r="Q16" s="641"/>
      <c r="R16" s="659"/>
      <c r="T16" s="6"/>
      <c r="U16" s="6"/>
      <c r="V16" s="237"/>
      <c r="W16" s="6"/>
      <c r="X16" s="237"/>
    </row>
    <row r="17" spans="1:24" ht="15" thickBot="1">
      <c r="A17" s="644" t="s">
        <v>265</v>
      </c>
      <c r="B17" s="645"/>
      <c r="C17" s="645"/>
      <c r="D17" s="645"/>
      <c r="E17" s="645"/>
      <c r="F17" s="645"/>
      <c r="G17" s="645"/>
      <c r="H17" s="645"/>
      <c r="I17" s="645"/>
      <c r="J17" s="646"/>
      <c r="K17" s="647">
        <f>+K16</f>
        <v>459489686</v>
      </c>
      <c r="L17" s="648"/>
      <c r="M17" s="648"/>
      <c r="N17" s="649"/>
      <c r="O17" s="647">
        <f>+O16</f>
        <v>28351790</v>
      </c>
      <c r="P17" s="648"/>
      <c r="Q17" s="648"/>
      <c r="R17" s="657"/>
      <c r="T17" s="6"/>
      <c r="U17" s="6"/>
      <c r="W17" s="6"/>
      <c r="X17" s="6"/>
    </row>
    <row r="18" spans="1:24" ht="17.25" thickBot="1">
      <c r="A18" s="506" t="s">
        <v>266</v>
      </c>
      <c r="B18" s="507"/>
      <c r="C18" s="507"/>
      <c r="D18" s="508"/>
      <c r="E18" s="508"/>
      <c r="F18" s="508"/>
      <c r="G18" s="508"/>
      <c r="H18" s="509"/>
      <c r="I18" s="509"/>
      <c r="J18" s="508"/>
      <c r="K18" s="650">
        <f>+K15+K17</f>
        <v>2302017465</v>
      </c>
      <c r="L18" s="651"/>
      <c r="M18" s="651"/>
      <c r="N18" s="652"/>
      <c r="O18" s="653">
        <f>+O15+O17</f>
        <v>5455865891</v>
      </c>
      <c r="P18" s="651"/>
      <c r="Q18" s="651"/>
      <c r="R18" s="652"/>
      <c r="T18" s="6"/>
      <c r="U18" s="6"/>
      <c r="V18" s="6"/>
      <c r="W18" s="6"/>
      <c r="X18" s="6"/>
    </row>
    <row r="19" spans="1:24" ht="6" customHeight="1">
      <c r="A19" s="32"/>
      <c r="B19" s="32"/>
      <c r="C19" s="32"/>
      <c r="D19" s="258"/>
      <c r="E19" s="258"/>
      <c r="F19" s="258"/>
      <c r="G19" s="258"/>
      <c r="H19" s="179"/>
      <c r="I19" s="179"/>
      <c r="J19" s="258"/>
      <c r="K19" s="310"/>
      <c r="L19" s="308"/>
      <c r="M19" s="308"/>
      <c r="N19" s="308"/>
      <c r="O19" s="310"/>
      <c r="P19" s="308"/>
      <c r="Q19" s="308"/>
      <c r="R19" s="308"/>
      <c r="T19" s="6"/>
      <c r="U19" s="6"/>
      <c r="V19" s="6"/>
      <c r="W19" s="6"/>
      <c r="X19" s="6"/>
    </row>
    <row r="20" spans="1:24" s="4" customFormat="1" ht="16.5">
      <c r="A20" s="80" t="s">
        <v>267</v>
      </c>
      <c r="B20" s="80"/>
      <c r="C20" s="80"/>
      <c r="D20" s="80"/>
      <c r="E20" s="80"/>
      <c r="F20" s="80"/>
      <c r="G20" s="81"/>
      <c r="H20" s="81"/>
      <c r="I20" s="81"/>
      <c r="J20" s="35"/>
      <c r="K20" s="35"/>
      <c r="L20" s="35"/>
      <c r="M20" s="35"/>
      <c r="N20" s="35"/>
      <c r="O20" s="35"/>
      <c r="P20" s="35"/>
      <c r="Q20" s="35"/>
      <c r="R20" s="35"/>
      <c r="S20" s="6"/>
      <c r="T20" s="6"/>
      <c r="U20" s="6"/>
      <c r="V20" s="6"/>
      <c r="W20" s="6"/>
      <c r="X20" s="6"/>
    </row>
    <row r="21" spans="1:24" s="4" customFormat="1" ht="15">
      <c r="A21" s="57" t="s">
        <v>422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1"/>
      <c r="T21" s="6"/>
      <c r="U21" s="6"/>
      <c r="V21" s="6"/>
      <c r="W21" s="6"/>
      <c r="X21" s="6"/>
    </row>
    <row r="22" spans="1:24" s="4" customFormat="1" ht="15">
      <c r="A22" s="57" t="s">
        <v>499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1"/>
      <c r="T22" s="6"/>
      <c r="U22" s="6"/>
      <c r="V22" s="6"/>
      <c r="W22" s="6"/>
      <c r="X22" s="6"/>
    </row>
    <row r="23" spans="1:24" s="4" customFormat="1" ht="7.5" customHeight="1" thickBo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1"/>
      <c r="T23" s="6"/>
      <c r="U23" s="6"/>
      <c r="V23" s="6"/>
      <c r="W23" s="6"/>
      <c r="X23" s="6"/>
    </row>
    <row r="24" spans="1:24" s="4" customFormat="1" ht="14.25" customHeight="1">
      <c r="A24" s="745" t="s">
        <v>333</v>
      </c>
      <c r="B24" s="634"/>
      <c r="C24" s="634"/>
      <c r="D24" s="634"/>
      <c r="E24" s="634"/>
      <c r="F24" s="634"/>
      <c r="G24" s="634"/>
      <c r="H24" s="634"/>
      <c r="I24" s="634"/>
      <c r="J24" s="746"/>
      <c r="K24" s="734">
        <v>44104</v>
      </c>
      <c r="L24" s="735"/>
      <c r="M24" s="735"/>
      <c r="N24" s="735"/>
      <c r="O24" s="597">
        <v>43830</v>
      </c>
      <c r="P24" s="634"/>
      <c r="Q24" s="634"/>
      <c r="R24" s="635"/>
      <c r="S24" s="1"/>
      <c r="T24" s="6"/>
      <c r="U24" s="6"/>
      <c r="V24" s="6"/>
      <c r="W24" s="6"/>
      <c r="X24" s="6"/>
    </row>
    <row r="25" spans="1:24" s="4" customFormat="1" ht="15.75">
      <c r="A25" s="712" t="s">
        <v>403</v>
      </c>
      <c r="B25" s="713"/>
      <c r="C25" s="713"/>
      <c r="D25" s="713"/>
      <c r="E25" s="713"/>
      <c r="F25" s="713"/>
      <c r="G25" s="713"/>
      <c r="H25" s="713"/>
      <c r="I25" s="713"/>
      <c r="J25" s="713"/>
      <c r="K25" s="714">
        <v>715273723</v>
      </c>
      <c r="L25" s="715"/>
      <c r="M25" s="715"/>
      <c r="N25" s="716"/>
      <c r="O25" s="717">
        <v>1293318040</v>
      </c>
      <c r="P25" s="718"/>
      <c r="Q25" s="718"/>
      <c r="R25" s="719"/>
      <c r="S25" s="1"/>
      <c r="T25" s="6"/>
      <c r="U25" s="6"/>
      <c r="V25" s="6"/>
      <c r="W25" s="6"/>
      <c r="X25" s="6"/>
    </row>
    <row r="26" spans="1:24" s="4" customFormat="1" ht="15.75">
      <c r="A26" s="712" t="s">
        <v>339</v>
      </c>
      <c r="B26" s="713"/>
      <c r="C26" s="713"/>
      <c r="D26" s="713"/>
      <c r="E26" s="713"/>
      <c r="F26" s="713"/>
      <c r="G26" s="713"/>
      <c r="H26" s="713"/>
      <c r="I26" s="713"/>
      <c r="J26" s="713"/>
      <c r="K26" s="714">
        <v>0</v>
      </c>
      <c r="L26" s="715"/>
      <c r="M26" s="715"/>
      <c r="N26" s="716"/>
      <c r="O26" s="717">
        <v>6328207050</v>
      </c>
      <c r="P26" s="718"/>
      <c r="Q26" s="718"/>
      <c r="R26" s="719"/>
      <c r="S26" s="1"/>
      <c r="V26" s="12"/>
      <c r="W26" s="13"/>
      <c r="X26" s="13"/>
    </row>
    <row r="27" spans="1:24" s="4" customFormat="1" ht="15.75">
      <c r="A27" s="712" t="s">
        <v>340</v>
      </c>
      <c r="B27" s="713"/>
      <c r="C27" s="713"/>
      <c r="D27" s="713"/>
      <c r="E27" s="713"/>
      <c r="F27" s="713"/>
      <c r="G27" s="713"/>
      <c r="H27" s="713"/>
      <c r="I27" s="713"/>
      <c r="J27" s="713"/>
      <c r="K27" s="714">
        <v>38866349</v>
      </c>
      <c r="L27" s="715"/>
      <c r="M27" s="715"/>
      <c r="N27" s="716"/>
      <c r="O27" s="717">
        <v>27129198</v>
      </c>
      <c r="P27" s="718"/>
      <c r="Q27" s="718"/>
      <c r="R27" s="719"/>
      <c r="S27" s="1"/>
      <c r="V27" s="12"/>
      <c r="W27" s="13"/>
      <c r="X27" s="13"/>
    </row>
    <row r="28" spans="1:24" s="4" customFormat="1" ht="15.75">
      <c r="A28" s="712" t="s">
        <v>363</v>
      </c>
      <c r="B28" s="713"/>
      <c r="C28" s="713"/>
      <c r="D28" s="713"/>
      <c r="E28" s="713"/>
      <c r="F28" s="713"/>
      <c r="G28" s="713"/>
      <c r="H28" s="713"/>
      <c r="I28" s="713"/>
      <c r="J28" s="713"/>
      <c r="K28" s="714">
        <v>209710500</v>
      </c>
      <c r="L28" s="715"/>
      <c r="M28" s="715"/>
      <c r="N28" s="716"/>
      <c r="O28" s="717">
        <v>193918500</v>
      </c>
      <c r="P28" s="718"/>
      <c r="Q28" s="718"/>
      <c r="R28" s="719">
        <v>0</v>
      </c>
      <c r="S28" s="1"/>
      <c r="V28" s="12"/>
      <c r="W28" s="13"/>
      <c r="X28" s="13"/>
    </row>
    <row r="29" spans="1:24" s="4" customFormat="1" ht="15.75">
      <c r="A29" s="712" t="s">
        <v>432</v>
      </c>
      <c r="B29" s="713"/>
      <c r="C29" s="713"/>
      <c r="D29" s="713"/>
      <c r="E29" s="713"/>
      <c r="F29" s="713"/>
      <c r="G29" s="713"/>
      <c r="H29" s="713"/>
      <c r="I29" s="713"/>
      <c r="J29" s="713"/>
      <c r="K29" s="714">
        <v>0</v>
      </c>
      <c r="L29" s="715"/>
      <c r="M29" s="715"/>
      <c r="N29" s="716"/>
      <c r="O29" s="717">
        <v>1292790000</v>
      </c>
      <c r="P29" s="718"/>
      <c r="Q29" s="718"/>
      <c r="R29" s="719"/>
      <c r="S29" s="1"/>
      <c r="V29" s="12"/>
      <c r="W29" s="13"/>
      <c r="X29" s="13"/>
    </row>
    <row r="30" spans="1:24" s="4" customFormat="1" ht="15.75">
      <c r="A30" s="712" t="s">
        <v>416</v>
      </c>
      <c r="B30" s="713"/>
      <c r="C30" s="713"/>
      <c r="D30" s="713"/>
      <c r="E30" s="713"/>
      <c r="F30" s="713"/>
      <c r="G30" s="713"/>
      <c r="H30" s="713"/>
      <c r="I30" s="713"/>
      <c r="J30" s="713"/>
      <c r="K30" s="714">
        <v>0</v>
      </c>
      <c r="L30" s="715"/>
      <c r="M30" s="715"/>
      <c r="N30" s="716"/>
      <c r="O30" s="717">
        <v>0</v>
      </c>
      <c r="P30" s="718"/>
      <c r="Q30" s="718"/>
      <c r="R30" s="719"/>
      <c r="S30" s="1"/>
      <c r="V30" s="12"/>
      <c r="W30" s="13"/>
      <c r="X30" s="13"/>
    </row>
    <row r="31" spans="1:24" s="4" customFormat="1" ht="15.75">
      <c r="A31" s="712" t="s">
        <v>364</v>
      </c>
      <c r="B31" s="713"/>
      <c r="C31" s="713"/>
      <c r="D31" s="713"/>
      <c r="E31" s="713"/>
      <c r="F31" s="713"/>
      <c r="G31" s="713"/>
      <c r="H31" s="713"/>
      <c r="I31" s="713"/>
      <c r="J31" s="713"/>
      <c r="K31" s="714">
        <v>0</v>
      </c>
      <c r="L31" s="715"/>
      <c r="M31" s="715"/>
      <c r="N31" s="716"/>
      <c r="O31" s="717">
        <v>2100783750</v>
      </c>
      <c r="P31" s="718"/>
      <c r="Q31" s="718"/>
      <c r="R31" s="719">
        <v>0</v>
      </c>
      <c r="S31" s="1"/>
      <c r="V31" s="12"/>
      <c r="W31" s="13"/>
      <c r="X31" s="13"/>
    </row>
    <row r="32" spans="1:24" ht="15">
      <c r="A32" s="723" t="s">
        <v>341</v>
      </c>
      <c r="B32" s="724"/>
      <c r="C32" s="724"/>
      <c r="D32" s="724"/>
      <c r="E32" s="724"/>
      <c r="F32" s="724"/>
      <c r="G32" s="724"/>
      <c r="H32" s="724"/>
      <c r="I32" s="724"/>
      <c r="J32" s="725"/>
      <c r="K32" s="590">
        <f>SUM(K25:N31)</f>
        <v>963850572</v>
      </c>
      <c r="L32" s="578"/>
      <c r="M32" s="578"/>
      <c r="N32" s="747"/>
      <c r="O32" s="590">
        <f>SUM(O25:R31)</f>
        <v>11236146538</v>
      </c>
      <c r="P32" s="578"/>
      <c r="Q32" s="578"/>
      <c r="R32" s="579"/>
      <c r="V32" s="14"/>
      <c r="W32" s="13"/>
      <c r="X32" s="13"/>
    </row>
    <row r="33" spans="1:24" ht="15.75">
      <c r="A33" s="712" t="s">
        <v>340</v>
      </c>
      <c r="B33" s="713"/>
      <c r="C33" s="713"/>
      <c r="D33" s="713"/>
      <c r="E33" s="713"/>
      <c r="F33" s="713"/>
      <c r="G33" s="713"/>
      <c r="H33" s="713"/>
      <c r="I33" s="713"/>
      <c r="J33" s="713"/>
      <c r="K33" s="714">
        <v>16706935</v>
      </c>
      <c r="L33" s="715"/>
      <c r="M33" s="715"/>
      <c r="N33" s="716"/>
      <c r="O33" s="717">
        <v>37510302</v>
      </c>
      <c r="P33" s="718"/>
      <c r="Q33" s="718"/>
      <c r="R33" s="719">
        <v>0</v>
      </c>
      <c r="V33" s="14"/>
      <c r="W33" s="13"/>
      <c r="X33" s="13"/>
    </row>
    <row r="34" spans="1:24" ht="15.75">
      <c r="A34" s="712" t="s">
        <v>363</v>
      </c>
      <c r="B34" s="713"/>
      <c r="C34" s="713"/>
      <c r="D34" s="713"/>
      <c r="E34" s="713"/>
      <c r="F34" s="713"/>
      <c r="G34" s="713"/>
      <c r="H34" s="713"/>
      <c r="I34" s="713"/>
      <c r="J34" s="713"/>
      <c r="K34" s="714">
        <v>524276250</v>
      </c>
      <c r="L34" s="715"/>
      <c r="M34" s="715"/>
      <c r="N34" s="716"/>
      <c r="O34" s="717">
        <v>678714750</v>
      </c>
      <c r="P34" s="718"/>
      <c r="Q34" s="718"/>
      <c r="R34" s="719">
        <v>0</v>
      </c>
      <c r="V34" s="14"/>
      <c r="W34" s="13"/>
      <c r="X34" s="13"/>
    </row>
    <row r="35" spans="1:24" ht="15.75" thickBot="1">
      <c r="A35" s="720" t="s">
        <v>342</v>
      </c>
      <c r="B35" s="721"/>
      <c r="C35" s="721"/>
      <c r="D35" s="721"/>
      <c r="E35" s="721"/>
      <c r="F35" s="721"/>
      <c r="G35" s="721"/>
      <c r="H35" s="721"/>
      <c r="I35" s="721"/>
      <c r="J35" s="722"/>
      <c r="K35" s="737">
        <f>SUM(K33:N34)</f>
        <v>540983185</v>
      </c>
      <c r="L35" s="738"/>
      <c r="M35" s="738"/>
      <c r="N35" s="739"/>
      <c r="O35" s="742">
        <f>+SUM(O33:R34)</f>
        <v>716225052</v>
      </c>
      <c r="P35" s="743"/>
      <c r="Q35" s="743"/>
      <c r="R35" s="744"/>
      <c r="V35" s="14"/>
      <c r="W35" s="13"/>
      <c r="X35" s="13"/>
    </row>
    <row r="36" spans="1:24" ht="15.75" thickBot="1">
      <c r="A36" s="728" t="s">
        <v>343</v>
      </c>
      <c r="B36" s="729"/>
      <c r="C36" s="729"/>
      <c r="D36" s="729"/>
      <c r="E36" s="729"/>
      <c r="F36" s="729"/>
      <c r="G36" s="729"/>
      <c r="H36" s="729"/>
      <c r="I36" s="729"/>
      <c r="J36" s="730"/>
      <c r="K36" s="726">
        <f>+K32+K35</f>
        <v>1504833757</v>
      </c>
      <c r="L36" s="564"/>
      <c r="M36" s="564"/>
      <c r="N36" s="727"/>
      <c r="O36" s="726">
        <f>+O32+O35</f>
        <v>11952371590</v>
      </c>
      <c r="P36" s="564"/>
      <c r="Q36" s="564"/>
      <c r="R36" s="565"/>
      <c r="V36" s="14"/>
      <c r="W36" s="13"/>
      <c r="X36" s="13"/>
    </row>
    <row r="37" spans="1:24" ht="15">
      <c r="A37" s="756" t="s">
        <v>54</v>
      </c>
      <c r="B37" s="620"/>
      <c r="C37" s="620"/>
      <c r="D37" s="620"/>
      <c r="E37" s="620"/>
      <c r="F37" s="620"/>
      <c r="G37" s="620"/>
      <c r="H37" s="620"/>
      <c r="I37" s="620"/>
      <c r="J37" s="621"/>
      <c r="K37" s="740">
        <v>44104</v>
      </c>
      <c r="L37" s="741"/>
      <c r="M37" s="741"/>
      <c r="N37" s="741"/>
      <c r="O37" s="622">
        <v>43830</v>
      </c>
      <c r="P37" s="620"/>
      <c r="Q37" s="620"/>
      <c r="R37" s="736"/>
      <c r="V37" s="14"/>
      <c r="W37" s="13"/>
      <c r="X37" s="13"/>
    </row>
    <row r="38" spans="1:24" ht="15.75">
      <c r="A38" s="712" t="s">
        <v>403</v>
      </c>
      <c r="B38" s="713"/>
      <c r="C38" s="713"/>
      <c r="D38" s="713"/>
      <c r="E38" s="713"/>
      <c r="F38" s="713"/>
      <c r="G38" s="713"/>
      <c r="H38" s="713"/>
      <c r="I38" s="713"/>
      <c r="J38" s="713"/>
      <c r="K38" s="714">
        <v>17594571</v>
      </c>
      <c r="L38" s="715"/>
      <c r="M38" s="715"/>
      <c r="N38" s="716"/>
      <c r="O38" s="717">
        <v>25683213</v>
      </c>
      <c r="P38" s="718"/>
      <c r="Q38" s="718"/>
      <c r="R38" s="719"/>
      <c r="V38" s="238"/>
      <c r="W38" s="13"/>
      <c r="X38" s="13"/>
    </row>
    <row r="39" spans="1:24" ht="15.75">
      <c r="A39" s="712" t="s">
        <v>339</v>
      </c>
      <c r="B39" s="713"/>
      <c r="C39" s="713"/>
      <c r="D39" s="713"/>
      <c r="E39" s="713"/>
      <c r="F39" s="713"/>
      <c r="G39" s="713"/>
      <c r="H39" s="713"/>
      <c r="I39" s="713"/>
      <c r="J39" s="713"/>
      <c r="K39" s="714">
        <v>0</v>
      </c>
      <c r="L39" s="715"/>
      <c r="M39" s="715"/>
      <c r="N39" s="716"/>
      <c r="O39" s="717">
        <v>453587003</v>
      </c>
      <c r="P39" s="718"/>
      <c r="Q39" s="718"/>
      <c r="R39" s="719"/>
      <c r="V39" s="238"/>
      <c r="W39" s="13"/>
      <c r="X39" s="13"/>
    </row>
    <row r="40" spans="1:24" ht="15.75">
      <c r="A40" s="712" t="s">
        <v>340</v>
      </c>
      <c r="B40" s="713"/>
      <c r="C40" s="713"/>
      <c r="D40" s="713"/>
      <c r="E40" s="713"/>
      <c r="F40" s="713"/>
      <c r="G40" s="713"/>
      <c r="H40" s="713"/>
      <c r="I40" s="713"/>
      <c r="J40" s="713"/>
      <c r="K40" s="714">
        <v>4438876</v>
      </c>
      <c r="L40" s="715"/>
      <c r="M40" s="715"/>
      <c r="N40" s="716"/>
      <c r="O40" s="717">
        <v>4906138</v>
      </c>
      <c r="P40" s="718"/>
      <c r="Q40" s="718"/>
      <c r="R40" s="719"/>
      <c r="V40" s="238"/>
      <c r="W40" s="13"/>
      <c r="X40" s="13"/>
    </row>
    <row r="41" spans="1:24" ht="15.75">
      <c r="A41" s="712" t="s">
        <v>363</v>
      </c>
      <c r="B41" s="713"/>
      <c r="C41" s="713"/>
      <c r="D41" s="713"/>
      <c r="E41" s="713"/>
      <c r="F41" s="713"/>
      <c r="G41" s="713"/>
      <c r="H41" s="713"/>
      <c r="I41" s="713"/>
      <c r="J41" s="713"/>
      <c r="K41" s="714">
        <v>23521340</v>
      </c>
      <c r="L41" s="715"/>
      <c r="M41" s="715"/>
      <c r="N41" s="716"/>
      <c r="O41" s="717">
        <v>28442350</v>
      </c>
      <c r="P41" s="718"/>
      <c r="Q41" s="718"/>
      <c r="R41" s="719">
        <v>0</v>
      </c>
      <c r="V41" s="238"/>
      <c r="W41" s="13"/>
      <c r="X41" s="13"/>
    </row>
    <row r="42" spans="1:24" s="4" customFormat="1" ht="15.75">
      <c r="A42" s="712" t="s">
        <v>432</v>
      </c>
      <c r="B42" s="713"/>
      <c r="C42" s="713"/>
      <c r="D42" s="713"/>
      <c r="E42" s="713"/>
      <c r="F42" s="713"/>
      <c r="G42" s="713"/>
      <c r="H42" s="713"/>
      <c r="I42" s="713"/>
      <c r="J42" s="713"/>
      <c r="K42" s="714">
        <v>0</v>
      </c>
      <c r="L42" s="715"/>
      <c r="M42" s="715"/>
      <c r="N42" s="716"/>
      <c r="O42" s="717">
        <v>39952511</v>
      </c>
      <c r="P42" s="718"/>
      <c r="Q42" s="718"/>
      <c r="R42" s="719"/>
      <c r="S42" s="1"/>
      <c r="V42" s="12"/>
      <c r="W42" s="13"/>
      <c r="X42" s="13"/>
    </row>
    <row r="43" spans="1:24" ht="15.75">
      <c r="A43" s="712" t="s">
        <v>416</v>
      </c>
      <c r="B43" s="713"/>
      <c r="C43" s="713"/>
      <c r="D43" s="713"/>
      <c r="E43" s="713"/>
      <c r="F43" s="713"/>
      <c r="G43" s="713"/>
      <c r="H43" s="713"/>
      <c r="I43" s="713"/>
      <c r="J43" s="713"/>
      <c r="K43" s="714">
        <v>0</v>
      </c>
      <c r="L43" s="715"/>
      <c r="M43" s="715"/>
      <c r="N43" s="716"/>
      <c r="O43" s="717">
        <v>0</v>
      </c>
      <c r="P43" s="718"/>
      <c r="Q43" s="718"/>
      <c r="R43" s="719"/>
      <c r="V43" s="238"/>
      <c r="W43" s="13"/>
      <c r="X43" s="13"/>
    </row>
    <row r="44" spans="1:24" ht="15.75">
      <c r="A44" s="712" t="s">
        <v>364</v>
      </c>
      <c r="B44" s="713"/>
      <c r="C44" s="713"/>
      <c r="D44" s="713"/>
      <c r="E44" s="713"/>
      <c r="F44" s="713"/>
      <c r="G44" s="713"/>
      <c r="H44" s="713"/>
      <c r="I44" s="713"/>
      <c r="J44" s="713"/>
      <c r="K44" s="714">
        <v>0</v>
      </c>
      <c r="L44" s="715"/>
      <c r="M44" s="715"/>
      <c r="N44" s="716"/>
      <c r="O44" s="717">
        <v>68814436</v>
      </c>
      <c r="P44" s="718"/>
      <c r="Q44" s="718"/>
      <c r="R44" s="719">
        <v>0</v>
      </c>
      <c r="V44" s="238"/>
      <c r="W44" s="13"/>
      <c r="X44" s="13"/>
    </row>
    <row r="45" spans="1:24" ht="15">
      <c r="A45" s="723" t="s">
        <v>344</v>
      </c>
      <c r="B45" s="724"/>
      <c r="C45" s="724"/>
      <c r="D45" s="724"/>
      <c r="E45" s="724"/>
      <c r="F45" s="724"/>
      <c r="G45" s="724"/>
      <c r="H45" s="724"/>
      <c r="I45" s="724"/>
      <c r="J45" s="725"/>
      <c r="K45" s="590">
        <f>SUM(K38:N44)</f>
        <v>45554787</v>
      </c>
      <c r="L45" s="578"/>
      <c r="M45" s="578"/>
      <c r="N45" s="747"/>
      <c r="O45" s="590">
        <f>SUM(O38:R44)</f>
        <v>621385651</v>
      </c>
      <c r="P45" s="578"/>
      <c r="Q45" s="578"/>
      <c r="R45" s="579"/>
      <c r="S45" s="10"/>
      <c r="V45" s="238"/>
      <c r="W45" s="13"/>
      <c r="X45" s="13"/>
    </row>
    <row r="46" spans="1:24" ht="15.75">
      <c r="A46" s="712" t="s">
        <v>340</v>
      </c>
      <c r="B46" s="713"/>
      <c r="C46" s="713"/>
      <c r="D46" s="713"/>
      <c r="E46" s="713"/>
      <c r="F46" s="713"/>
      <c r="G46" s="713"/>
      <c r="H46" s="713"/>
      <c r="I46" s="713"/>
      <c r="J46" s="713"/>
      <c r="K46" s="714">
        <v>454373</v>
      </c>
      <c r="L46" s="715"/>
      <c r="M46" s="715"/>
      <c r="N46" s="716"/>
      <c r="O46" s="717">
        <v>2385198</v>
      </c>
      <c r="P46" s="718"/>
      <c r="Q46" s="718"/>
      <c r="R46" s="719">
        <v>0</v>
      </c>
      <c r="V46" s="238"/>
      <c r="W46" s="13"/>
      <c r="X46" s="13"/>
    </row>
    <row r="47" spans="1:24" ht="15.75">
      <c r="A47" s="712" t="s">
        <v>363</v>
      </c>
      <c r="B47" s="713"/>
      <c r="C47" s="713"/>
      <c r="D47" s="713"/>
      <c r="E47" s="713"/>
      <c r="F47" s="713"/>
      <c r="G47" s="713"/>
      <c r="H47" s="713"/>
      <c r="I47" s="713"/>
      <c r="J47" s="713"/>
      <c r="K47" s="714">
        <v>27139963</v>
      </c>
      <c r="L47" s="715"/>
      <c r="M47" s="715"/>
      <c r="N47" s="716"/>
      <c r="O47" s="717">
        <v>46846319</v>
      </c>
      <c r="P47" s="718"/>
      <c r="Q47" s="718"/>
      <c r="R47" s="719">
        <v>0</v>
      </c>
      <c r="V47" s="14"/>
      <c r="W47" s="13"/>
      <c r="X47" s="13"/>
    </row>
    <row r="48" spans="1:24" ht="15.75" thickBot="1">
      <c r="A48" s="720" t="s">
        <v>345</v>
      </c>
      <c r="B48" s="721"/>
      <c r="C48" s="721"/>
      <c r="D48" s="721"/>
      <c r="E48" s="721"/>
      <c r="F48" s="721"/>
      <c r="G48" s="721"/>
      <c r="H48" s="721"/>
      <c r="I48" s="721"/>
      <c r="J48" s="722"/>
      <c r="K48" s="737">
        <f>SUM(K46:N47)</f>
        <v>27594336</v>
      </c>
      <c r="L48" s="738"/>
      <c r="M48" s="738"/>
      <c r="N48" s="739"/>
      <c r="O48" s="737">
        <f>SUM(O46:R47)</f>
        <v>49231517</v>
      </c>
      <c r="P48" s="738"/>
      <c r="Q48" s="738"/>
      <c r="R48" s="755"/>
      <c r="S48" s="10"/>
      <c r="V48" s="238"/>
      <c r="W48" s="13"/>
      <c r="X48" s="13"/>
    </row>
    <row r="49" spans="1:24" ht="15.75" thickBot="1">
      <c r="A49" s="728" t="s">
        <v>359</v>
      </c>
      <c r="B49" s="729"/>
      <c r="C49" s="729"/>
      <c r="D49" s="729"/>
      <c r="E49" s="729"/>
      <c r="F49" s="729"/>
      <c r="G49" s="729"/>
      <c r="H49" s="729"/>
      <c r="I49" s="729"/>
      <c r="J49" s="730"/>
      <c r="K49" s="726">
        <f>+K45+K48</f>
        <v>73149123</v>
      </c>
      <c r="L49" s="564"/>
      <c r="M49" s="564"/>
      <c r="N49" s="727"/>
      <c r="O49" s="726">
        <f>+O45+O48</f>
        <v>670617168</v>
      </c>
      <c r="P49" s="564"/>
      <c r="Q49" s="564"/>
      <c r="R49" s="565"/>
      <c r="V49" s="238"/>
      <c r="W49" s="13"/>
      <c r="X49" s="13"/>
    </row>
    <row r="50" spans="1:24" ht="15" thickBo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92"/>
      <c r="L50" s="192"/>
      <c r="M50" s="192"/>
      <c r="N50" s="192"/>
      <c r="O50" s="191"/>
      <c r="P50" s="191"/>
      <c r="Q50" s="191"/>
      <c r="R50" s="191"/>
      <c r="S50" s="18"/>
      <c r="T50" s="200"/>
      <c r="U50" s="200"/>
      <c r="V50" s="14"/>
      <c r="W50" s="15"/>
      <c r="X50" s="15"/>
    </row>
    <row r="51" spans="1:18" ht="15" thickBot="1">
      <c r="A51" s="731" t="s">
        <v>294</v>
      </c>
      <c r="B51" s="732"/>
      <c r="C51" s="732"/>
      <c r="D51" s="732"/>
      <c r="E51" s="732"/>
      <c r="F51" s="732"/>
      <c r="G51" s="732"/>
      <c r="H51" s="732"/>
      <c r="I51" s="732"/>
      <c r="J51" s="732"/>
      <c r="K51" s="650">
        <f>+K36+K49</f>
        <v>1577982880</v>
      </c>
      <c r="L51" s="653"/>
      <c r="M51" s="653"/>
      <c r="N51" s="733"/>
      <c r="O51" s="650">
        <f>+O36+O49</f>
        <v>12622988758</v>
      </c>
      <c r="P51" s="653"/>
      <c r="Q51" s="653"/>
      <c r="R51" s="733"/>
    </row>
    <row r="52" spans="1:18" ht="9.75" customHeight="1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</row>
  </sheetData>
  <sheetProtection/>
  <mergeCells count="106">
    <mergeCell ref="A45:J45"/>
    <mergeCell ref="K34:N34"/>
    <mergeCell ref="O34:R34"/>
    <mergeCell ref="K45:N45"/>
    <mergeCell ref="O45:R45"/>
    <mergeCell ref="K40:N40"/>
    <mergeCell ref="O40:R40"/>
    <mergeCell ref="A40:J40"/>
    <mergeCell ref="A37:J37"/>
    <mergeCell ref="A39:J39"/>
    <mergeCell ref="O39:R39"/>
    <mergeCell ref="A44:J44"/>
    <mergeCell ref="K44:N44"/>
    <mergeCell ref="O44:R44"/>
    <mergeCell ref="A48:J48"/>
    <mergeCell ref="K48:N48"/>
    <mergeCell ref="O48:R48"/>
    <mergeCell ref="A47:J47"/>
    <mergeCell ref="K47:N47"/>
    <mergeCell ref="O47:R47"/>
    <mergeCell ref="O11:R11"/>
    <mergeCell ref="B11:I11"/>
    <mergeCell ref="O14:R14"/>
    <mergeCell ref="A46:J46"/>
    <mergeCell ref="K46:N46"/>
    <mergeCell ref="O46:R46"/>
    <mergeCell ref="A41:J41"/>
    <mergeCell ref="K41:N41"/>
    <mergeCell ref="O41:R41"/>
    <mergeCell ref="A36:J36"/>
    <mergeCell ref="O15:R15"/>
    <mergeCell ref="O13:R13"/>
    <mergeCell ref="B14:I14"/>
    <mergeCell ref="K12:N12"/>
    <mergeCell ref="O12:R12"/>
    <mergeCell ref="A9:J10"/>
    <mergeCell ref="K9:R9"/>
    <mergeCell ref="K10:N10"/>
    <mergeCell ref="O10:R10"/>
    <mergeCell ref="K11:N11"/>
    <mergeCell ref="K13:N13"/>
    <mergeCell ref="K16:N16"/>
    <mergeCell ref="O16:R16"/>
    <mergeCell ref="K14:N14"/>
    <mergeCell ref="A17:J17"/>
    <mergeCell ref="K17:N17"/>
    <mergeCell ref="O17:R17"/>
    <mergeCell ref="B13:I13"/>
    <mergeCell ref="A15:J15"/>
    <mergeCell ref="K15:N15"/>
    <mergeCell ref="K35:N35"/>
    <mergeCell ref="K37:N37"/>
    <mergeCell ref="O35:R35"/>
    <mergeCell ref="O32:R32"/>
    <mergeCell ref="A24:J24"/>
    <mergeCell ref="K32:N32"/>
    <mergeCell ref="A28:J28"/>
    <mergeCell ref="K28:N28"/>
    <mergeCell ref="K36:N36"/>
    <mergeCell ref="O36:R36"/>
    <mergeCell ref="K38:N38"/>
    <mergeCell ref="O38:R38"/>
    <mergeCell ref="A34:J34"/>
    <mergeCell ref="A33:J33"/>
    <mergeCell ref="K18:N18"/>
    <mergeCell ref="O18:R18"/>
    <mergeCell ref="K24:N24"/>
    <mergeCell ref="O24:R24"/>
    <mergeCell ref="O37:R37"/>
    <mergeCell ref="K25:N25"/>
    <mergeCell ref="K49:N49"/>
    <mergeCell ref="A49:J49"/>
    <mergeCell ref="A51:J51"/>
    <mergeCell ref="K51:N51"/>
    <mergeCell ref="O51:R51"/>
    <mergeCell ref="O49:R49"/>
    <mergeCell ref="O25:R25"/>
    <mergeCell ref="K27:N27"/>
    <mergeCell ref="O26:R26"/>
    <mergeCell ref="A25:J25"/>
    <mergeCell ref="O28:R28"/>
    <mergeCell ref="A30:J30"/>
    <mergeCell ref="K26:N26"/>
    <mergeCell ref="A26:J26"/>
    <mergeCell ref="O27:R27"/>
    <mergeCell ref="K30:N30"/>
    <mergeCell ref="A43:J43"/>
    <mergeCell ref="K43:N43"/>
    <mergeCell ref="O43:R43"/>
    <mergeCell ref="A27:J27"/>
    <mergeCell ref="O31:R31"/>
    <mergeCell ref="A31:J31"/>
    <mergeCell ref="K31:N31"/>
    <mergeCell ref="A38:J38"/>
    <mergeCell ref="K39:N39"/>
    <mergeCell ref="A32:J32"/>
    <mergeCell ref="A29:J29"/>
    <mergeCell ref="K29:N29"/>
    <mergeCell ref="O29:R29"/>
    <mergeCell ref="A42:J42"/>
    <mergeCell ref="K42:N42"/>
    <mergeCell ref="O42:R42"/>
    <mergeCell ref="O30:R30"/>
    <mergeCell ref="A35:J35"/>
    <mergeCell ref="K33:N33"/>
    <mergeCell ref="O33:R33"/>
  </mergeCells>
  <printOptions/>
  <pageMargins left="1.3779527559055118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AC44"/>
  <sheetViews>
    <sheetView zoomScalePageLayoutView="0" workbookViewId="0" topLeftCell="A1">
      <selection activeCell="V23" sqref="V23"/>
      <selection activeCell="A1" sqref="A1"/>
    </sheetView>
  </sheetViews>
  <sheetFormatPr defaultColWidth="4.421875" defaultRowHeight="15"/>
  <cols>
    <col min="1" max="4" width="4.421875" style="1" customWidth="1"/>
    <col min="5" max="5" width="5.7109375" style="1" customWidth="1"/>
    <col min="6" max="13" width="4.421875" style="1" customWidth="1"/>
    <col min="14" max="14" width="7.8515625" style="1" customWidth="1"/>
    <col min="15" max="16" width="4.421875" style="240" customWidth="1"/>
    <col min="17" max="17" width="0.5625" style="240" customWidth="1"/>
    <col min="18" max="18" width="10.7109375" style="240" customWidth="1"/>
    <col min="19" max="24" width="4.421875" style="1" customWidth="1"/>
    <col min="25" max="25" width="17.7109375" style="1" customWidth="1"/>
    <col min="26" max="29" width="4.421875" style="1" customWidth="1"/>
    <col min="30" max="30" width="12.7109375" style="1" customWidth="1"/>
    <col min="31" max="16384" width="4.421875" style="1" customWidth="1"/>
  </cols>
  <sheetData>
    <row r="4" spans="1:18" ht="16.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02"/>
      <c r="P4" s="102"/>
      <c r="Q4" s="102"/>
      <c r="R4" s="102"/>
    </row>
    <row r="5" spans="1:19" s="4" customFormat="1" ht="16.5">
      <c r="A5" s="80" t="s">
        <v>268</v>
      </c>
      <c r="B5" s="80"/>
      <c r="C5" s="80"/>
      <c r="D5" s="80"/>
      <c r="E5" s="80"/>
      <c r="F5" s="80"/>
      <c r="G5" s="81"/>
      <c r="H5" s="81"/>
      <c r="I5" s="81"/>
      <c r="J5" s="35"/>
      <c r="K5" s="35"/>
      <c r="L5" s="35"/>
      <c r="M5" s="35"/>
      <c r="N5" s="35"/>
      <c r="O5" s="98"/>
      <c r="P5" s="98"/>
      <c r="Q5" s="98"/>
      <c r="R5" s="98"/>
      <c r="S5" s="6"/>
    </row>
    <row r="6" spans="1:29" s="4" customFormat="1" ht="15">
      <c r="A6" s="57" t="s">
        <v>502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99"/>
      <c r="P6" s="99"/>
      <c r="Q6" s="99"/>
      <c r="R6" s="99"/>
      <c r="S6" s="1"/>
      <c r="Y6" s="10"/>
      <c r="Z6" s="1"/>
      <c r="AA6" s="1"/>
      <c r="AB6" s="1"/>
      <c r="AC6" s="1"/>
    </row>
    <row r="7" spans="1:29" s="4" customFormat="1" ht="15">
      <c r="A7" s="57" t="s">
        <v>423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99"/>
      <c r="P7" s="99"/>
      <c r="Q7" s="99"/>
      <c r="R7" s="99"/>
      <c r="S7" s="1"/>
      <c r="Y7" s="10"/>
      <c r="Z7" s="1"/>
      <c r="AA7" s="1"/>
      <c r="AB7" s="1"/>
      <c r="AC7" s="1"/>
    </row>
    <row r="8" spans="1:19" s="4" customFormat="1" ht="14.25" customHeight="1" thickBo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99"/>
      <c r="P8" s="99"/>
      <c r="Q8" s="99"/>
      <c r="R8" s="99"/>
      <c r="S8" s="1"/>
    </row>
    <row r="9" spans="1:19" s="4" customFormat="1" ht="14.25" customHeight="1">
      <c r="A9" s="660" t="s">
        <v>123</v>
      </c>
      <c r="B9" s="661"/>
      <c r="C9" s="661"/>
      <c r="D9" s="661"/>
      <c r="E9" s="661"/>
      <c r="F9" s="661"/>
      <c r="G9" s="661"/>
      <c r="H9" s="661"/>
      <c r="I9" s="661"/>
      <c r="J9" s="662"/>
      <c r="K9" s="633" t="s">
        <v>295</v>
      </c>
      <c r="L9" s="634"/>
      <c r="M9" s="634"/>
      <c r="N9" s="634"/>
      <c r="O9" s="634"/>
      <c r="P9" s="634"/>
      <c r="Q9" s="634"/>
      <c r="R9" s="635"/>
      <c r="S9" s="1"/>
    </row>
    <row r="10" spans="1:19" s="4" customFormat="1" ht="14.25">
      <c r="A10" s="663"/>
      <c r="B10" s="631"/>
      <c r="C10" s="631"/>
      <c r="D10" s="631"/>
      <c r="E10" s="631"/>
      <c r="F10" s="631"/>
      <c r="G10" s="631"/>
      <c r="H10" s="631"/>
      <c r="I10" s="631"/>
      <c r="J10" s="664"/>
      <c r="K10" s="622">
        <v>44104</v>
      </c>
      <c r="L10" s="623"/>
      <c r="M10" s="623"/>
      <c r="N10" s="624"/>
      <c r="O10" s="622">
        <v>43830</v>
      </c>
      <c r="P10" s="623"/>
      <c r="Q10" s="623"/>
      <c r="R10" s="636"/>
      <c r="S10" s="1"/>
    </row>
    <row r="11" spans="1:18" ht="15.75">
      <c r="A11" s="23"/>
      <c r="B11" s="25" t="s">
        <v>55</v>
      </c>
      <c r="C11" s="28"/>
      <c r="D11" s="28"/>
      <c r="E11" s="25"/>
      <c r="F11" s="31"/>
      <c r="G11" s="31"/>
      <c r="H11" s="768"/>
      <c r="I11" s="768"/>
      <c r="J11" s="100"/>
      <c r="K11" s="700">
        <v>31939166</v>
      </c>
      <c r="L11" s="701"/>
      <c r="M11" s="701"/>
      <c r="N11" s="702"/>
      <c r="O11" s="700">
        <v>26690821</v>
      </c>
      <c r="P11" s="701"/>
      <c r="Q11" s="701"/>
      <c r="R11" s="703"/>
    </row>
    <row r="12" spans="1:18" ht="15.75">
      <c r="A12" s="23"/>
      <c r="B12" s="25" t="s">
        <v>433</v>
      </c>
      <c r="C12" s="28"/>
      <c r="D12" s="28"/>
      <c r="E12" s="25"/>
      <c r="F12" s="31"/>
      <c r="G12" s="31"/>
      <c r="H12" s="768"/>
      <c r="I12" s="768"/>
      <c r="J12" s="100"/>
      <c r="K12" s="700">
        <v>0</v>
      </c>
      <c r="L12" s="701"/>
      <c r="M12" s="701"/>
      <c r="N12" s="702"/>
      <c r="O12" s="700">
        <v>10409575</v>
      </c>
      <c r="P12" s="701"/>
      <c r="Q12" s="701"/>
      <c r="R12" s="703"/>
    </row>
    <row r="13" spans="1:18" ht="15.75">
      <c r="A13" s="23"/>
      <c r="B13" s="25" t="s">
        <v>434</v>
      </c>
      <c r="C13" s="28"/>
      <c r="D13" s="28"/>
      <c r="E13" s="25"/>
      <c r="F13" s="31"/>
      <c r="G13" s="31"/>
      <c r="H13" s="768"/>
      <c r="I13" s="768"/>
      <c r="J13" s="100"/>
      <c r="K13" s="700">
        <v>0</v>
      </c>
      <c r="L13" s="701"/>
      <c r="M13" s="701"/>
      <c r="N13" s="702"/>
      <c r="O13" s="700">
        <v>940973</v>
      </c>
      <c r="P13" s="701"/>
      <c r="Q13" s="701"/>
      <c r="R13" s="703"/>
    </row>
    <row r="14" spans="1:18" ht="17.25" thickBot="1">
      <c r="A14" s="511" t="s">
        <v>192</v>
      </c>
      <c r="B14" s="512"/>
      <c r="C14" s="512"/>
      <c r="D14" s="508"/>
      <c r="E14" s="513"/>
      <c r="F14" s="513"/>
      <c r="G14" s="508"/>
      <c r="H14" s="514"/>
      <c r="I14" s="514"/>
      <c r="J14" s="515"/>
      <c r="K14" s="757">
        <f>SUM(K11:N13)</f>
        <v>31939166</v>
      </c>
      <c r="L14" s="758"/>
      <c r="M14" s="758"/>
      <c r="N14" s="759"/>
      <c r="O14" s="757">
        <f>SUM(O11:R13)</f>
        <v>38041369</v>
      </c>
      <c r="P14" s="758"/>
      <c r="Q14" s="758"/>
      <c r="R14" s="760"/>
    </row>
    <row r="15" spans="1:18" ht="14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97"/>
      <c r="L15" s="97"/>
      <c r="M15" s="97"/>
      <c r="N15" s="97"/>
      <c r="O15" s="95"/>
      <c r="P15" s="95"/>
      <c r="Q15" s="95"/>
      <c r="R15" s="95"/>
    </row>
    <row r="16" spans="1:18" ht="16.5">
      <c r="A16" s="24"/>
      <c r="B16" s="24"/>
      <c r="C16" s="24"/>
      <c r="D16" s="214"/>
      <c r="E16" s="25"/>
      <c r="F16" s="25"/>
      <c r="G16" s="214"/>
      <c r="H16" s="53"/>
      <c r="I16" s="53"/>
      <c r="J16" s="214"/>
      <c r="K16" s="91"/>
      <c r="L16" s="54"/>
      <c r="M16" s="54"/>
      <c r="N16" s="54"/>
      <c r="O16" s="101"/>
      <c r="P16" s="101"/>
      <c r="Q16" s="101"/>
      <c r="R16" s="101"/>
    </row>
    <row r="17" spans="1:18" ht="16.5">
      <c r="A17" s="80" t="s">
        <v>269</v>
      </c>
      <c r="B17" s="80"/>
      <c r="C17" s="80"/>
      <c r="D17" s="80"/>
      <c r="E17" s="80"/>
      <c r="F17" s="80"/>
      <c r="G17" s="81"/>
      <c r="H17" s="81"/>
      <c r="I17" s="81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15">
      <c r="A18" s="57" t="s">
        <v>480</v>
      </c>
      <c r="B18" s="57"/>
      <c r="C18" s="57"/>
      <c r="D18" s="57"/>
      <c r="E18" s="57"/>
      <c r="F18" s="57"/>
      <c r="G18" s="57"/>
      <c r="H18" s="57"/>
      <c r="I18" s="57"/>
      <c r="J18" s="239"/>
      <c r="K18" s="239"/>
      <c r="L18" s="239"/>
      <c r="M18" s="239"/>
      <c r="N18" s="239"/>
      <c r="O18" s="239"/>
      <c r="P18" s="57"/>
      <c r="Q18" s="57"/>
      <c r="R18" s="57"/>
    </row>
    <row r="19" spans="1:18" ht="15" customHeight="1">
      <c r="A19" s="57" t="s">
        <v>500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ht="15" customHeight="1" thickBo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ht="14.25" customHeight="1">
      <c r="A21" s="660" t="s">
        <v>123</v>
      </c>
      <c r="B21" s="661"/>
      <c r="C21" s="661"/>
      <c r="D21" s="661"/>
      <c r="E21" s="661"/>
      <c r="F21" s="661"/>
      <c r="G21" s="661"/>
      <c r="H21" s="661"/>
      <c r="I21" s="661"/>
      <c r="J21" s="662"/>
      <c r="K21" s="633" t="s">
        <v>295</v>
      </c>
      <c r="L21" s="634"/>
      <c r="M21" s="634"/>
      <c r="N21" s="634"/>
      <c r="O21" s="634"/>
      <c r="P21" s="634"/>
      <c r="Q21" s="634"/>
      <c r="R21" s="635"/>
    </row>
    <row r="22" spans="1:18" ht="14.25">
      <c r="A22" s="663"/>
      <c r="B22" s="631"/>
      <c r="C22" s="631"/>
      <c r="D22" s="631"/>
      <c r="E22" s="631"/>
      <c r="F22" s="631"/>
      <c r="G22" s="631"/>
      <c r="H22" s="631"/>
      <c r="I22" s="631"/>
      <c r="J22" s="664"/>
      <c r="K22" s="622">
        <v>44104</v>
      </c>
      <c r="L22" s="623"/>
      <c r="M22" s="623"/>
      <c r="N22" s="624"/>
      <c r="O22" s="622">
        <v>43830</v>
      </c>
      <c r="P22" s="623"/>
      <c r="Q22" s="623"/>
      <c r="R22" s="636"/>
    </row>
    <row r="23" spans="1:20" s="4" customFormat="1" ht="16.5">
      <c r="A23" s="510"/>
      <c r="B23" s="491" t="s">
        <v>311</v>
      </c>
      <c r="C23" s="491"/>
      <c r="D23" s="491"/>
      <c r="E23" s="491"/>
      <c r="F23" s="491"/>
      <c r="G23" s="86"/>
      <c r="H23" s="87"/>
      <c r="I23" s="87"/>
      <c r="J23" s="88"/>
      <c r="K23" s="700">
        <v>81384349</v>
      </c>
      <c r="L23" s="701"/>
      <c r="M23" s="701"/>
      <c r="N23" s="702"/>
      <c r="O23" s="765">
        <v>113724520</v>
      </c>
      <c r="P23" s="766"/>
      <c r="Q23" s="766"/>
      <c r="R23" s="767"/>
      <c r="T23" s="6"/>
    </row>
    <row r="24" spans="1:20" s="4" customFormat="1" ht="16.5">
      <c r="A24" s="23"/>
      <c r="B24" s="25" t="s">
        <v>468</v>
      </c>
      <c r="C24" s="25"/>
      <c r="D24" s="420"/>
      <c r="E24" s="25"/>
      <c r="F24" s="25"/>
      <c r="G24" s="420"/>
      <c r="H24" s="596"/>
      <c r="I24" s="596"/>
      <c r="J24" s="490"/>
      <c r="K24" s="700">
        <v>9821382</v>
      </c>
      <c r="L24" s="701"/>
      <c r="M24" s="701"/>
      <c r="N24" s="702"/>
      <c r="O24" s="700">
        <v>16734379</v>
      </c>
      <c r="P24" s="701"/>
      <c r="Q24" s="701"/>
      <c r="R24" s="703"/>
      <c r="T24" s="6"/>
    </row>
    <row r="25" spans="1:20" s="4" customFormat="1" ht="16.5">
      <c r="A25" s="23"/>
      <c r="B25" s="25" t="s">
        <v>417</v>
      </c>
      <c r="C25" s="25"/>
      <c r="D25" s="420"/>
      <c r="E25" s="25"/>
      <c r="F25" s="25"/>
      <c r="G25" s="420"/>
      <c r="H25" s="596"/>
      <c r="I25" s="596"/>
      <c r="J25" s="490"/>
      <c r="K25" s="700">
        <v>0</v>
      </c>
      <c r="L25" s="701"/>
      <c r="M25" s="701"/>
      <c r="N25" s="702"/>
      <c r="O25" s="700">
        <v>761781721</v>
      </c>
      <c r="P25" s="701"/>
      <c r="Q25" s="701"/>
      <c r="R25" s="703"/>
      <c r="T25" s="6"/>
    </row>
    <row r="26" spans="1:20" s="4" customFormat="1" ht="17.25" thickBot="1">
      <c r="A26" s="511" t="s">
        <v>57</v>
      </c>
      <c r="B26" s="512"/>
      <c r="C26" s="512"/>
      <c r="D26" s="508"/>
      <c r="E26" s="513"/>
      <c r="F26" s="513"/>
      <c r="G26" s="508"/>
      <c r="H26" s="514"/>
      <c r="I26" s="514"/>
      <c r="J26" s="515"/>
      <c r="K26" s="757">
        <f>SUM(K23:N25)</f>
        <v>91205731</v>
      </c>
      <c r="L26" s="762"/>
      <c r="M26" s="762"/>
      <c r="N26" s="763"/>
      <c r="O26" s="757">
        <f>SUM(O23:R25)</f>
        <v>892240620</v>
      </c>
      <c r="P26" s="762"/>
      <c r="Q26" s="762"/>
      <c r="R26" s="764"/>
      <c r="T26" s="1"/>
    </row>
    <row r="27" spans="1:18" ht="14.2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95"/>
      <c r="P27" s="95"/>
      <c r="Q27" s="95"/>
      <c r="R27" s="95"/>
    </row>
    <row r="28" spans="1:18" ht="16.5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97"/>
      <c r="L28" s="97"/>
      <c r="M28" s="97"/>
      <c r="N28" s="97"/>
      <c r="O28" s="95"/>
      <c r="P28" s="95"/>
      <c r="Q28" s="95"/>
      <c r="R28" s="95"/>
    </row>
    <row r="29" spans="1:19" s="4" customFormat="1" ht="15.75" customHeight="1">
      <c r="A29" s="314" t="s">
        <v>270</v>
      </c>
      <c r="B29" s="314"/>
      <c r="C29" s="314"/>
      <c r="D29" s="314"/>
      <c r="E29" s="314"/>
      <c r="F29" s="314"/>
      <c r="G29" s="81"/>
      <c r="H29" s="81"/>
      <c r="I29" s="81"/>
      <c r="J29" s="35"/>
      <c r="K29" s="35"/>
      <c r="L29" s="35"/>
      <c r="M29" s="35"/>
      <c r="N29" s="35"/>
      <c r="O29" s="35"/>
      <c r="P29" s="35"/>
      <c r="Q29" s="35"/>
      <c r="R29" s="35"/>
      <c r="S29" s="6"/>
    </row>
    <row r="30" spans="1:19" s="4" customFormat="1" ht="15">
      <c r="A30" s="57" t="s">
        <v>424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1"/>
    </row>
    <row r="31" spans="1:19" s="4" customFormat="1" ht="15">
      <c r="A31" s="57" t="s">
        <v>501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1"/>
    </row>
    <row r="32" spans="1:19" s="4" customFormat="1" ht="15.75" thickBo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1"/>
    </row>
    <row r="33" spans="1:19" s="4" customFormat="1" ht="13.5" customHeight="1">
      <c r="A33" s="660" t="s">
        <v>38</v>
      </c>
      <c r="B33" s="661"/>
      <c r="C33" s="661"/>
      <c r="D33" s="661"/>
      <c r="E33" s="661"/>
      <c r="F33" s="661"/>
      <c r="G33" s="661"/>
      <c r="H33" s="661"/>
      <c r="I33" s="661"/>
      <c r="J33" s="662"/>
      <c r="K33" s="633" t="s">
        <v>295</v>
      </c>
      <c r="L33" s="634"/>
      <c r="M33" s="634"/>
      <c r="N33" s="634"/>
      <c r="O33" s="634"/>
      <c r="P33" s="634"/>
      <c r="Q33" s="634"/>
      <c r="R33" s="635"/>
      <c r="S33" s="1"/>
    </row>
    <row r="34" spans="1:19" s="4" customFormat="1" ht="14.25">
      <c r="A34" s="663"/>
      <c r="B34" s="631"/>
      <c r="C34" s="631"/>
      <c r="D34" s="631"/>
      <c r="E34" s="631"/>
      <c r="F34" s="631"/>
      <c r="G34" s="631"/>
      <c r="H34" s="631"/>
      <c r="I34" s="631"/>
      <c r="J34" s="664"/>
      <c r="K34" s="622">
        <v>44104</v>
      </c>
      <c r="L34" s="623"/>
      <c r="M34" s="623"/>
      <c r="N34" s="624"/>
      <c r="O34" s="622">
        <v>43830</v>
      </c>
      <c r="P34" s="623"/>
      <c r="Q34" s="623"/>
      <c r="R34" s="636"/>
      <c r="S34" s="1"/>
    </row>
    <row r="35" spans="1:18" ht="16.5">
      <c r="A35" s="510" t="s">
        <v>56</v>
      </c>
      <c r="B35" s="492"/>
      <c r="C35" s="492"/>
      <c r="D35" s="492"/>
      <c r="E35" s="491"/>
      <c r="F35" s="86"/>
      <c r="G35" s="86"/>
      <c r="H35" s="87"/>
      <c r="I35" s="87"/>
      <c r="J35" s="88"/>
      <c r="K35" s="36"/>
      <c r="L35" s="37"/>
      <c r="M35" s="37"/>
      <c r="N35" s="38"/>
      <c r="O35" s="36"/>
      <c r="P35" s="37"/>
      <c r="Q35" s="37"/>
      <c r="R35" s="217"/>
    </row>
    <row r="36" spans="1:18" ht="16.5">
      <c r="A36" s="23"/>
      <c r="B36" s="489" t="s">
        <v>271</v>
      </c>
      <c r="C36" s="489"/>
      <c r="D36" s="489"/>
      <c r="E36" s="301"/>
      <c r="F36" s="301"/>
      <c r="G36" s="301"/>
      <c r="H36" s="94"/>
      <c r="I36" s="94"/>
      <c r="J36" s="103"/>
      <c r="K36" s="700">
        <v>504640670</v>
      </c>
      <c r="L36" s="701"/>
      <c r="M36" s="701"/>
      <c r="N36" s="702"/>
      <c r="O36" s="700">
        <v>0</v>
      </c>
      <c r="P36" s="701"/>
      <c r="Q36" s="701"/>
      <c r="R36" s="703"/>
    </row>
    <row r="37" spans="1:18" ht="16.5">
      <c r="A37" s="23"/>
      <c r="B37" s="489" t="s">
        <v>410</v>
      </c>
      <c r="C37" s="489"/>
      <c r="D37" s="489"/>
      <c r="E37" s="301"/>
      <c r="F37" s="301"/>
      <c r="G37" s="301"/>
      <c r="H37" s="94"/>
      <c r="I37" s="94"/>
      <c r="J37" s="103"/>
      <c r="K37" s="700">
        <v>0</v>
      </c>
      <c r="L37" s="701"/>
      <c r="M37" s="701"/>
      <c r="N37" s="702"/>
      <c r="O37" s="700">
        <v>2050449638</v>
      </c>
      <c r="P37" s="701"/>
      <c r="Q37" s="701"/>
      <c r="R37" s="703"/>
    </row>
    <row r="38" spans="1:18" ht="16.5">
      <c r="A38" s="23"/>
      <c r="B38" s="489" t="s">
        <v>411</v>
      </c>
      <c r="C38" s="489"/>
      <c r="D38" s="489"/>
      <c r="E38" s="301"/>
      <c r="F38" s="301"/>
      <c r="G38" s="301"/>
      <c r="H38" s="94"/>
      <c r="I38" s="94"/>
      <c r="J38" s="103"/>
      <c r="K38" s="700">
        <v>0</v>
      </c>
      <c r="L38" s="701"/>
      <c r="M38" s="701"/>
      <c r="N38" s="702"/>
      <c r="O38" s="700">
        <v>128480137</v>
      </c>
      <c r="P38" s="701"/>
      <c r="Q38" s="701"/>
      <c r="R38" s="703"/>
    </row>
    <row r="39" spans="1:18" ht="17.25" thickBot="1">
      <c r="A39" s="511" t="s">
        <v>58</v>
      </c>
      <c r="B39" s="512"/>
      <c r="C39" s="512"/>
      <c r="D39" s="508"/>
      <c r="E39" s="513"/>
      <c r="F39" s="513"/>
      <c r="G39" s="508"/>
      <c r="H39" s="514"/>
      <c r="I39" s="514"/>
      <c r="J39" s="515"/>
      <c r="K39" s="757">
        <f>SUM(K36:N38)</f>
        <v>504640670</v>
      </c>
      <c r="L39" s="758"/>
      <c r="M39" s="758"/>
      <c r="N39" s="759"/>
      <c r="O39" s="757">
        <f>SUM(O36:R38)</f>
        <v>2178929775</v>
      </c>
      <c r="P39" s="758"/>
      <c r="Q39" s="758"/>
      <c r="R39" s="760"/>
    </row>
    <row r="40" spans="1:18" ht="16.5">
      <c r="A40" s="326"/>
      <c r="B40" s="326"/>
      <c r="C40" s="326"/>
      <c r="D40" s="326"/>
      <c r="E40" s="326"/>
      <c r="F40" s="326"/>
      <c r="G40" s="326"/>
      <c r="H40" s="326"/>
      <c r="I40" s="326"/>
      <c r="J40" s="326"/>
      <c r="K40" s="97"/>
      <c r="L40" s="97"/>
      <c r="M40" s="97"/>
      <c r="N40" s="97"/>
      <c r="O40" s="95"/>
      <c r="P40" s="95"/>
      <c r="Q40" s="95"/>
      <c r="R40" s="95"/>
    </row>
    <row r="41" spans="1:18" ht="16.5">
      <c r="A41" s="288"/>
      <c r="B41" s="288"/>
      <c r="C41" s="288"/>
      <c r="D41" s="288"/>
      <c r="E41" s="288"/>
      <c r="F41" s="288"/>
      <c r="G41" s="288"/>
      <c r="H41" s="288"/>
      <c r="I41" s="288"/>
      <c r="J41" s="288"/>
      <c r="K41" s="97"/>
      <c r="L41" s="97"/>
      <c r="M41" s="97"/>
      <c r="N41" s="97"/>
      <c r="O41" s="95"/>
      <c r="P41" s="95"/>
      <c r="Q41" s="95"/>
      <c r="R41" s="95"/>
    </row>
    <row r="42" spans="1:18" ht="16.5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97"/>
      <c r="L42" s="97"/>
      <c r="M42" s="97"/>
      <c r="N42" s="97"/>
      <c r="O42" s="95"/>
      <c r="P42" s="95"/>
      <c r="Q42" s="95"/>
      <c r="R42" s="95"/>
    </row>
    <row r="43" spans="1:18" ht="14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97"/>
      <c r="L43" s="97"/>
      <c r="M43" s="97"/>
      <c r="N43" s="97"/>
      <c r="O43" s="95"/>
      <c r="P43" s="95"/>
      <c r="Q43" s="95"/>
      <c r="R43" s="95"/>
    </row>
    <row r="44" spans="1:18" ht="16.5" customHeight="1">
      <c r="A44" s="761"/>
      <c r="B44" s="761"/>
      <c r="C44" s="761"/>
      <c r="D44" s="761"/>
      <c r="E44" s="761"/>
      <c r="F44" s="761"/>
      <c r="G44" s="761"/>
      <c r="H44" s="761"/>
      <c r="I44" s="761"/>
      <c r="J44" s="761"/>
      <c r="K44" s="761"/>
      <c r="L44" s="761"/>
      <c r="M44" s="761"/>
      <c r="N44" s="761"/>
      <c r="O44" s="761"/>
      <c r="P44" s="761"/>
      <c r="Q44" s="761"/>
      <c r="R44" s="761"/>
    </row>
  </sheetData>
  <sheetProtection/>
  <mergeCells count="42">
    <mergeCell ref="A9:J10"/>
    <mergeCell ref="K9:R9"/>
    <mergeCell ref="K10:N10"/>
    <mergeCell ref="O10:R10"/>
    <mergeCell ref="H12:I12"/>
    <mergeCell ref="H13:I13"/>
    <mergeCell ref="K12:N12"/>
    <mergeCell ref="O12:R12"/>
    <mergeCell ref="H11:I11"/>
    <mergeCell ref="K11:N11"/>
    <mergeCell ref="A33:J34"/>
    <mergeCell ref="K33:R33"/>
    <mergeCell ref="K34:N34"/>
    <mergeCell ref="O34:R34"/>
    <mergeCell ref="O14:R14"/>
    <mergeCell ref="H24:I24"/>
    <mergeCell ref="K21:R21"/>
    <mergeCell ref="O24:R24"/>
    <mergeCell ref="K23:N23"/>
    <mergeCell ref="A44:R44"/>
    <mergeCell ref="K22:N22"/>
    <mergeCell ref="O22:R22"/>
    <mergeCell ref="K26:N26"/>
    <mergeCell ref="O26:R26"/>
    <mergeCell ref="O23:R23"/>
    <mergeCell ref="K24:N24"/>
    <mergeCell ref="A21:J22"/>
    <mergeCell ref="H25:I25"/>
    <mergeCell ref="K25:N25"/>
    <mergeCell ref="K39:N39"/>
    <mergeCell ref="O39:R39"/>
    <mergeCell ref="K37:N37"/>
    <mergeCell ref="O37:R37"/>
    <mergeCell ref="K38:N38"/>
    <mergeCell ref="O38:R38"/>
    <mergeCell ref="O11:R11"/>
    <mergeCell ref="K13:N13"/>
    <mergeCell ref="O13:R13"/>
    <mergeCell ref="O25:R25"/>
    <mergeCell ref="K36:N36"/>
    <mergeCell ref="O36:R36"/>
    <mergeCell ref="K14:N14"/>
  </mergeCells>
  <printOptions/>
  <pageMargins left="0.98425196850393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G46"/>
  <sheetViews>
    <sheetView zoomScalePageLayoutView="0" workbookViewId="0" topLeftCell="A1">
      <selection activeCell="V23" sqref="V23"/>
      <selection activeCell="L20" sqref="L20:O20"/>
    </sheetView>
  </sheetViews>
  <sheetFormatPr defaultColWidth="4.421875" defaultRowHeight="15"/>
  <cols>
    <col min="1" max="1" width="3.421875" style="1" customWidth="1"/>
    <col min="2" max="5" width="4.421875" style="1" customWidth="1"/>
    <col min="6" max="6" width="5.421875" style="1" customWidth="1"/>
    <col min="7" max="7" width="4.421875" style="1" customWidth="1"/>
    <col min="8" max="8" width="5.57421875" style="1" customWidth="1"/>
    <col min="9" max="12" width="4.421875" style="1" customWidth="1"/>
    <col min="13" max="13" width="4.28125" style="1" customWidth="1"/>
    <col min="14" max="14" width="4.421875" style="1" customWidth="1"/>
    <col min="15" max="15" width="5.57421875" style="1" customWidth="1"/>
    <col min="16" max="18" width="4.421875" style="1" customWidth="1"/>
    <col min="19" max="19" width="4.00390625" style="1" customWidth="1"/>
    <col min="20" max="22" width="4.421875" style="1" customWidth="1"/>
    <col min="23" max="23" width="14.140625" style="1" bestFit="1" customWidth="1"/>
    <col min="24" max="30" width="4.421875" style="1" customWidth="1"/>
    <col min="31" max="31" width="21.28125" style="1" customWidth="1"/>
    <col min="32" max="32" width="17.00390625" style="1" customWidth="1"/>
    <col min="33" max="33" width="15.7109375" style="1" customWidth="1"/>
    <col min="34" max="16384" width="4.421875" style="1" customWidth="1"/>
  </cols>
  <sheetData>
    <row r="3" spans="1:19" ht="16.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</row>
    <row r="4" spans="1:19" ht="20.25" customHeight="1">
      <c r="A4" s="196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</row>
    <row r="5" spans="1:19" ht="16.5">
      <c r="A5" s="285"/>
      <c r="B5" s="24"/>
      <c r="C5" s="24"/>
      <c r="D5" s="24"/>
      <c r="E5" s="258"/>
      <c r="F5" s="25"/>
      <c r="G5" s="25"/>
      <c r="H5" s="258"/>
      <c r="I5" s="53"/>
      <c r="J5" s="53"/>
      <c r="K5" s="258"/>
      <c r="L5" s="286"/>
      <c r="M5" s="287"/>
      <c r="N5" s="287"/>
      <c r="O5" s="287"/>
      <c r="P5" s="286"/>
      <c r="Q5" s="287"/>
      <c r="R5" s="287"/>
      <c r="S5" s="287"/>
    </row>
    <row r="6" spans="1:19" ht="16.5">
      <c r="A6" s="196"/>
      <c r="B6" s="80" t="s">
        <v>272</v>
      </c>
      <c r="C6" s="80"/>
      <c r="D6" s="80"/>
      <c r="E6" s="80"/>
      <c r="F6" s="80"/>
      <c r="G6" s="80"/>
      <c r="H6" s="81"/>
      <c r="I6" s="81"/>
      <c r="J6" s="81"/>
      <c r="K6" s="35"/>
      <c r="L6" s="35"/>
      <c r="M6" s="35"/>
      <c r="N6" s="35"/>
      <c r="O6" s="35"/>
      <c r="P6" s="35"/>
      <c r="Q6" s="35"/>
      <c r="R6" s="35"/>
      <c r="S6" s="35"/>
    </row>
    <row r="7" spans="1:19" ht="16.5">
      <c r="A7" s="196"/>
      <c r="B7" s="57" t="s">
        <v>425</v>
      </c>
      <c r="C7" s="57"/>
      <c r="D7" s="57"/>
      <c r="E7" s="57"/>
      <c r="F7" s="57"/>
      <c r="G7" s="239"/>
      <c r="H7" s="239"/>
      <c r="I7" s="239"/>
      <c r="J7" s="239"/>
      <c r="K7" s="239"/>
      <c r="L7" s="57"/>
      <c r="M7" s="57"/>
      <c r="N7" s="57"/>
      <c r="O7" s="57"/>
      <c r="P7" s="57"/>
      <c r="Q7" s="57"/>
      <c r="R7" s="57"/>
      <c r="S7" s="57"/>
    </row>
    <row r="8" spans="1:19" ht="16.5">
      <c r="A8" s="418"/>
      <c r="B8" s="57" t="s">
        <v>503</v>
      </c>
      <c r="C8" s="57"/>
      <c r="D8" s="57"/>
      <c r="E8" s="57"/>
      <c r="F8" s="57"/>
      <c r="G8" s="239"/>
      <c r="H8" s="239"/>
      <c r="I8" s="239"/>
      <c r="J8" s="239"/>
      <c r="K8" s="239"/>
      <c r="L8" s="57"/>
      <c r="M8" s="57"/>
      <c r="N8" s="57"/>
      <c r="O8" s="57"/>
      <c r="P8" s="57"/>
      <c r="Q8" s="57"/>
      <c r="R8" s="57"/>
      <c r="S8" s="57"/>
    </row>
    <row r="9" spans="1:19" ht="16.5">
      <c r="A9" s="418"/>
      <c r="B9" s="57"/>
      <c r="C9" s="57"/>
      <c r="D9" s="57"/>
      <c r="E9" s="57"/>
      <c r="F9" s="57"/>
      <c r="G9" s="239"/>
      <c r="H9" s="239"/>
      <c r="I9" s="239"/>
      <c r="J9" s="239"/>
      <c r="K9" s="239"/>
      <c r="L9" s="57"/>
      <c r="M9" s="57"/>
      <c r="N9" s="57"/>
      <c r="O9" s="57"/>
      <c r="P9" s="57"/>
      <c r="Q9" s="57"/>
      <c r="R9" s="57"/>
      <c r="S9" s="57"/>
    </row>
    <row r="10" spans="1:19" ht="16.5">
      <c r="A10" s="196"/>
      <c r="B10" s="628" t="s">
        <v>40</v>
      </c>
      <c r="C10" s="629"/>
      <c r="D10" s="629"/>
      <c r="E10" s="629"/>
      <c r="F10" s="629"/>
      <c r="G10" s="629"/>
      <c r="H10" s="629"/>
      <c r="I10" s="629"/>
      <c r="J10" s="629"/>
      <c r="K10" s="699"/>
      <c r="L10" s="619" t="s">
        <v>295</v>
      </c>
      <c r="M10" s="620"/>
      <c r="N10" s="620"/>
      <c r="O10" s="620"/>
      <c r="P10" s="620"/>
      <c r="Q10" s="620"/>
      <c r="R10" s="620"/>
      <c r="S10" s="621"/>
    </row>
    <row r="11" spans="1:19" ht="16.5">
      <c r="A11" s="196"/>
      <c r="B11" s="630"/>
      <c r="C11" s="631"/>
      <c r="D11" s="631"/>
      <c r="E11" s="631"/>
      <c r="F11" s="631"/>
      <c r="G11" s="631"/>
      <c r="H11" s="631"/>
      <c r="I11" s="631"/>
      <c r="J11" s="631"/>
      <c r="K11" s="664"/>
      <c r="L11" s="622">
        <v>44104</v>
      </c>
      <c r="M11" s="623"/>
      <c r="N11" s="623"/>
      <c r="O11" s="624"/>
      <c r="P11" s="622">
        <v>43830</v>
      </c>
      <c r="Q11" s="623"/>
      <c r="R11" s="623"/>
      <c r="S11" s="624"/>
    </row>
    <row r="12" spans="1:19" ht="16.5">
      <c r="A12" s="196"/>
      <c r="B12" s="92" t="s">
        <v>62</v>
      </c>
      <c r="C12" s="105"/>
      <c r="D12" s="105"/>
      <c r="E12" s="105"/>
      <c r="F12" s="105"/>
      <c r="G12" s="105"/>
      <c r="H12" s="105"/>
      <c r="I12" s="105"/>
      <c r="J12" s="105"/>
      <c r="K12" s="103"/>
      <c r="L12" s="765"/>
      <c r="M12" s="766"/>
      <c r="N12" s="766"/>
      <c r="O12" s="769"/>
      <c r="P12" s="765">
        <v>0</v>
      </c>
      <c r="Q12" s="766"/>
      <c r="R12" s="766"/>
      <c r="S12" s="769"/>
    </row>
    <row r="13" spans="1:32" ht="16.5">
      <c r="A13" s="196"/>
      <c r="B13" s="61"/>
      <c r="C13" s="693" t="s">
        <v>204</v>
      </c>
      <c r="D13" s="693"/>
      <c r="E13" s="693"/>
      <c r="F13" s="693"/>
      <c r="G13" s="693"/>
      <c r="H13" s="693"/>
      <c r="I13" s="693"/>
      <c r="J13" s="693"/>
      <c r="K13" s="197"/>
      <c r="L13" s="700">
        <v>0</v>
      </c>
      <c r="M13" s="701"/>
      <c r="N13" s="701"/>
      <c r="O13" s="702"/>
      <c r="P13" s="700">
        <v>0</v>
      </c>
      <c r="Q13" s="701"/>
      <c r="R13" s="701"/>
      <c r="S13" s="702"/>
      <c r="AF13" s="250"/>
    </row>
    <row r="14" spans="1:32" ht="16.5">
      <c r="A14" s="196"/>
      <c r="B14" s="61"/>
      <c r="C14" s="772" t="s">
        <v>63</v>
      </c>
      <c r="D14" s="772"/>
      <c r="E14" s="772"/>
      <c r="F14" s="772"/>
      <c r="G14" s="772"/>
      <c r="H14" s="772"/>
      <c r="I14" s="772"/>
      <c r="J14" s="772"/>
      <c r="K14" s="197"/>
      <c r="L14" s="748">
        <v>3283839816</v>
      </c>
      <c r="M14" s="749"/>
      <c r="N14" s="749"/>
      <c r="O14" s="750"/>
      <c r="P14" s="748">
        <v>0</v>
      </c>
      <c r="Q14" s="749"/>
      <c r="R14" s="749"/>
      <c r="S14" s="750"/>
      <c r="AF14" s="250"/>
    </row>
    <row r="15" spans="1:19" ht="16.5">
      <c r="A15" s="196"/>
      <c r="B15" s="66" t="s">
        <v>64</v>
      </c>
      <c r="C15" s="67"/>
      <c r="D15" s="67"/>
      <c r="E15" s="68"/>
      <c r="F15" s="69"/>
      <c r="G15" s="69"/>
      <c r="H15" s="68"/>
      <c r="I15" s="90"/>
      <c r="J15" s="90"/>
      <c r="K15" s="70"/>
      <c r="L15" s="770">
        <f>SUM(L12:O14)</f>
        <v>3283839816</v>
      </c>
      <c r="M15" s="591"/>
      <c r="N15" s="591"/>
      <c r="O15" s="771"/>
      <c r="P15" s="770">
        <f>SUM(P12:S14)</f>
        <v>0</v>
      </c>
      <c r="Q15" s="591"/>
      <c r="R15" s="591"/>
      <c r="S15" s="771"/>
    </row>
    <row r="16" spans="1:19" ht="16.5">
      <c r="A16" s="481"/>
      <c r="B16" s="483" t="s">
        <v>469</v>
      </c>
      <c r="C16" s="105"/>
      <c r="D16" s="105"/>
      <c r="E16" s="105"/>
      <c r="F16" s="105"/>
      <c r="G16" s="105"/>
      <c r="H16" s="105"/>
      <c r="I16" s="105"/>
      <c r="J16" s="105"/>
      <c r="K16" s="103"/>
      <c r="L16" s="765"/>
      <c r="M16" s="766"/>
      <c r="N16" s="766"/>
      <c r="O16" s="769"/>
      <c r="P16" s="765">
        <v>0</v>
      </c>
      <c r="Q16" s="766"/>
      <c r="R16" s="766"/>
      <c r="S16" s="769"/>
    </row>
    <row r="17" spans="1:32" ht="16.5">
      <c r="A17" s="481"/>
      <c r="B17" s="61"/>
      <c r="C17" s="693" t="s">
        <v>204</v>
      </c>
      <c r="D17" s="693"/>
      <c r="E17" s="693"/>
      <c r="F17" s="693"/>
      <c r="G17" s="693"/>
      <c r="H17" s="693"/>
      <c r="I17" s="693"/>
      <c r="J17" s="693"/>
      <c r="K17" s="482"/>
      <c r="L17" s="700">
        <v>31184560000</v>
      </c>
      <c r="M17" s="701"/>
      <c r="N17" s="701"/>
      <c r="O17" s="702"/>
      <c r="P17" s="700">
        <v>0</v>
      </c>
      <c r="Q17" s="701"/>
      <c r="R17" s="701"/>
      <c r="S17" s="702"/>
      <c r="AF17" s="250"/>
    </row>
    <row r="18" spans="1:32" ht="16.5">
      <c r="A18" s="481"/>
      <c r="B18" s="61"/>
      <c r="C18" s="772" t="s">
        <v>63</v>
      </c>
      <c r="D18" s="772"/>
      <c r="E18" s="772"/>
      <c r="F18" s="772"/>
      <c r="G18" s="772"/>
      <c r="H18" s="772"/>
      <c r="I18" s="772"/>
      <c r="J18" s="772"/>
      <c r="K18" s="482"/>
      <c r="L18" s="748">
        <v>8415218091</v>
      </c>
      <c r="M18" s="749"/>
      <c r="N18" s="749"/>
      <c r="O18" s="750"/>
      <c r="P18" s="748">
        <v>0</v>
      </c>
      <c r="Q18" s="749"/>
      <c r="R18" s="749"/>
      <c r="S18" s="750"/>
      <c r="AF18" s="250"/>
    </row>
    <row r="19" spans="1:19" ht="16.5">
      <c r="A19" s="481"/>
      <c r="B19" s="66" t="s">
        <v>64</v>
      </c>
      <c r="C19" s="67"/>
      <c r="D19" s="67"/>
      <c r="E19" s="68"/>
      <c r="F19" s="69"/>
      <c r="G19" s="69"/>
      <c r="H19" s="68"/>
      <c r="I19" s="90"/>
      <c r="J19" s="90"/>
      <c r="K19" s="70"/>
      <c r="L19" s="770">
        <f>+SUM(L17:O18)</f>
        <v>39599778091</v>
      </c>
      <c r="M19" s="591"/>
      <c r="N19" s="591"/>
      <c r="O19" s="771"/>
      <c r="P19" s="770">
        <f>SUM(P15:S18)</f>
        <v>0</v>
      </c>
      <c r="Q19" s="591"/>
      <c r="R19" s="591"/>
      <c r="S19" s="771"/>
    </row>
    <row r="20" spans="1:23" ht="16.5">
      <c r="A20" s="196"/>
      <c r="B20" s="66" t="s">
        <v>64</v>
      </c>
      <c r="C20" s="67"/>
      <c r="D20" s="67"/>
      <c r="E20" s="68"/>
      <c r="F20" s="69"/>
      <c r="G20" s="69"/>
      <c r="H20" s="68"/>
      <c r="I20" s="90"/>
      <c r="J20" s="90"/>
      <c r="K20" s="70"/>
      <c r="L20" s="770">
        <f>+L15+L19</f>
        <v>42883617907</v>
      </c>
      <c r="M20" s="591"/>
      <c r="N20" s="591"/>
      <c r="O20" s="771"/>
      <c r="P20" s="770">
        <f>+P15</f>
        <v>0</v>
      </c>
      <c r="Q20" s="591"/>
      <c r="R20" s="591"/>
      <c r="S20" s="771"/>
      <c r="W20" s="10"/>
    </row>
    <row r="21" spans="1:19" ht="16.5">
      <c r="A21" s="285"/>
      <c r="B21" s="24"/>
      <c r="C21" s="24"/>
      <c r="D21" s="24"/>
      <c r="E21" s="258"/>
      <c r="F21" s="25"/>
      <c r="G21" s="25"/>
      <c r="H21" s="258"/>
      <c r="I21" s="53"/>
      <c r="J21" s="53"/>
      <c r="K21" s="258"/>
      <c r="L21" s="286"/>
      <c r="M21" s="286"/>
      <c r="N21" s="286"/>
      <c r="O21" s="286"/>
      <c r="P21" s="286"/>
      <c r="Q21" s="286"/>
      <c r="R21" s="286"/>
      <c r="S21" s="286"/>
    </row>
    <row r="22" spans="1:19" ht="16.5">
      <c r="A22" s="381"/>
      <c r="B22" s="24"/>
      <c r="C22" s="24"/>
      <c r="D22" s="24"/>
      <c r="E22" s="383"/>
      <c r="F22" s="25"/>
      <c r="G22" s="25"/>
      <c r="H22" s="383"/>
      <c r="I22" s="53"/>
      <c r="J22" s="53"/>
      <c r="K22" s="383"/>
      <c r="L22" s="386"/>
      <c r="M22" s="386"/>
      <c r="N22" s="386"/>
      <c r="O22" s="386"/>
      <c r="P22" s="386"/>
      <c r="Q22" s="386"/>
      <c r="R22" s="386"/>
      <c r="S22" s="386"/>
    </row>
    <row r="23" spans="1:19" ht="16.5">
      <c r="A23" s="381"/>
      <c r="B23" s="24"/>
      <c r="C23" s="24"/>
      <c r="D23" s="24"/>
      <c r="E23" s="383"/>
      <c r="F23" s="25"/>
      <c r="G23" s="25"/>
      <c r="H23" s="383"/>
      <c r="I23" s="53"/>
      <c r="J23" s="53"/>
      <c r="K23" s="383"/>
      <c r="L23" s="386"/>
      <c r="M23" s="386"/>
      <c r="N23" s="386"/>
      <c r="O23" s="386"/>
      <c r="P23" s="386"/>
      <c r="Q23" s="386"/>
      <c r="R23" s="386"/>
      <c r="S23" s="386"/>
    </row>
    <row r="24" spans="1:19" ht="16.5">
      <c r="A24" s="196"/>
      <c r="B24" s="80" t="s">
        <v>273</v>
      </c>
      <c r="C24" s="80"/>
      <c r="D24" s="80"/>
      <c r="E24" s="80"/>
      <c r="F24" s="80"/>
      <c r="G24" s="80"/>
      <c r="H24" s="81"/>
      <c r="I24" s="81"/>
      <c r="J24" s="81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16.5">
      <c r="A25" s="196"/>
      <c r="B25" s="57" t="s">
        <v>426</v>
      </c>
      <c r="C25" s="57"/>
      <c r="D25" s="57"/>
      <c r="E25" s="57"/>
      <c r="F25" s="57"/>
      <c r="G25" s="239"/>
      <c r="H25" s="239"/>
      <c r="I25" s="239"/>
      <c r="J25" s="239"/>
      <c r="K25" s="239"/>
      <c r="L25" s="57"/>
      <c r="M25" s="57"/>
      <c r="N25" s="57"/>
      <c r="O25" s="57"/>
      <c r="P25" s="57"/>
      <c r="Q25" s="57"/>
      <c r="R25" s="57"/>
      <c r="S25" s="57"/>
    </row>
    <row r="26" spans="1:19" ht="16.5">
      <c r="A26" s="418"/>
      <c r="B26" s="57" t="s">
        <v>504</v>
      </c>
      <c r="C26" s="57"/>
      <c r="D26" s="57"/>
      <c r="E26" s="57"/>
      <c r="F26" s="57"/>
      <c r="G26" s="239"/>
      <c r="H26" s="239"/>
      <c r="I26" s="239"/>
      <c r="J26" s="239"/>
      <c r="K26" s="239"/>
      <c r="L26" s="57"/>
      <c r="M26" s="57"/>
      <c r="N26" s="57"/>
      <c r="O26" s="57"/>
      <c r="P26" s="57"/>
      <c r="Q26" s="57"/>
      <c r="R26" s="57"/>
      <c r="S26" s="57"/>
    </row>
    <row r="27" spans="1:19" ht="16.5">
      <c r="A27" s="196"/>
      <c r="B27" s="628" t="s">
        <v>40</v>
      </c>
      <c r="C27" s="629"/>
      <c r="D27" s="629"/>
      <c r="E27" s="629"/>
      <c r="F27" s="629"/>
      <c r="G27" s="629"/>
      <c r="H27" s="629"/>
      <c r="I27" s="629"/>
      <c r="J27" s="629"/>
      <c r="K27" s="699"/>
      <c r="L27" s="619"/>
      <c r="M27" s="620"/>
      <c r="N27" s="620"/>
      <c r="O27" s="620"/>
      <c r="P27" s="620"/>
      <c r="Q27" s="620"/>
      <c r="R27" s="620"/>
      <c r="S27" s="621"/>
    </row>
    <row r="28" spans="1:19" ht="16.5">
      <c r="A28" s="196"/>
      <c r="B28" s="630"/>
      <c r="C28" s="631"/>
      <c r="D28" s="631"/>
      <c r="E28" s="631"/>
      <c r="F28" s="631"/>
      <c r="G28" s="631"/>
      <c r="H28" s="631"/>
      <c r="I28" s="631"/>
      <c r="J28" s="631"/>
      <c r="K28" s="664"/>
      <c r="L28" s="622">
        <v>44104</v>
      </c>
      <c r="M28" s="623"/>
      <c r="N28" s="623"/>
      <c r="O28" s="624"/>
      <c r="P28" s="622">
        <v>43830</v>
      </c>
      <c r="Q28" s="623"/>
      <c r="R28" s="623"/>
      <c r="S28" s="624"/>
    </row>
    <row r="29" spans="1:19" ht="16.5">
      <c r="A29" s="196"/>
      <c r="B29" s="92" t="s">
        <v>62</v>
      </c>
      <c r="C29" s="105"/>
      <c r="D29" s="105"/>
      <c r="E29" s="105"/>
      <c r="F29" s="105"/>
      <c r="G29" s="105"/>
      <c r="H29" s="105"/>
      <c r="I29" s="105"/>
      <c r="J29" s="105"/>
      <c r="K29" s="103"/>
      <c r="L29" s="765"/>
      <c r="M29" s="766"/>
      <c r="N29" s="766"/>
      <c r="O29" s="769"/>
      <c r="P29" s="765"/>
      <c r="Q29" s="766"/>
      <c r="R29" s="766"/>
      <c r="S29" s="769"/>
    </row>
    <row r="30" spans="1:33" ht="16.5">
      <c r="A30" s="196"/>
      <c r="B30" s="61"/>
      <c r="C30" s="693" t="s">
        <v>358</v>
      </c>
      <c r="D30" s="693"/>
      <c r="E30" s="693"/>
      <c r="F30" s="693"/>
      <c r="G30" s="693"/>
      <c r="H30" s="693"/>
      <c r="I30" s="693"/>
      <c r="J30" s="693"/>
      <c r="K30" s="197"/>
      <c r="L30" s="700">
        <v>198301271</v>
      </c>
      <c r="M30" s="701"/>
      <c r="N30" s="701"/>
      <c r="O30" s="702"/>
      <c r="P30" s="700">
        <v>1073168702</v>
      </c>
      <c r="Q30" s="701"/>
      <c r="R30" s="701"/>
      <c r="S30" s="702"/>
      <c r="AG30" s="250"/>
    </row>
    <row r="31" spans="1:33" ht="16.5">
      <c r="A31" s="500"/>
      <c r="B31" s="61"/>
      <c r="C31" s="693" t="s">
        <v>481</v>
      </c>
      <c r="D31" s="693"/>
      <c r="E31" s="693"/>
      <c r="F31" s="693"/>
      <c r="G31" s="693"/>
      <c r="H31" s="693"/>
      <c r="I31" s="693"/>
      <c r="J31" s="693"/>
      <c r="K31" s="501"/>
      <c r="L31" s="700">
        <v>0</v>
      </c>
      <c r="M31" s="701"/>
      <c r="N31" s="701"/>
      <c r="O31" s="702"/>
      <c r="P31" s="700">
        <v>0</v>
      </c>
      <c r="Q31" s="701"/>
      <c r="R31" s="701"/>
      <c r="S31" s="702"/>
      <c r="AG31" s="250"/>
    </row>
    <row r="32" spans="1:19" ht="16.5">
      <c r="A32" s="196"/>
      <c r="B32" s="66" t="s">
        <v>274</v>
      </c>
      <c r="C32" s="67"/>
      <c r="D32" s="67"/>
      <c r="E32" s="68"/>
      <c r="F32" s="69"/>
      <c r="G32" s="69"/>
      <c r="H32" s="68"/>
      <c r="I32" s="90"/>
      <c r="J32" s="90"/>
      <c r="K32" s="70"/>
      <c r="L32" s="770">
        <f>+SUM(L30:O31)</f>
        <v>198301271</v>
      </c>
      <c r="M32" s="591"/>
      <c r="N32" s="591"/>
      <c r="O32" s="771"/>
      <c r="P32" s="770">
        <f>+SUM(P30:S31)</f>
        <v>1073168702</v>
      </c>
      <c r="Q32" s="591"/>
      <c r="R32" s="591"/>
      <c r="S32" s="771"/>
    </row>
    <row r="33" spans="1:19" ht="16.5">
      <c r="A33" s="285"/>
      <c r="B33" s="24"/>
      <c r="C33" s="24"/>
      <c r="D33" s="24"/>
      <c r="E33" s="258"/>
      <c r="F33" s="25"/>
      <c r="G33" s="25"/>
      <c r="H33" s="258"/>
      <c r="I33" s="53"/>
      <c r="J33" s="53"/>
      <c r="K33" s="258"/>
      <c r="L33" s="286"/>
      <c r="M33" s="286"/>
      <c r="N33" s="286"/>
      <c r="O33" s="286"/>
      <c r="P33" s="286"/>
      <c r="Q33" s="286"/>
      <c r="R33" s="286"/>
      <c r="S33" s="286"/>
    </row>
    <row r="34" spans="1:19" ht="16.5">
      <c r="A34" s="285"/>
      <c r="B34" s="24"/>
      <c r="C34" s="24"/>
      <c r="D34" s="24"/>
      <c r="E34" s="258"/>
      <c r="F34" s="25"/>
      <c r="G34" s="25"/>
      <c r="H34" s="258"/>
      <c r="I34" s="53"/>
      <c r="J34" s="53"/>
      <c r="K34" s="258"/>
      <c r="L34" s="286"/>
      <c r="M34" s="286"/>
      <c r="N34" s="286"/>
      <c r="O34" s="286"/>
      <c r="P34" s="286"/>
      <c r="Q34" s="286"/>
      <c r="R34" s="286"/>
      <c r="S34" s="286"/>
    </row>
    <row r="35" spans="1:19" ht="16.5">
      <c r="A35" s="357"/>
      <c r="B35" s="24"/>
      <c r="C35" s="24"/>
      <c r="D35" s="24"/>
      <c r="E35" s="358"/>
      <c r="F35" s="25"/>
      <c r="G35" s="25"/>
      <c r="H35" s="358"/>
      <c r="I35" s="53"/>
      <c r="J35" s="53"/>
      <c r="K35" s="358"/>
      <c r="L35" s="361"/>
      <c r="M35" s="361"/>
      <c r="N35" s="361"/>
      <c r="O35" s="361"/>
      <c r="P35" s="361"/>
      <c r="Q35" s="361"/>
      <c r="R35" s="361"/>
      <c r="S35" s="361"/>
    </row>
    <row r="36" spans="1:19" ht="16.5">
      <c r="A36" s="409"/>
      <c r="B36" s="24"/>
      <c r="C36" s="24"/>
      <c r="D36" s="24"/>
      <c r="E36" s="410"/>
      <c r="F36" s="25"/>
      <c r="G36" s="25"/>
      <c r="H36" s="410"/>
      <c r="I36" s="53"/>
      <c r="J36" s="53"/>
      <c r="K36" s="410"/>
      <c r="L36" s="411"/>
      <c r="M36" s="411"/>
      <c r="N36" s="411"/>
      <c r="O36" s="411"/>
      <c r="P36" s="411"/>
      <c r="Q36" s="411"/>
      <c r="R36" s="411"/>
      <c r="S36" s="411"/>
    </row>
    <row r="37" spans="1:19" ht="16.5">
      <c r="A37" s="409"/>
      <c r="B37" s="24"/>
      <c r="C37" s="24"/>
      <c r="D37" s="24"/>
      <c r="E37" s="410"/>
      <c r="F37" s="25"/>
      <c r="G37" s="25"/>
      <c r="H37" s="410"/>
      <c r="I37" s="53"/>
      <c r="J37" s="53"/>
      <c r="K37" s="410"/>
      <c r="L37" s="411"/>
      <c r="M37" s="411"/>
      <c r="N37" s="411"/>
      <c r="O37" s="411"/>
      <c r="P37" s="411"/>
      <c r="Q37" s="411"/>
      <c r="R37" s="411"/>
      <c r="S37" s="411"/>
    </row>
    <row r="38" spans="1:19" ht="16.5">
      <c r="A38" s="409"/>
      <c r="B38" s="24"/>
      <c r="C38" s="24"/>
      <c r="D38" s="24"/>
      <c r="E38" s="410"/>
      <c r="F38" s="25"/>
      <c r="G38" s="25"/>
      <c r="H38" s="410"/>
      <c r="I38" s="53"/>
      <c r="J38" s="53"/>
      <c r="K38" s="410"/>
      <c r="L38" s="411"/>
      <c r="M38" s="411"/>
      <c r="N38" s="411"/>
      <c r="O38" s="411"/>
      <c r="P38" s="411"/>
      <c r="Q38" s="411"/>
      <c r="R38" s="411"/>
      <c r="S38" s="411"/>
    </row>
    <row r="39" spans="1:19" ht="16.5">
      <c r="A39" s="409"/>
      <c r="B39" s="24"/>
      <c r="C39" s="24"/>
      <c r="D39" s="24"/>
      <c r="E39" s="410"/>
      <c r="F39" s="25"/>
      <c r="G39" s="25"/>
      <c r="H39" s="410"/>
      <c r="I39" s="53"/>
      <c r="J39" s="53"/>
      <c r="K39" s="410"/>
      <c r="L39" s="411"/>
      <c r="M39" s="411"/>
      <c r="N39" s="411"/>
      <c r="O39" s="411"/>
      <c r="P39" s="411"/>
      <c r="Q39" s="411"/>
      <c r="R39" s="411"/>
      <c r="S39" s="411"/>
    </row>
    <row r="40" spans="1:19" ht="16.5">
      <c r="A40" s="409"/>
      <c r="B40" s="24"/>
      <c r="C40" s="24"/>
      <c r="D40" s="24"/>
      <c r="E40" s="410"/>
      <c r="F40" s="25"/>
      <c r="G40" s="25"/>
      <c r="H40" s="410"/>
      <c r="I40" s="53"/>
      <c r="J40" s="53"/>
      <c r="K40" s="410"/>
      <c r="L40" s="411"/>
      <c r="M40" s="411"/>
      <c r="N40" s="411"/>
      <c r="O40" s="411"/>
      <c r="P40" s="411"/>
      <c r="Q40" s="411"/>
      <c r="R40" s="411"/>
      <c r="S40" s="411"/>
    </row>
    <row r="41" spans="1:19" ht="16.5">
      <c r="A41" s="409"/>
      <c r="B41" s="24"/>
      <c r="C41" s="24"/>
      <c r="D41" s="24"/>
      <c r="E41" s="410"/>
      <c r="F41" s="25"/>
      <c r="G41" s="25"/>
      <c r="H41" s="410"/>
      <c r="I41" s="53"/>
      <c r="J41" s="53"/>
      <c r="K41" s="410"/>
      <c r="L41" s="411"/>
      <c r="M41" s="411"/>
      <c r="N41" s="411"/>
      <c r="O41" s="411"/>
      <c r="P41" s="411"/>
      <c r="Q41" s="411"/>
      <c r="R41" s="411"/>
      <c r="S41" s="411"/>
    </row>
    <row r="42" spans="1:19" ht="16.5">
      <c r="A42" s="409"/>
      <c r="B42" s="24"/>
      <c r="C42" s="24"/>
      <c r="D42" s="24"/>
      <c r="E42" s="410"/>
      <c r="F42" s="25"/>
      <c r="G42" s="25"/>
      <c r="H42" s="410"/>
      <c r="I42" s="53"/>
      <c r="J42" s="53"/>
      <c r="K42" s="410"/>
      <c r="L42" s="411"/>
      <c r="M42" s="411"/>
      <c r="N42" s="411"/>
      <c r="O42" s="411"/>
      <c r="P42" s="411"/>
      <c r="Q42" s="411"/>
      <c r="R42" s="411"/>
      <c r="S42" s="411"/>
    </row>
    <row r="43" spans="1:19" ht="16.5">
      <c r="A43" s="409"/>
      <c r="B43" s="24"/>
      <c r="C43" s="24"/>
      <c r="D43" s="24"/>
      <c r="E43" s="410"/>
      <c r="F43" s="25"/>
      <c r="G43" s="25"/>
      <c r="H43" s="410"/>
      <c r="I43" s="53"/>
      <c r="J43" s="53"/>
      <c r="K43" s="410"/>
      <c r="L43" s="411"/>
      <c r="M43" s="411"/>
      <c r="N43" s="411"/>
      <c r="O43" s="411"/>
      <c r="P43" s="411"/>
      <c r="Q43" s="411"/>
      <c r="R43" s="411"/>
      <c r="S43" s="411"/>
    </row>
    <row r="44" spans="1:19" ht="16.5">
      <c r="A44" s="285"/>
      <c r="B44" s="24"/>
      <c r="C44" s="24"/>
      <c r="D44" s="24"/>
      <c r="E44" s="258"/>
      <c r="F44" s="25"/>
      <c r="G44" s="25"/>
      <c r="H44" s="258"/>
      <c r="I44" s="53"/>
      <c r="J44" s="53"/>
      <c r="K44" s="258"/>
      <c r="L44" s="286"/>
      <c r="M44" s="286"/>
      <c r="N44" s="286"/>
      <c r="O44" s="286"/>
      <c r="P44" s="286"/>
      <c r="Q44" s="286"/>
      <c r="R44" s="286"/>
      <c r="S44" s="286"/>
    </row>
    <row r="45" spans="1:19" ht="16.5">
      <c r="A45" s="196"/>
      <c r="B45" s="24"/>
      <c r="C45" s="24"/>
      <c r="D45" s="24"/>
      <c r="E45" s="214"/>
      <c r="F45" s="25"/>
      <c r="G45" s="25"/>
      <c r="H45" s="214"/>
      <c r="I45" s="53"/>
      <c r="J45" s="53"/>
      <c r="K45" s="214"/>
      <c r="L45" s="198"/>
      <c r="M45" s="198"/>
      <c r="N45" s="198"/>
      <c r="O45" s="198"/>
      <c r="P45" s="198"/>
      <c r="Q45" s="198"/>
      <c r="R45" s="198"/>
      <c r="S45" s="198"/>
    </row>
    <row r="46" spans="1:19" s="242" customFormat="1" ht="14.25">
      <c r="A46" s="241"/>
      <c r="B46" s="612"/>
      <c r="C46" s="612"/>
      <c r="D46" s="612"/>
      <c r="E46" s="612"/>
      <c r="F46" s="612"/>
      <c r="G46" s="612"/>
      <c r="H46" s="612"/>
      <c r="I46" s="612"/>
      <c r="J46" s="612"/>
      <c r="K46" s="612"/>
      <c r="L46" s="612"/>
      <c r="M46" s="612"/>
      <c r="N46" s="612"/>
      <c r="O46" s="612"/>
      <c r="P46" s="612"/>
      <c r="Q46" s="612"/>
      <c r="R46" s="612"/>
      <c r="S46" s="612"/>
    </row>
  </sheetData>
  <sheetProtection/>
  <mergeCells count="41">
    <mergeCell ref="L19:O19"/>
    <mergeCell ref="P19:S19"/>
    <mergeCell ref="L16:O16"/>
    <mergeCell ref="P16:S16"/>
    <mergeCell ref="C17:J17"/>
    <mergeCell ref="L17:O17"/>
    <mergeCell ref="P17:S17"/>
    <mergeCell ref="C18:J18"/>
    <mergeCell ref="L18:O18"/>
    <mergeCell ref="P18:S18"/>
    <mergeCell ref="C13:J13"/>
    <mergeCell ref="L13:O13"/>
    <mergeCell ref="P13:S13"/>
    <mergeCell ref="C14:J14"/>
    <mergeCell ref="L14:O14"/>
    <mergeCell ref="P14:S14"/>
    <mergeCell ref="B10:K11"/>
    <mergeCell ref="L10:S10"/>
    <mergeCell ref="L11:O11"/>
    <mergeCell ref="P11:S11"/>
    <mergeCell ref="L20:O20"/>
    <mergeCell ref="P20:S20"/>
    <mergeCell ref="L15:O15"/>
    <mergeCell ref="P15:S15"/>
    <mergeCell ref="L12:O12"/>
    <mergeCell ref="P12:S12"/>
    <mergeCell ref="B27:K28"/>
    <mergeCell ref="L27:S27"/>
    <mergeCell ref="L28:O28"/>
    <mergeCell ref="P28:S28"/>
    <mergeCell ref="L32:O32"/>
    <mergeCell ref="P32:S32"/>
    <mergeCell ref="C31:J31"/>
    <mergeCell ref="L31:O31"/>
    <mergeCell ref="P31:S31"/>
    <mergeCell ref="B46:S46"/>
    <mergeCell ref="L29:O29"/>
    <mergeCell ref="P29:S29"/>
    <mergeCell ref="C30:J30"/>
    <mergeCell ref="L30:O30"/>
    <mergeCell ref="P30:S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I15"/>
  <sheetViews>
    <sheetView zoomScalePageLayoutView="0" workbookViewId="0" topLeftCell="A1">
      <selection activeCell="V23" sqref="V23"/>
      <selection activeCell="A1" sqref="A1"/>
    </sheetView>
  </sheetViews>
  <sheetFormatPr defaultColWidth="11.421875" defaultRowHeight="15"/>
  <cols>
    <col min="1" max="1" width="12.00390625" style="19" bestFit="1" customWidth="1"/>
    <col min="2" max="2" width="9.28125" style="19" bestFit="1" customWidth="1"/>
    <col min="3" max="4" width="9.8515625" style="19" bestFit="1" customWidth="1"/>
    <col min="5" max="5" width="12.00390625" style="19" bestFit="1" customWidth="1"/>
    <col min="6" max="6" width="11.57421875" style="19" bestFit="1" customWidth="1"/>
    <col min="7" max="7" width="11.140625" style="19" bestFit="1" customWidth="1"/>
    <col min="8" max="8" width="12.00390625" style="19" bestFit="1" customWidth="1"/>
    <col min="9" max="16384" width="11.421875" style="19" customWidth="1"/>
  </cols>
  <sheetData>
    <row r="6" spans="1:8" ht="15">
      <c r="A6" s="632" t="s">
        <v>380</v>
      </c>
      <c r="B6" s="632"/>
      <c r="C6" s="632"/>
      <c r="D6" s="632"/>
      <c r="E6" s="632"/>
      <c r="F6" s="632"/>
      <c r="G6" s="632"/>
      <c r="H6" s="632"/>
    </row>
    <row r="7" ht="15">
      <c r="A7" s="314"/>
    </row>
    <row r="8" spans="1:8" ht="15">
      <c r="A8" s="775" t="s">
        <v>279</v>
      </c>
      <c r="B8" s="775"/>
      <c r="C8" s="775"/>
      <c r="D8" s="775"/>
      <c r="E8" s="775"/>
      <c r="F8" s="775"/>
      <c r="G8" s="775"/>
      <c r="H8" s="775"/>
    </row>
    <row r="9" spans="1:8" ht="15">
      <c r="A9" s="775" t="s">
        <v>404</v>
      </c>
      <c r="B9" s="775"/>
      <c r="C9" s="775"/>
      <c r="D9" s="775"/>
      <c r="E9" s="775"/>
      <c r="F9" s="775"/>
      <c r="G9" s="775"/>
      <c r="H9" s="775"/>
    </row>
    <row r="10" spans="1:8" ht="15">
      <c r="A10" s="775"/>
      <c r="B10" s="775"/>
      <c r="C10" s="775"/>
      <c r="D10" s="775"/>
      <c r="E10" s="775"/>
      <c r="F10" s="775"/>
      <c r="G10" s="775"/>
      <c r="H10" s="775"/>
    </row>
    <row r="11" ht="15.75" thickBot="1"/>
    <row r="12" spans="1:8" ht="15">
      <c r="A12" s="776" t="s">
        <v>350</v>
      </c>
      <c r="B12" s="777"/>
      <c r="C12" s="777"/>
      <c r="D12" s="778">
        <v>44104</v>
      </c>
      <c r="E12" s="777"/>
      <c r="F12" s="406"/>
      <c r="G12" s="778">
        <v>43830</v>
      </c>
      <c r="H12" s="779"/>
    </row>
    <row r="13" spans="1:8" ht="27.75" customHeight="1">
      <c r="A13" s="394" t="s">
        <v>347</v>
      </c>
      <c r="B13" s="395" t="s">
        <v>346</v>
      </c>
      <c r="C13" s="395" t="s">
        <v>312</v>
      </c>
      <c r="D13" s="395" t="s">
        <v>280</v>
      </c>
      <c r="E13" s="395" t="s">
        <v>348</v>
      </c>
      <c r="F13" s="395" t="s">
        <v>412</v>
      </c>
      <c r="G13" s="395" t="s">
        <v>280</v>
      </c>
      <c r="H13" s="396" t="s">
        <v>348</v>
      </c>
    </row>
    <row r="14" spans="1:9" ht="15">
      <c r="A14" s="397" t="s">
        <v>290</v>
      </c>
      <c r="B14" s="398" t="s">
        <v>386</v>
      </c>
      <c r="C14" s="399">
        <v>47268</v>
      </c>
      <c r="D14" s="400">
        <v>521617.82</v>
      </c>
      <c r="E14" s="401">
        <f>6990.35*D14</f>
        <v>3646291128.037</v>
      </c>
      <c r="F14" s="407" t="s">
        <v>413</v>
      </c>
      <c r="G14" s="400">
        <v>502783.26</v>
      </c>
      <c r="H14" s="402">
        <v>3249965853</v>
      </c>
      <c r="I14" s="486"/>
    </row>
    <row r="15" spans="1:8" ht="15.75" thickBot="1">
      <c r="A15" s="773" t="s">
        <v>349</v>
      </c>
      <c r="B15" s="774"/>
      <c r="C15" s="774"/>
      <c r="D15" s="403">
        <f>SUM(D14:D14)</f>
        <v>521617.82</v>
      </c>
      <c r="E15" s="404">
        <f>SUM(E14:E14)</f>
        <v>3646291128.037</v>
      </c>
      <c r="F15" s="404"/>
      <c r="G15" s="403">
        <f>SUM(G14:G14)</f>
        <v>502783.26</v>
      </c>
      <c r="H15" s="405">
        <f>SUM(H14:H14)</f>
        <v>3249965853</v>
      </c>
    </row>
  </sheetData>
  <sheetProtection/>
  <mergeCells count="8">
    <mergeCell ref="A6:H6"/>
    <mergeCell ref="A15:C15"/>
    <mergeCell ref="A10:H10"/>
    <mergeCell ref="A12:C12"/>
    <mergeCell ref="D12:E12"/>
    <mergeCell ref="G12:H12"/>
    <mergeCell ref="A8:H8"/>
    <mergeCell ref="A9:H9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T45"/>
  <sheetViews>
    <sheetView zoomScalePageLayoutView="0" workbookViewId="0" topLeftCell="A1">
      <selection activeCell="V23" sqref="V23"/>
      <selection activeCell="A1" sqref="A1"/>
    </sheetView>
  </sheetViews>
  <sheetFormatPr defaultColWidth="4.421875" defaultRowHeight="15"/>
  <cols>
    <col min="1" max="1" width="8.7109375" style="1" customWidth="1"/>
    <col min="2" max="12" width="4.421875" style="1" customWidth="1"/>
    <col min="13" max="13" width="4.8515625" style="1" customWidth="1"/>
    <col min="14" max="14" width="4.421875" style="1" customWidth="1"/>
    <col min="15" max="15" width="4.57421875" style="1" customWidth="1"/>
    <col min="16" max="17" width="4.421875" style="1" customWidth="1"/>
    <col min="18" max="18" width="4.7109375" style="1" customWidth="1"/>
    <col min="19" max="16384" width="4.421875" style="1" customWidth="1"/>
  </cols>
  <sheetData>
    <row r="3" spans="1:19" ht="16.5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</row>
    <row r="4" spans="1:19" ht="16.5">
      <c r="A4" s="298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</row>
    <row r="5" spans="1:19" ht="16.5">
      <c r="A5" s="298"/>
      <c r="B5" s="80" t="s">
        <v>381</v>
      </c>
      <c r="C5" s="80"/>
      <c r="D5" s="80"/>
      <c r="E5" s="80"/>
      <c r="F5" s="80"/>
      <c r="G5" s="80"/>
      <c r="H5" s="81"/>
      <c r="I5" s="81"/>
      <c r="J5" s="81"/>
      <c r="K5" s="35"/>
      <c r="L5" s="35"/>
      <c r="M5" s="35"/>
      <c r="N5" s="35"/>
      <c r="O5" s="35"/>
      <c r="P5" s="35"/>
      <c r="Q5" s="35"/>
      <c r="R5" s="35"/>
      <c r="S5" s="35"/>
    </row>
    <row r="6" spans="1:19" ht="16.5">
      <c r="A6" s="298"/>
      <c r="B6" s="57" t="s">
        <v>351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15" customHeight="1">
      <c r="A7" s="298"/>
      <c r="B7" s="57" t="s">
        <v>505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15" customHeight="1">
      <c r="A8" s="307"/>
      <c r="B8" s="57" t="s">
        <v>506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ht="15" customHeight="1">
      <c r="A9" s="298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ht="14.25" customHeight="1">
      <c r="A10" s="298"/>
      <c r="B10" s="628" t="s">
        <v>123</v>
      </c>
      <c r="C10" s="629"/>
      <c r="D10" s="629"/>
      <c r="E10" s="629"/>
      <c r="F10" s="629"/>
      <c r="G10" s="629"/>
      <c r="H10" s="629"/>
      <c r="I10" s="629"/>
      <c r="J10" s="629"/>
      <c r="K10" s="699"/>
      <c r="L10" s="619" t="s">
        <v>295</v>
      </c>
      <c r="M10" s="620"/>
      <c r="N10" s="620"/>
      <c r="O10" s="620"/>
      <c r="P10" s="620"/>
      <c r="Q10" s="620"/>
      <c r="R10" s="620"/>
      <c r="S10" s="621"/>
    </row>
    <row r="11" spans="1:19" ht="16.5">
      <c r="A11" s="298"/>
      <c r="B11" s="630"/>
      <c r="C11" s="631"/>
      <c r="D11" s="631"/>
      <c r="E11" s="631"/>
      <c r="F11" s="631"/>
      <c r="G11" s="631"/>
      <c r="H11" s="631"/>
      <c r="I11" s="631"/>
      <c r="J11" s="631"/>
      <c r="K11" s="664"/>
      <c r="L11" s="622">
        <v>44104</v>
      </c>
      <c r="M11" s="623"/>
      <c r="N11" s="623"/>
      <c r="O11" s="623"/>
      <c r="P11" s="622">
        <v>44104</v>
      </c>
      <c r="Q11" s="623"/>
      <c r="R11" s="623"/>
      <c r="S11" s="624"/>
    </row>
    <row r="12" spans="1:20" s="4" customFormat="1" ht="16.5">
      <c r="A12" s="258"/>
      <c r="B12" s="85"/>
      <c r="C12" s="300" t="s">
        <v>59</v>
      </c>
      <c r="D12" s="300"/>
      <c r="E12" s="300"/>
      <c r="F12" s="300"/>
      <c r="G12" s="300"/>
      <c r="H12" s="86"/>
      <c r="I12" s="87"/>
      <c r="J12" s="87"/>
      <c r="K12" s="88"/>
      <c r="L12" s="700">
        <v>7276653863</v>
      </c>
      <c r="M12" s="701"/>
      <c r="N12" s="701"/>
      <c r="O12" s="702"/>
      <c r="P12" s="700">
        <v>6483385505</v>
      </c>
      <c r="Q12" s="701"/>
      <c r="R12" s="701"/>
      <c r="S12" s="702"/>
      <c r="T12" s="6"/>
    </row>
    <row r="13" spans="1:20" s="4" customFormat="1" ht="16.5">
      <c r="A13" s="258"/>
      <c r="B13" s="61" t="s">
        <v>34</v>
      </c>
      <c r="C13" s="25" t="s">
        <v>60</v>
      </c>
      <c r="D13" s="28"/>
      <c r="E13" s="28"/>
      <c r="F13" s="25"/>
      <c r="G13" s="258"/>
      <c r="H13" s="258"/>
      <c r="I13" s="596"/>
      <c r="J13" s="596"/>
      <c r="K13" s="299"/>
      <c r="L13" s="780">
        <v>-10467287</v>
      </c>
      <c r="M13" s="781"/>
      <c r="N13" s="781"/>
      <c r="O13" s="782"/>
      <c r="P13" s="700">
        <v>-377409</v>
      </c>
      <c r="Q13" s="701"/>
      <c r="R13" s="701"/>
      <c r="S13" s="702"/>
      <c r="T13" s="6"/>
    </row>
    <row r="14" spans="1:20" s="4" customFormat="1" ht="16.5">
      <c r="A14" s="258"/>
      <c r="B14" s="61"/>
      <c r="C14" s="25" t="s">
        <v>405</v>
      </c>
      <c r="D14" s="28"/>
      <c r="E14" s="28"/>
      <c r="F14" s="25"/>
      <c r="G14" s="258"/>
      <c r="H14" s="258"/>
      <c r="I14" s="296"/>
      <c r="J14" s="296"/>
      <c r="K14" s="299"/>
      <c r="L14" s="700">
        <v>43051381245</v>
      </c>
      <c r="M14" s="701"/>
      <c r="N14" s="701"/>
      <c r="O14" s="702"/>
      <c r="P14" s="700">
        <v>21890156483</v>
      </c>
      <c r="Q14" s="701"/>
      <c r="R14" s="701"/>
      <c r="S14" s="702"/>
      <c r="T14" s="6"/>
    </row>
    <row r="15" spans="1:20" s="4" customFormat="1" ht="16.5">
      <c r="A15" s="420"/>
      <c r="B15" s="61"/>
      <c r="C15" s="25" t="s">
        <v>470</v>
      </c>
      <c r="D15" s="28"/>
      <c r="E15" s="28"/>
      <c r="F15" s="25"/>
      <c r="G15" s="420"/>
      <c r="H15" s="420"/>
      <c r="I15" s="484"/>
      <c r="J15" s="484"/>
      <c r="K15" s="485"/>
      <c r="L15" s="700">
        <v>1232678678</v>
      </c>
      <c r="M15" s="701"/>
      <c r="N15" s="701"/>
      <c r="O15" s="702"/>
      <c r="P15" s="700">
        <v>0</v>
      </c>
      <c r="Q15" s="701"/>
      <c r="R15" s="701"/>
      <c r="S15" s="702"/>
      <c r="T15" s="6"/>
    </row>
    <row r="16" spans="1:20" s="4" customFormat="1" ht="16.5">
      <c r="A16" s="383"/>
      <c r="B16" s="61"/>
      <c r="C16" s="25" t="s">
        <v>406</v>
      </c>
      <c r="D16" s="28"/>
      <c r="E16" s="28"/>
      <c r="F16" s="25"/>
      <c r="G16" s="383"/>
      <c r="H16" s="383"/>
      <c r="I16" s="380"/>
      <c r="J16" s="380"/>
      <c r="K16" s="382"/>
      <c r="L16" s="700">
        <v>2349220328</v>
      </c>
      <c r="M16" s="701"/>
      <c r="N16" s="701"/>
      <c r="O16" s="702"/>
      <c r="P16" s="700">
        <v>3552975942</v>
      </c>
      <c r="Q16" s="701"/>
      <c r="R16" s="701"/>
      <c r="S16" s="702"/>
      <c r="T16" s="6"/>
    </row>
    <row r="17" spans="1:20" s="4" customFormat="1" ht="16.5">
      <c r="A17" s="258"/>
      <c r="B17" s="64"/>
      <c r="C17" s="65" t="s">
        <v>213</v>
      </c>
      <c r="D17" s="65"/>
      <c r="E17" s="41"/>
      <c r="F17" s="65"/>
      <c r="G17" s="65"/>
      <c r="H17" s="41"/>
      <c r="I17" s="783"/>
      <c r="J17" s="783"/>
      <c r="K17" s="42"/>
      <c r="L17" s="700">
        <f>7178182+6922728</f>
        <v>14100910</v>
      </c>
      <c r="M17" s="701"/>
      <c r="N17" s="701"/>
      <c r="O17" s="702"/>
      <c r="P17" s="700">
        <v>21927171</v>
      </c>
      <c r="Q17" s="701"/>
      <c r="R17" s="701"/>
      <c r="S17" s="702"/>
      <c r="T17" s="6"/>
    </row>
    <row r="18" spans="1:20" s="4" customFormat="1" ht="16.5">
      <c r="A18" s="258"/>
      <c r="B18" s="66" t="s">
        <v>352</v>
      </c>
      <c r="C18" s="67"/>
      <c r="D18" s="67"/>
      <c r="E18" s="68"/>
      <c r="F18" s="69"/>
      <c r="G18" s="69"/>
      <c r="H18" s="68"/>
      <c r="I18" s="90"/>
      <c r="J18" s="90"/>
      <c r="K18" s="70"/>
      <c r="L18" s="625">
        <f>SUM(L12:O17)</f>
        <v>53913567737</v>
      </c>
      <c r="M18" s="691"/>
      <c r="N18" s="691"/>
      <c r="O18" s="692"/>
      <c r="P18" s="625">
        <f>SUM(P12:S17)</f>
        <v>31948067692</v>
      </c>
      <c r="Q18" s="691"/>
      <c r="R18" s="691"/>
      <c r="S18" s="692"/>
      <c r="T18" s="1"/>
    </row>
    <row r="19" spans="1:20" s="4" customFormat="1" ht="16.5">
      <c r="A19" s="258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1"/>
    </row>
    <row r="20" spans="1:20" s="4" customFormat="1" ht="16.5">
      <c r="A20" s="258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1"/>
    </row>
    <row r="21" spans="1:20" s="4" customFormat="1" ht="16.5">
      <c r="A21" s="258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1"/>
    </row>
    <row r="22" spans="1:20" s="4" customFormat="1" ht="16.5">
      <c r="A22" s="25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1"/>
    </row>
    <row r="23" spans="1:20" s="4" customFormat="1" ht="16.5">
      <c r="A23" s="258"/>
      <c r="B23" s="80" t="s">
        <v>382</v>
      </c>
      <c r="C23" s="80"/>
      <c r="D23" s="80"/>
      <c r="E23" s="80"/>
      <c r="F23" s="80"/>
      <c r="G23" s="80"/>
      <c r="H23" s="81"/>
      <c r="I23" s="81"/>
      <c r="J23" s="81"/>
      <c r="K23" s="35"/>
      <c r="L23" s="35"/>
      <c r="M23" s="35"/>
      <c r="N23" s="35"/>
      <c r="O23" s="35"/>
      <c r="P23" s="35"/>
      <c r="Q23" s="35"/>
      <c r="R23" s="35"/>
      <c r="S23" s="35"/>
      <c r="T23" s="6"/>
    </row>
    <row r="24" spans="1:20" s="4" customFormat="1" ht="16.5">
      <c r="A24" s="258"/>
      <c r="B24" s="57" t="s">
        <v>427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1"/>
    </row>
    <row r="25" spans="1:20" s="4" customFormat="1" ht="14.25" customHeight="1">
      <c r="A25" s="258"/>
      <c r="B25" s="57" t="s">
        <v>507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1"/>
    </row>
    <row r="26" spans="1:20" s="4" customFormat="1" ht="14.25" customHeight="1">
      <c r="A26" s="258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1"/>
    </row>
    <row r="27" spans="1:20" s="4" customFormat="1" ht="14.25" customHeight="1">
      <c r="A27" s="258"/>
      <c r="B27" s="628" t="s">
        <v>123</v>
      </c>
      <c r="C27" s="629"/>
      <c r="D27" s="629"/>
      <c r="E27" s="629"/>
      <c r="F27" s="629"/>
      <c r="G27" s="629"/>
      <c r="H27" s="629"/>
      <c r="I27" s="629"/>
      <c r="J27" s="629"/>
      <c r="K27" s="699"/>
      <c r="L27" s="619"/>
      <c r="M27" s="620"/>
      <c r="N27" s="620"/>
      <c r="O27" s="620"/>
      <c r="P27" s="620"/>
      <c r="Q27" s="620"/>
      <c r="R27" s="620"/>
      <c r="S27" s="621"/>
      <c r="T27" s="1"/>
    </row>
    <row r="28" spans="1:20" s="4" customFormat="1" ht="16.5">
      <c r="A28" s="258"/>
      <c r="B28" s="630"/>
      <c r="C28" s="631"/>
      <c r="D28" s="631"/>
      <c r="E28" s="631"/>
      <c r="F28" s="631"/>
      <c r="G28" s="631"/>
      <c r="H28" s="631"/>
      <c r="I28" s="631"/>
      <c r="J28" s="631"/>
      <c r="K28" s="664"/>
      <c r="L28" s="622">
        <v>44104</v>
      </c>
      <c r="M28" s="623"/>
      <c r="N28" s="623"/>
      <c r="O28" s="623"/>
      <c r="P28" s="622">
        <v>43738</v>
      </c>
      <c r="Q28" s="623"/>
      <c r="R28" s="623"/>
      <c r="S28" s="624"/>
      <c r="T28" s="1"/>
    </row>
    <row r="29" spans="1:19" ht="16.5">
      <c r="A29" s="298"/>
      <c r="B29" s="61"/>
      <c r="C29" s="25" t="s">
        <v>61</v>
      </c>
      <c r="D29" s="25"/>
      <c r="E29" s="258"/>
      <c r="F29" s="25"/>
      <c r="G29" s="301"/>
      <c r="H29" s="301"/>
      <c r="I29" s="94"/>
      <c r="J29" s="94"/>
      <c r="K29" s="103"/>
      <c r="L29" s="700">
        <v>2660418888</v>
      </c>
      <c r="M29" s="701"/>
      <c r="N29" s="701"/>
      <c r="O29" s="702"/>
      <c r="P29" s="784">
        <v>1530497044</v>
      </c>
      <c r="Q29" s="785"/>
      <c r="R29" s="785"/>
      <c r="S29" s="786"/>
    </row>
    <row r="30" spans="1:19" ht="16.5">
      <c r="A30" s="298"/>
      <c r="B30" s="61"/>
      <c r="C30" s="25" t="s">
        <v>371</v>
      </c>
      <c r="D30" s="25"/>
      <c r="E30" s="258"/>
      <c r="F30" s="25"/>
      <c r="G30" s="301"/>
      <c r="H30" s="301"/>
      <c r="I30" s="94"/>
      <c r="J30" s="94"/>
      <c r="K30" s="103"/>
      <c r="L30" s="700">
        <v>0</v>
      </c>
      <c r="M30" s="701"/>
      <c r="N30" s="701"/>
      <c r="O30" s="702"/>
      <c r="P30" s="700">
        <v>4545455</v>
      </c>
      <c r="Q30" s="701"/>
      <c r="R30" s="701"/>
      <c r="S30" s="702"/>
    </row>
    <row r="31" spans="1:19" ht="16.5">
      <c r="A31" s="298"/>
      <c r="B31" s="61"/>
      <c r="C31" s="25" t="s">
        <v>35</v>
      </c>
      <c r="D31" s="25"/>
      <c r="E31" s="258"/>
      <c r="F31" s="25"/>
      <c r="G31" s="301"/>
      <c r="H31" s="301"/>
      <c r="I31" s="94"/>
      <c r="J31" s="94"/>
      <c r="K31" s="103"/>
      <c r="L31" s="700">
        <v>72339029</v>
      </c>
      <c r="M31" s="701"/>
      <c r="N31" s="701"/>
      <c r="O31" s="702"/>
      <c r="P31" s="700">
        <v>390185453</v>
      </c>
      <c r="Q31" s="701"/>
      <c r="R31" s="701"/>
      <c r="S31" s="702"/>
    </row>
    <row r="32" spans="1:19" ht="16.5">
      <c r="A32" s="500"/>
      <c r="B32" s="61"/>
      <c r="C32" s="25" t="s">
        <v>482</v>
      </c>
      <c r="D32" s="25"/>
      <c r="E32" s="420"/>
      <c r="F32" s="25"/>
      <c r="G32" s="301"/>
      <c r="H32" s="301"/>
      <c r="I32" s="94"/>
      <c r="J32" s="94"/>
      <c r="K32" s="103"/>
      <c r="L32" s="700">
        <v>9845606</v>
      </c>
      <c r="M32" s="701"/>
      <c r="N32" s="701"/>
      <c r="O32" s="702"/>
      <c r="P32" s="700">
        <v>14727854</v>
      </c>
      <c r="Q32" s="701"/>
      <c r="R32" s="701"/>
      <c r="S32" s="702"/>
    </row>
    <row r="33" spans="1:19" ht="16.5">
      <c r="A33" s="487"/>
      <c r="B33" s="61"/>
      <c r="C33" s="25" t="s">
        <v>471</v>
      </c>
      <c r="D33" s="25"/>
      <c r="E33" s="420"/>
      <c r="F33" s="25"/>
      <c r="G33" s="301"/>
      <c r="H33" s="301"/>
      <c r="I33" s="94"/>
      <c r="J33" s="94"/>
      <c r="K33" s="103"/>
      <c r="L33" s="700">
        <v>256893875</v>
      </c>
      <c r="M33" s="701"/>
      <c r="N33" s="701"/>
      <c r="O33" s="702"/>
      <c r="P33" s="700">
        <v>46214286</v>
      </c>
      <c r="Q33" s="701"/>
      <c r="R33" s="701"/>
      <c r="S33" s="702"/>
    </row>
    <row r="34" spans="1:19" ht="16.5">
      <c r="A34" s="421"/>
      <c r="B34" s="61"/>
      <c r="C34" s="25" t="s">
        <v>477</v>
      </c>
      <c r="D34" s="25"/>
      <c r="E34" s="420"/>
      <c r="F34" s="25"/>
      <c r="G34" s="301"/>
      <c r="H34" s="301"/>
      <c r="I34" s="94"/>
      <c r="J34" s="94"/>
      <c r="K34" s="103"/>
      <c r="L34" s="700">
        <v>3404000</v>
      </c>
      <c r="M34" s="701"/>
      <c r="N34" s="701"/>
      <c r="O34" s="702"/>
      <c r="P34" s="700">
        <v>6642418</v>
      </c>
      <c r="Q34" s="701"/>
      <c r="R34" s="701"/>
      <c r="S34" s="702"/>
    </row>
    <row r="35" spans="1:19" ht="16.5">
      <c r="A35" s="541"/>
      <c r="B35" s="61"/>
      <c r="C35" s="25" t="s">
        <v>508</v>
      </c>
      <c r="D35" s="25"/>
      <c r="E35" s="420"/>
      <c r="F35" s="25"/>
      <c r="G35" s="301"/>
      <c r="H35" s="301"/>
      <c r="I35" s="94"/>
      <c r="J35" s="94"/>
      <c r="K35" s="103"/>
      <c r="L35" s="700">
        <v>2950275</v>
      </c>
      <c r="M35" s="701"/>
      <c r="N35" s="701"/>
      <c r="O35" s="702"/>
      <c r="P35" s="700"/>
      <c r="Q35" s="701"/>
      <c r="R35" s="701"/>
      <c r="S35" s="702"/>
    </row>
    <row r="36" spans="1:19" ht="16.5">
      <c r="A36" s="298"/>
      <c r="B36" s="66" t="s">
        <v>353</v>
      </c>
      <c r="C36" s="67"/>
      <c r="D36" s="67"/>
      <c r="E36" s="68"/>
      <c r="F36" s="69"/>
      <c r="G36" s="69"/>
      <c r="H36" s="68"/>
      <c r="I36" s="90"/>
      <c r="J36" s="90"/>
      <c r="K36" s="70"/>
      <c r="L36" s="625">
        <f>SUM(L29:O35)</f>
        <v>3005851673</v>
      </c>
      <c r="M36" s="691"/>
      <c r="N36" s="691"/>
      <c r="O36" s="692"/>
      <c r="P36" s="625">
        <f>SUM(P29:S34)</f>
        <v>1992812510</v>
      </c>
      <c r="Q36" s="691"/>
      <c r="R36" s="691"/>
      <c r="S36" s="692"/>
    </row>
    <row r="37" spans="1:19" ht="16.5">
      <c r="A37" s="298"/>
      <c r="B37" s="24"/>
      <c r="C37" s="24"/>
      <c r="D37" s="24"/>
      <c r="E37" s="258"/>
      <c r="F37" s="25"/>
      <c r="G37" s="25"/>
      <c r="H37" s="258"/>
      <c r="I37" s="53"/>
      <c r="J37" s="53"/>
      <c r="K37" s="258"/>
      <c r="L37" s="91"/>
      <c r="M37" s="54"/>
      <c r="N37" s="54"/>
      <c r="O37" s="54"/>
      <c r="P37" s="91"/>
      <c r="Q37" s="54"/>
      <c r="R37" s="54"/>
      <c r="S37" s="54"/>
    </row>
    <row r="38" spans="1:19" ht="16.5">
      <c r="A38" s="29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1:19" ht="16.5">
      <c r="A39" s="298"/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97"/>
      <c r="M39" s="97"/>
      <c r="N39" s="97"/>
      <c r="O39" s="97"/>
      <c r="Q39" s="97"/>
      <c r="R39" s="97"/>
      <c r="S39" s="97"/>
    </row>
    <row r="40" spans="1:19" ht="16.5">
      <c r="A40" s="357"/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97"/>
      <c r="M40" s="97"/>
      <c r="N40" s="97"/>
      <c r="O40" s="97"/>
      <c r="P40" s="97"/>
      <c r="Q40" s="97"/>
      <c r="R40" s="97"/>
      <c r="S40" s="97"/>
    </row>
    <row r="41" spans="1:19" ht="16.5">
      <c r="A41" s="357"/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97"/>
      <c r="M41" s="97"/>
      <c r="N41" s="97"/>
      <c r="O41" s="97"/>
      <c r="P41" s="97"/>
      <c r="Q41" s="97"/>
      <c r="R41" s="97"/>
      <c r="S41" s="97"/>
    </row>
    <row r="42" spans="1:19" ht="16.5">
      <c r="A42" s="357"/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97"/>
      <c r="M42" s="97"/>
      <c r="N42" s="97"/>
      <c r="O42" s="97"/>
      <c r="P42" s="97"/>
      <c r="Q42" s="97"/>
      <c r="R42" s="97"/>
      <c r="S42" s="97"/>
    </row>
    <row r="43" spans="1:19" ht="16.5">
      <c r="A43" s="29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97"/>
      <c r="M43" s="97"/>
      <c r="N43" s="97"/>
      <c r="O43" s="97"/>
      <c r="P43" s="97"/>
      <c r="Q43" s="97"/>
      <c r="R43" s="97"/>
      <c r="S43" s="97"/>
    </row>
    <row r="44" spans="1:19" ht="16.5">
      <c r="A44" s="29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97"/>
      <c r="M44" s="97"/>
      <c r="N44" s="97"/>
      <c r="O44" s="97"/>
      <c r="P44" s="97"/>
      <c r="Q44" s="97"/>
      <c r="R44" s="97"/>
      <c r="S44" s="97"/>
    </row>
    <row r="45" spans="1:19" ht="16.5">
      <c r="A45" s="298"/>
      <c r="B45" s="363"/>
      <c r="C45" s="363"/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</row>
  </sheetData>
  <sheetProtection/>
  <mergeCells count="40">
    <mergeCell ref="B27:K28"/>
    <mergeCell ref="L27:S27"/>
    <mergeCell ref="L31:O31"/>
    <mergeCell ref="P31:S31"/>
    <mergeCell ref="L30:O30"/>
    <mergeCell ref="L34:O34"/>
    <mergeCell ref="P34:S34"/>
    <mergeCell ref="P30:S30"/>
    <mergeCell ref="L29:O29"/>
    <mergeCell ref="L32:O32"/>
    <mergeCell ref="P18:S18"/>
    <mergeCell ref="P17:S17"/>
    <mergeCell ref="L16:O16"/>
    <mergeCell ref="P16:S16"/>
    <mergeCell ref="L36:O36"/>
    <mergeCell ref="P36:S36"/>
    <mergeCell ref="P29:S29"/>
    <mergeCell ref="P32:S32"/>
    <mergeCell ref="L33:O33"/>
    <mergeCell ref="P33:S33"/>
    <mergeCell ref="P12:S12"/>
    <mergeCell ref="I13:J13"/>
    <mergeCell ref="L13:O13"/>
    <mergeCell ref="P13:S13"/>
    <mergeCell ref="L28:O28"/>
    <mergeCell ref="P28:S28"/>
    <mergeCell ref="I17:J17"/>
    <mergeCell ref="L17:O17"/>
    <mergeCell ref="P14:S14"/>
    <mergeCell ref="L18:O18"/>
    <mergeCell ref="L35:O35"/>
    <mergeCell ref="P35:S35"/>
    <mergeCell ref="L15:O15"/>
    <mergeCell ref="P15:S15"/>
    <mergeCell ref="B10:K11"/>
    <mergeCell ref="L10:S10"/>
    <mergeCell ref="L11:O11"/>
    <mergeCell ref="P11:S11"/>
    <mergeCell ref="L12:O12"/>
    <mergeCell ref="L14:O1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23" sqref="V23"/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AP30"/>
  <sheetViews>
    <sheetView zoomScalePageLayoutView="0" workbookViewId="0" topLeftCell="A1">
      <selection activeCell="V23" sqref="V23"/>
      <selection activeCell="D20" sqref="D20"/>
    </sheetView>
  </sheetViews>
  <sheetFormatPr defaultColWidth="2.8515625" defaultRowHeight="15"/>
  <cols>
    <col min="1" max="1" width="1.57421875" style="1" customWidth="1"/>
    <col min="2" max="2" width="5.421875" style="196" customWidth="1"/>
    <col min="3" max="3" width="15.7109375" style="196" customWidth="1"/>
    <col min="4" max="4" width="11.7109375" style="196" bestFit="1" customWidth="1"/>
    <col min="5" max="5" width="11.57421875" style="196" customWidth="1"/>
    <col min="6" max="6" width="8.7109375" style="196" bestFit="1" customWidth="1"/>
    <col min="7" max="7" width="9.57421875" style="196" bestFit="1" customWidth="1"/>
    <col min="8" max="8" width="11.28125" style="257" customWidth="1"/>
    <col min="9" max="9" width="11.7109375" style="196" bestFit="1" customWidth="1"/>
    <col min="10" max="10" width="11.57421875" style="196" bestFit="1" customWidth="1"/>
    <col min="11" max="11" width="5.7109375" style="196" customWidth="1"/>
    <col min="12" max="12" width="8.57421875" style="196" bestFit="1" customWidth="1"/>
    <col min="13" max="13" width="11.421875" style="196" customWidth="1"/>
    <col min="14" max="14" width="12.421875" style="196" bestFit="1" customWidth="1"/>
    <col min="15" max="15" width="11.7109375" style="196" bestFit="1" customWidth="1"/>
    <col min="16" max="51" width="9.8515625" style="1" customWidth="1"/>
    <col min="52" max="16384" width="2.8515625" style="1" customWidth="1"/>
  </cols>
  <sheetData>
    <row r="3" spans="7:15" ht="16.5">
      <c r="G3" s="292"/>
      <c r="H3" s="292"/>
      <c r="I3" s="292"/>
      <c r="J3" s="292"/>
      <c r="O3" s="292" t="s">
        <v>78</v>
      </c>
    </row>
    <row r="4" spans="2:42" ht="14.25">
      <c r="B4" s="583" t="s">
        <v>214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</row>
    <row r="5" spans="2:42" ht="14.25">
      <c r="B5" s="583" t="s">
        <v>509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</row>
    <row r="6" spans="2:42" ht="16.5">
      <c r="B6" s="584" t="s">
        <v>282</v>
      </c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</row>
    <row r="7" spans="2:42" ht="14.25">
      <c r="B7" s="583" t="s">
        <v>334</v>
      </c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</row>
    <row r="8" spans="2:42" ht="15" thickBot="1"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</row>
    <row r="9" spans="2:15" ht="21" customHeight="1">
      <c r="B9" s="791" t="s">
        <v>65</v>
      </c>
      <c r="C9" s="797" t="s">
        <v>90</v>
      </c>
      <c r="D9" s="795" t="s">
        <v>66</v>
      </c>
      <c r="E9" s="795"/>
      <c r="F9" s="795"/>
      <c r="G9" s="795"/>
      <c r="H9" s="795"/>
      <c r="I9" s="795"/>
      <c r="J9" s="796" t="s">
        <v>67</v>
      </c>
      <c r="K9" s="796"/>
      <c r="L9" s="796"/>
      <c r="M9" s="796"/>
      <c r="N9" s="796"/>
      <c r="O9" s="787" t="s">
        <v>76</v>
      </c>
    </row>
    <row r="10" spans="2:15" ht="21" customHeight="1">
      <c r="B10" s="792"/>
      <c r="C10" s="798"/>
      <c r="D10" s="375" t="s">
        <v>68</v>
      </c>
      <c r="E10" s="375" t="s">
        <v>69</v>
      </c>
      <c r="F10" s="369" t="s">
        <v>70</v>
      </c>
      <c r="G10" s="369" t="s">
        <v>71</v>
      </c>
      <c r="H10" s="368" t="s">
        <v>322</v>
      </c>
      <c r="I10" s="369" t="s">
        <v>72</v>
      </c>
      <c r="J10" s="369" t="s">
        <v>73</v>
      </c>
      <c r="K10" s="369" t="s">
        <v>74</v>
      </c>
      <c r="L10" s="369" t="s">
        <v>70</v>
      </c>
      <c r="M10" s="369" t="s">
        <v>354</v>
      </c>
      <c r="N10" s="369" t="s">
        <v>75</v>
      </c>
      <c r="O10" s="788"/>
    </row>
    <row r="11" spans="2:15" s="14" customFormat="1" ht="30" customHeight="1">
      <c r="B11" s="387">
        <v>1</v>
      </c>
      <c r="C11" s="374" t="s">
        <v>79</v>
      </c>
      <c r="D11" s="517">
        <v>11287464376</v>
      </c>
      <c r="E11" s="517">
        <f>+I11-D11</f>
        <v>0</v>
      </c>
      <c r="F11" s="517">
        <v>0</v>
      </c>
      <c r="G11" s="517">
        <v>0</v>
      </c>
      <c r="H11" s="517"/>
      <c r="I11" s="518">
        <v>11287464376</v>
      </c>
      <c r="J11" s="517">
        <v>-1003922822</v>
      </c>
      <c r="K11" s="517">
        <v>0</v>
      </c>
      <c r="L11" s="517">
        <v>0</v>
      </c>
      <c r="M11" s="517">
        <f>+N11-J11</f>
        <v>-210662127</v>
      </c>
      <c r="N11" s="518">
        <v>-1214584949</v>
      </c>
      <c r="O11" s="519">
        <f aca="true" t="shared" si="0" ref="O11:O20">I11+N11</f>
        <v>10072879427</v>
      </c>
    </row>
    <row r="12" spans="2:15" s="14" customFormat="1" ht="30" customHeight="1">
      <c r="B12" s="387">
        <v>2</v>
      </c>
      <c r="C12" s="374" t="s">
        <v>80</v>
      </c>
      <c r="D12" s="517">
        <v>3417681702</v>
      </c>
      <c r="E12" s="517">
        <f aca="true" t="shared" si="1" ref="E12:E20">+I12-D12</f>
        <v>1130504926</v>
      </c>
      <c r="F12" s="517">
        <v>0</v>
      </c>
      <c r="G12" s="517">
        <v>0</v>
      </c>
      <c r="H12" s="517">
        <v>0</v>
      </c>
      <c r="I12" s="518">
        <v>4548186628</v>
      </c>
      <c r="J12" s="517">
        <v>0</v>
      </c>
      <c r="K12" s="517">
        <v>0</v>
      </c>
      <c r="L12" s="517">
        <v>0</v>
      </c>
      <c r="M12" s="517">
        <f aca="true" t="shared" si="2" ref="M12:M20">+N12-J12</f>
        <v>0</v>
      </c>
      <c r="N12" s="518">
        <v>0</v>
      </c>
      <c r="O12" s="519">
        <f t="shared" si="0"/>
        <v>4548186628</v>
      </c>
    </row>
    <row r="13" spans="2:15" s="12" customFormat="1" ht="30" customHeight="1">
      <c r="B13" s="387">
        <v>3</v>
      </c>
      <c r="C13" s="374" t="s">
        <v>81</v>
      </c>
      <c r="D13" s="517">
        <v>14049130521</v>
      </c>
      <c r="E13" s="517">
        <f t="shared" si="1"/>
        <v>1109499431</v>
      </c>
      <c r="F13" s="517">
        <v>0</v>
      </c>
      <c r="G13" s="517">
        <v>0</v>
      </c>
      <c r="H13" s="517">
        <v>0</v>
      </c>
      <c r="I13" s="518">
        <v>15158629952</v>
      </c>
      <c r="J13" s="517">
        <v>-5594342365</v>
      </c>
      <c r="K13" s="517">
        <v>0</v>
      </c>
      <c r="L13" s="517">
        <v>0</v>
      </c>
      <c r="M13" s="517">
        <f t="shared" si="2"/>
        <v>-1029364326</v>
      </c>
      <c r="N13" s="518">
        <v>-6623706691</v>
      </c>
      <c r="O13" s="519">
        <f t="shared" si="0"/>
        <v>8534923261</v>
      </c>
    </row>
    <row r="14" spans="2:15" s="12" customFormat="1" ht="30" customHeight="1">
      <c r="B14" s="387">
        <v>4</v>
      </c>
      <c r="C14" s="374" t="s">
        <v>82</v>
      </c>
      <c r="D14" s="517">
        <v>26739065</v>
      </c>
      <c r="E14" s="517">
        <f t="shared" si="1"/>
        <v>8404546</v>
      </c>
      <c r="F14" s="517">
        <v>0</v>
      </c>
      <c r="G14" s="517">
        <v>0</v>
      </c>
      <c r="H14" s="517">
        <v>0</v>
      </c>
      <c r="I14" s="518">
        <v>35143611</v>
      </c>
      <c r="J14" s="517">
        <v>-26739065</v>
      </c>
      <c r="K14" s="517">
        <v>0</v>
      </c>
      <c r="L14" s="517">
        <v>0</v>
      </c>
      <c r="M14" s="517">
        <f t="shared" si="2"/>
        <v>0</v>
      </c>
      <c r="N14" s="518">
        <v>-26739065</v>
      </c>
      <c r="O14" s="519">
        <f t="shared" si="0"/>
        <v>8404546</v>
      </c>
    </row>
    <row r="15" spans="2:15" s="12" customFormat="1" ht="30" customHeight="1">
      <c r="B15" s="387">
        <v>5</v>
      </c>
      <c r="C15" s="374" t="s">
        <v>83</v>
      </c>
      <c r="D15" s="517">
        <v>208713379</v>
      </c>
      <c r="E15" s="517">
        <f t="shared" si="1"/>
        <v>8520909</v>
      </c>
      <c r="F15" s="517">
        <v>0</v>
      </c>
      <c r="G15" s="517">
        <v>0</v>
      </c>
      <c r="H15" s="517">
        <v>0</v>
      </c>
      <c r="I15" s="518">
        <v>217234288</v>
      </c>
      <c r="J15" s="517">
        <v>-121027614</v>
      </c>
      <c r="K15" s="517">
        <v>0</v>
      </c>
      <c r="L15" s="517">
        <v>0</v>
      </c>
      <c r="M15" s="517">
        <f t="shared" si="2"/>
        <v>-14446368</v>
      </c>
      <c r="N15" s="518">
        <v>-135473982</v>
      </c>
      <c r="O15" s="519">
        <f t="shared" si="0"/>
        <v>81760306</v>
      </c>
    </row>
    <row r="16" spans="2:15" s="12" customFormat="1" ht="30" customHeight="1">
      <c r="B16" s="387">
        <v>6</v>
      </c>
      <c r="C16" s="374" t="s">
        <v>84</v>
      </c>
      <c r="D16" s="517">
        <v>2013704824</v>
      </c>
      <c r="E16" s="517">
        <f t="shared" si="1"/>
        <v>508428262</v>
      </c>
      <c r="F16" s="517">
        <v>0</v>
      </c>
      <c r="G16" s="517">
        <v>0</v>
      </c>
      <c r="H16" s="517">
        <v>0</v>
      </c>
      <c r="I16" s="518">
        <v>2522133086</v>
      </c>
      <c r="J16" s="517">
        <v>-1396138333</v>
      </c>
      <c r="K16" s="517">
        <v>0</v>
      </c>
      <c r="L16" s="517">
        <v>0</v>
      </c>
      <c r="M16" s="517">
        <f t="shared" si="2"/>
        <v>-155987559</v>
      </c>
      <c r="N16" s="518">
        <v>-1552125892</v>
      </c>
      <c r="O16" s="519">
        <f t="shared" si="0"/>
        <v>970007194</v>
      </c>
    </row>
    <row r="17" spans="2:15" s="12" customFormat="1" ht="30" customHeight="1">
      <c r="B17" s="387">
        <v>7</v>
      </c>
      <c r="C17" s="374" t="s">
        <v>85</v>
      </c>
      <c r="D17" s="517">
        <v>11295630</v>
      </c>
      <c r="E17" s="517">
        <f t="shared" si="1"/>
        <v>0</v>
      </c>
      <c r="F17" s="517">
        <v>0</v>
      </c>
      <c r="G17" s="517">
        <v>0</v>
      </c>
      <c r="H17" s="517">
        <v>0</v>
      </c>
      <c r="I17" s="518">
        <v>11295630</v>
      </c>
      <c r="J17" s="517">
        <v>-11295630</v>
      </c>
      <c r="K17" s="517">
        <v>0</v>
      </c>
      <c r="L17" s="517">
        <v>0</v>
      </c>
      <c r="M17" s="517">
        <f t="shared" si="2"/>
        <v>0</v>
      </c>
      <c r="N17" s="518">
        <v>-11295630</v>
      </c>
      <c r="O17" s="519">
        <f t="shared" si="0"/>
        <v>0</v>
      </c>
    </row>
    <row r="18" spans="2:15" s="14" customFormat="1" ht="30" customHeight="1">
      <c r="B18" s="387">
        <v>8</v>
      </c>
      <c r="C18" s="374" t="s">
        <v>86</v>
      </c>
      <c r="D18" s="517">
        <v>157840404</v>
      </c>
      <c r="E18" s="517">
        <f t="shared" si="1"/>
        <v>22409803</v>
      </c>
      <c r="F18" s="517">
        <v>0</v>
      </c>
      <c r="G18" s="517">
        <v>0</v>
      </c>
      <c r="H18" s="517">
        <v>0</v>
      </c>
      <c r="I18" s="518">
        <v>180250207</v>
      </c>
      <c r="J18" s="517">
        <v>-120911548</v>
      </c>
      <c r="K18" s="517">
        <v>0</v>
      </c>
      <c r="L18" s="517">
        <v>0</v>
      </c>
      <c r="M18" s="517">
        <f t="shared" si="2"/>
        <v>-11021076</v>
      </c>
      <c r="N18" s="518">
        <v>-131932624</v>
      </c>
      <c r="O18" s="519">
        <f t="shared" si="0"/>
        <v>48317583</v>
      </c>
    </row>
    <row r="19" spans="2:15" s="14" customFormat="1" ht="30" customHeight="1">
      <c r="B19" s="387">
        <v>9</v>
      </c>
      <c r="C19" s="374" t="s">
        <v>87</v>
      </c>
      <c r="D19" s="517">
        <v>318085582</v>
      </c>
      <c r="E19" s="517">
        <f t="shared" si="1"/>
        <v>110329271</v>
      </c>
      <c r="F19" s="517">
        <v>0</v>
      </c>
      <c r="G19" s="517">
        <v>0</v>
      </c>
      <c r="H19" s="517">
        <v>0</v>
      </c>
      <c r="I19" s="518">
        <v>428414853</v>
      </c>
      <c r="J19" s="517">
        <v>-190528152</v>
      </c>
      <c r="K19" s="517">
        <v>0</v>
      </c>
      <c r="L19" s="517">
        <v>0</v>
      </c>
      <c r="M19" s="517">
        <f t="shared" si="2"/>
        <v>-17818659</v>
      </c>
      <c r="N19" s="518">
        <v>-208346811</v>
      </c>
      <c r="O19" s="519">
        <f>I19+N19</f>
        <v>220068042</v>
      </c>
    </row>
    <row r="20" spans="2:15" s="14" customFormat="1" ht="30" customHeight="1">
      <c r="B20" s="387">
        <v>10</v>
      </c>
      <c r="C20" s="374" t="s">
        <v>435</v>
      </c>
      <c r="D20" s="517">
        <v>45045456</v>
      </c>
      <c r="E20" s="517">
        <f t="shared" si="1"/>
        <v>852278951</v>
      </c>
      <c r="F20" s="517">
        <v>0</v>
      </c>
      <c r="G20" s="517">
        <v>0</v>
      </c>
      <c r="H20" s="517">
        <v>0</v>
      </c>
      <c r="I20" s="518">
        <v>897324407</v>
      </c>
      <c r="J20" s="517">
        <v>0</v>
      </c>
      <c r="K20" s="517">
        <v>0</v>
      </c>
      <c r="L20" s="517">
        <v>0</v>
      </c>
      <c r="M20" s="517">
        <f t="shared" si="2"/>
        <v>0</v>
      </c>
      <c r="N20" s="518">
        <v>0</v>
      </c>
      <c r="O20" s="519">
        <f t="shared" si="0"/>
        <v>897324407</v>
      </c>
    </row>
    <row r="21" spans="2:15" s="14" customFormat="1" ht="30" customHeight="1">
      <c r="B21" s="793" t="s">
        <v>510</v>
      </c>
      <c r="C21" s="794"/>
      <c r="D21" s="271">
        <f aca="true" t="shared" si="3" ref="D21:O21">SUM(D11:D20)</f>
        <v>31535700939</v>
      </c>
      <c r="E21" s="271">
        <f t="shared" si="3"/>
        <v>3750376099</v>
      </c>
      <c r="F21" s="271">
        <f t="shared" si="3"/>
        <v>0</v>
      </c>
      <c r="G21" s="271">
        <f t="shared" si="3"/>
        <v>0</v>
      </c>
      <c r="H21" s="271">
        <f t="shared" si="3"/>
        <v>0</v>
      </c>
      <c r="I21" s="271">
        <f t="shared" si="3"/>
        <v>35286077038</v>
      </c>
      <c r="J21" s="271">
        <f t="shared" si="3"/>
        <v>-8464905529</v>
      </c>
      <c r="K21" s="271">
        <f t="shared" si="3"/>
        <v>0</v>
      </c>
      <c r="L21" s="271">
        <f t="shared" si="3"/>
        <v>0</v>
      </c>
      <c r="M21" s="271">
        <f t="shared" si="3"/>
        <v>-1439300115</v>
      </c>
      <c r="N21" s="271">
        <f t="shared" si="3"/>
        <v>-9904205644</v>
      </c>
      <c r="O21" s="376">
        <f t="shared" si="3"/>
        <v>25381871394</v>
      </c>
    </row>
    <row r="22" spans="2:15" ht="30" customHeight="1" thickBot="1">
      <c r="B22" s="789" t="s">
        <v>428</v>
      </c>
      <c r="C22" s="790"/>
      <c r="D22" s="377">
        <v>28842732851</v>
      </c>
      <c r="E22" s="377">
        <v>2077522296</v>
      </c>
      <c r="F22" s="377">
        <v>6822106</v>
      </c>
      <c r="G22" s="377">
        <v>622268007</v>
      </c>
      <c r="H22" s="377">
        <v>0</v>
      </c>
      <c r="I22" s="377">
        <v>31535700939</v>
      </c>
      <c r="J22" s="377">
        <v>-6698853371</v>
      </c>
      <c r="K22" s="377">
        <v>0</v>
      </c>
      <c r="L22" s="377">
        <v>-1364425</v>
      </c>
      <c r="M22" s="377">
        <v>-1764687735</v>
      </c>
      <c r="N22" s="377">
        <f>+J22+M22+L22+2</f>
        <v>-8464905529</v>
      </c>
      <c r="O22" s="378">
        <f>+I22+N22</f>
        <v>23070795410</v>
      </c>
    </row>
    <row r="23" spans="2:15" ht="15.75">
      <c r="B23" s="189"/>
      <c r="C23" s="189"/>
      <c r="D23" s="193"/>
      <c r="E23" s="193"/>
      <c r="F23" s="193"/>
      <c r="G23" s="193"/>
      <c r="H23" s="256"/>
      <c r="I23" s="193"/>
      <c r="J23" s="193"/>
      <c r="K23" s="193"/>
      <c r="L23" s="193"/>
      <c r="M23" s="193"/>
      <c r="N23" s="193"/>
      <c r="O23" s="193"/>
    </row>
    <row r="24" spans="2:15" ht="15.75">
      <c r="B24" s="283"/>
      <c r="C24" s="283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</row>
    <row r="25" spans="2:15" ht="15.75">
      <c r="B25" s="283"/>
      <c r="C25" s="283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</row>
    <row r="26" spans="2:15" ht="15.75">
      <c r="B26" s="189"/>
      <c r="C26" s="189"/>
      <c r="D26" s="193"/>
      <c r="E26" s="193"/>
      <c r="F26" s="193"/>
      <c r="G26" s="193"/>
      <c r="H26" s="256"/>
      <c r="I26" s="193"/>
      <c r="J26" s="193"/>
      <c r="K26" s="193"/>
      <c r="L26" s="193"/>
      <c r="M26" s="193"/>
      <c r="N26" s="193"/>
      <c r="O26" s="193"/>
    </row>
    <row r="27" spans="2:15" ht="16.5">
      <c r="B27" s="189"/>
      <c r="C27" s="189"/>
      <c r="E27" s="193"/>
      <c r="F27" s="193"/>
      <c r="G27" s="193"/>
      <c r="H27" s="256"/>
      <c r="I27" s="193"/>
      <c r="J27" s="193"/>
      <c r="K27" s="193"/>
      <c r="L27" s="193"/>
      <c r="M27" s="193"/>
      <c r="N27" s="193"/>
      <c r="O27" s="193"/>
    </row>
    <row r="28" spans="2:10" ht="16.5">
      <c r="B28" s="214"/>
      <c r="C28" s="214"/>
      <c r="D28" s="214"/>
      <c r="E28" s="214"/>
      <c r="F28" s="214"/>
      <c r="G28" s="214"/>
      <c r="H28" s="258"/>
      <c r="I28" s="214"/>
      <c r="J28" s="214"/>
    </row>
    <row r="29" spans="2:10" ht="16.5">
      <c r="B29" s="214"/>
      <c r="C29" s="214"/>
      <c r="D29" s="214"/>
      <c r="E29" s="214"/>
      <c r="F29" s="214"/>
      <c r="G29" s="214"/>
      <c r="H29" s="258"/>
      <c r="I29" s="214"/>
      <c r="J29" s="214"/>
    </row>
    <row r="30" spans="2:10" ht="16.5">
      <c r="B30" s="214"/>
      <c r="C30" s="214"/>
      <c r="D30" s="214"/>
      <c r="E30" s="214"/>
      <c r="F30" s="214"/>
      <c r="G30" s="214"/>
      <c r="H30" s="258"/>
      <c r="I30" s="214"/>
      <c r="J30" s="214"/>
    </row>
  </sheetData>
  <sheetProtection/>
  <mergeCells count="11">
    <mergeCell ref="C9:C10"/>
    <mergeCell ref="O9:O10"/>
    <mergeCell ref="B22:C22"/>
    <mergeCell ref="B9:B10"/>
    <mergeCell ref="B4:O4"/>
    <mergeCell ref="B5:O5"/>
    <mergeCell ref="B6:O6"/>
    <mergeCell ref="B7:O7"/>
    <mergeCell ref="B21:C21"/>
    <mergeCell ref="D9:I9"/>
    <mergeCell ref="J9:N9"/>
  </mergeCells>
  <printOptions/>
  <pageMargins left="1.1811023622047245" right="0.31496062992125984" top="0.7480314960629921" bottom="0.35433070866141736" header="0.31496062992125984" footer="0.31496062992125984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V23" sqref="V23"/>
      <selection activeCell="A1" sqref="A1"/>
    </sheetView>
  </sheetViews>
  <sheetFormatPr defaultColWidth="2.8515625" defaultRowHeight="15"/>
  <cols>
    <col min="1" max="1" width="3.00390625" style="1" customWidth="1"/>
    <col min="2" max="2" width="18.140625" style="20" customWidth="1"/>
    <col min="3" max="3" width="9.8515625" style="20" bestFit="1" customWidth="1"/>
    <col min="4" max="4" width="11.28125" style="20" bestFit="1" customWidth="1"/>
    <col min="5" max="5" width="10.421875" style="20" customWidth="1"/>
    <col min="6" max="6" width="11.57421875" style="20" customWidth="1"/>
    <col min="7" max="7" width="7.140625" style="20" customWidth="1"/>
    <col min="8" max="8" width="10.28125" style="20" customWidth="1"/>
    <col min="9" max="9" width="5.140625" style="20" customWidth="1"/>
    <col min="10" max="10" width="9.421875" style="20" customWidth="1"/>
    <col min="11" max="11" width="12.00390625" style="20" bestFit="1" customWidth="1"/>
    <col min="12" max="12" width="24.00390625" style="20" customWidth="1"/>
    <col min="13" max="78" width="17.57421875" style="1" customWidth="1"/>
    <col min="79" max="16384" width="2.8515625" style="1" customWidth="1"/>
  </cols>
  <sheetData>
    <row r="1" ht="16.5">
      <c r="A1" s="421"/>
    </row>
    <row r="2" spans="2:12" ht="16.5"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5" ht="16.5">
      <c r="K5" s="292" t="s">
        <v>88</v>
      </c>
    </row>
    <row r="6" spans="2:14" ht="14.25">
      <c r="B6" s="583" t="s">
        <v>214</v>
      </c>
      <c r="C6" s="583"/>
      <c r="D6" s="583"/>
      <c r="E6" s="583"/>
      <c r="F6" s="583"/>
      <c r="G6" s="583"/>
      <c r="H6" s="583"/>
      <c r="I6" s="583"/>
      <c r="J6" s="583"/>
      <c r="K6" s="583"/>
      <c r="L6" s="292"/>
      <c r="M6" s="292"/>
      <c r="N6" s="292"/>
    </row>
    <row r="7" spans="2:14" ht="14.25">
      <c r="B7" s="583" t="s">
        <v>509</v>
      </c>
      <c r="C7" s="583"/>
      <c r="D7" s="583"/>
      <c r="E7" s="583"/>
      <c r="F7" s="583"/>
      <c r="G7" s="583"/>
      <c r="H7" s="583"/>
      <c r="I7" s="583"/>
      <c r="J7" s="583"/>
      <c r="K7" s="583"/>
      <c r="L7" s="292"/>
      <c r="M7" s="292"/>
      <c r="N7" s="292"/>
    </row>
    <row r="8" spans="2:14" ht="16.5">
      <c r="B8" s="584" t="s">
        <v>282</v>
      </c>
      <c r="C8" s="584"/>
      <c r="D8" s="584"/>
      <c r="E8" s="584"/>
      <c r="F8" s="584"/>
      <c r="G8" s="584"/>
      <c r="H8" s="584"/>
      <c r="I8" s="584"/>
      <c r="J8" s="584"/>
      <c r="K8" s="584"/>
      <c r="L8" s="35"/>
      <c r="M8" s="35"/>
      <c r="N8" s="35"/>
    </row>
    <row r="9" spans="2:14" ht="14.25">
      <c r="B9" s="583" t="s">
        <v>89</v>
      </c>
      <c r="C9" s="583"/>
      <c r="D9" s="583"/>
      <c r="E9" s="583"/>
      <c r="F9" s="583"/>
      <c r="G9" s="583"/>
      <c r="H9" s="583"/>
      <c r="I9" s="583"/>
      <c r="J9" s="583"/>
      <c r="K9" s="583"/>
      <c r="L9" s="292"/>
      <c r="M9" s="292"/>
      <c r="N9" s="292"/>
    </row>
    <row r="10" spans="2:12" ht="15" thickBot="1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2:11" ht="29.25" customHeight="1">
      <c r="B11" s="802" t="s">
        <v>90</v>
      </c>
      <c r="C11" s="799" t="s">
        <v>66</v>
      </c>
      <c r="D11" s="800"/>
      <c r="E11" s="800"/>
      <c r="F11" s="801"/>
      <c r="G11" s="799" t="s">
        <v>91</v>
      </c>
      <c r="H11" s="800"/>
      <c r="I11" s="800"/>
      <c r="J11" s="801"/>
      <c r="K11" s="294"/>
    </row>
    <row r="12" spans="2:11" ht="29.25" customHeight="1">
      <c r="B12" s="803"/>
      <c r="C12" s="293" t="s">
        <v>73</v>
      </c>
      <c r="D12" s="293" t="s">
        <v>92</v>
      </c>
      <c r="E12" s="293" t="s">
        <v>93</v>
      </c>
      <c r="F12" s="293" t="s">
        <v>94</v>
      </c>
      <c r="G12" s="293" t="s">
        <v>73</v>
      </c>
      <c r="H12" s="293" t="s">
        <v>95</v>
      </c>
      <c r="I12" s="293" t="s">
        <v>70</v>
      </c>
      <c r="J12" s="129" t="s">
        <v>75</v>
      </c>
      <c r="K12" s="295" t="s">
        <v>335</v>
      </c>
    </row>
    <row r="13" spans="1:12" s="2" customFormat="1" ht="29.25" customHeight="1">
      <c r="A13" s="1"/>
      <c r="B13" s="422" t="s">
        <v>436</v>
      </c>
      <c r="C13" s="423">
        <v>24798255</v>
      </c>
      <c r="D13" s="423">
        <f>+F13-C13</f>
        <v>7113593</v>
      </c>
      <c r="E13" s="423">
        <v>0</v>
      </c>
      <c r="F13" s="423">
        <v>31911848</v>
      </c>
      <c r="G13" s="423">
        <v>0</v>
      </c>
      <c r="H13" s="423">
        <v>0</v>
      </c>
      <c r="I13" s="423">
        <v>0</v>
      </c>
      <c r="J13" s="423">
        <v>0</v>
      </c>
      <c r="K13" s="424">
        <f>+F13-J13</f>
        <v>31911848</v>
      </c>
      <c r="L13" s="49"/>
    </row>
    <row r="14" spans="2:11" ht="29.25" customHeight="1">
      <c r="B14" s="474" t="s">
        <v>510</v>
      </c>
      <c r="C14" s="475">
        <v>0</v>
      </c>
      <c r="D14" s="475">
        <f>+D13</f>
        <v>7113593</v>
      </c>
      <c r="E14" s="475">
        <f aca="true" t="shared" si="0" ref="E14:K14">+E13</f>
        <v>0</v>
      </c>
      <c r="F14" s="475">
        <f t="shared" si="0"/>
        <v>31911848</v>
      </c>
      <c r="G14" s="475">
        <f t="shared" si="0"/>
        <v>0</v>
      </c>
      <c r="H14" s="475">
        <f t="shared" si="0"/>
        <v>0</v>
      </c>
      <c r="I14" s="475">
        <f t="shared" si="0"/>
        <v>0</v>
      </c>
      <c r="J14" s="475">
        <f t="shared" si="0"/>
        <v>0</v>
      </c>
      <c r="K14" s="476">
        <f t="shared" si="0"/>
        <v>31911848</v>
      </c>
    </row>
    <row r="15" spans="2:11" ht="29.25" customHeight="1" thickBot="1">
      <c r="B15" s="477" t="s">
        <v>428</v>
      </c>
      <c r="C15" s="478">
        <v>0</v>
      </c>
      <c r="D15" s="478">
        <v>24798255</v>
      </c>
      <c r="E15" s="478">
        <v>0</v>
      </c>
      <c r="F15" s="478">
        <v>24798255</v>
      </c>
      <c r="G15" s="478">
        <v>0</v>
      </c>
      <c r="H15" s="478">
        <v>0</v>
      </c>
      <c r="I15" s="479">
        <v>0</v>
      </c>
      <c r="J15" s="478">
        <v>0</v>
      </c>
      <c r="K15" s="480">
        <v>24798255</v>
      </c>
    </row>
    <row r="16" spans="2:11" ht="14.25" customHeight="1">
      <c r="B16" s="24"/>
      <c r="C16" s="75"/>
      <c r="D16" s="75"/>
      <c r="E16" s="75"/>
      <c r="F16" s="75"/>
      <c r="G16" s="75"/>
      <c r="H16" s="75"/>
      <c r="I16" s="75"/>
      <c r="J16" s="75"/>
      <c r="K16" s="75"/>
    </row>
    <row r="17" spans="2:11" ht="14.25" customHeight="1">
      <c r="B17" s="24"/>
      <c r="C17" s="75"/>
      <c r="D17" s="75"/>
      <c r="E17" s="75"/>
      <c r="F17" s="75"/>
      <c r="G17" s="75"/>
      <c r="H17" s="75"/>
      <c r="I17" s="75"/>
      <c r="J17" s="75"/>
      <c r="K17" s="75"/>
    </row>
    <row r="18" spans="2:11" ht="14.25" customHeight="1">
      <c r="B18" s="24"/>
      <c r="C18" s="75"/>
      <c r="D18" s="75"/>
      <c r="E18" s="75"/>
      <c r="F18" s="75"/>
      <c r="G18" s="75"/>
      <c r="H18" s="75"/>
      <c r="I18" s="75"/>
      <c r="J18" s="75"/>
      <c r="K18" s="75"/>
    </row>
    <row r="19" spans="2:12" ht="16.5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2:12" ht="15" customHeight="1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2:12" ht="15" customHeight="1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2:12" ht="15" customHeight="1"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</row>
    <row r="23" spans="2:12" ht="15" customHeight="1"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</row>
    <row r="24" spans="2:12" ht="15" customHeight="1"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</row>
    <row r="25" spans="2:12" ht="15" customHeight="1"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</row>
    <row r="26" spans="2:12" ht="15" customHeight="1"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</row>
    <row r="27" spans="2:12" ht="15" customHeight="1"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</row>
    <row r="28" spans="2:12" ht="15" customHeight="1"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</row>
    <row r="29" spans="2:12" ht="15" customHeight="1"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</row>
    <row r="30" spans="2:12" ht="15" customHeight="1"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</row>
    <row r="31" spans="2:12" ht="15" customHeight="1"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</row>
    <row r="32" spans="2:12" ht="15" customHeight="1"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</row>
    <row r="33" spans="2:12" ht="15" customHeight="1"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</row>
    <row r="34" spans="2:12" ht="15" customHeight="1"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</row>
    <row r="35" spans="2:12" ht="15" customHeight="1"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</row>
    <row r="36" spans="2:12" ht="15" customHeight="1"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</row>
    <row r="37" spans="2:12" ht="15" customHeight="1"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</row>
    <row r="38" spans="2:12" ht="15" customHeight="1"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</row>
    <row r="39" spans="2:12" ht="15" customHeight="1"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</row>
    <row r="40" spans="2:12" ht="15" customHeight="1"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</row>
    <row r="41" spans="2:12" ht="15" customHeight="1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</row>
    <row r="42" spans="2:12" ht="15" customHeight="1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2:12" ht="15" customHeight="1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</row>
    <row r="44" spans="2:12" ht="16.5">
      <c r="B44" s="108"/>
      <c r="C44" s="84"/>
      <c r="D44" s="84"/>
      <c r="E44" s="84"/>
      <c r="F44" s="84"/>
      <c r="G44" s="84"/>
      <c r="H44" s="84"/>
      <c r="I44" s="84"/>
      <c r="J44" s="84"/>
      <c r="K44" s="84"/>
      <c r="L44" s="84"/>
    </row>
    <row r="45" spans="2:7" ht="16.5">
      <c r="B45" s="26"/>
      <c r="C45" s="26"/>
      <c r="D45" s="26"/>
      <c r="E45" s="26"/>
      <c r="F45" s="26"/>
      <c r="G45" s="26"/>
    </row>
    <row r="46" spans="2:7" ht="16.5">
      <c r="B46" s="26"/>
      <c r="C46" s="26"/>
      <c r="D46" s="26"/>
      <c r="E46" s="26"/>
      <c r="F46" s="26"/>
      <c r="G46" s="26"/>
    </row>
    <row r="47" spans="2:7" ht="16.5">
      <c r="B47" s="26"/>
      <c r="C47" s="26"/>
      <c r="D47" s="26"/>
      <c r="E47" s="26"/>
      <c r="F47" s="26"/>
      <c r="G47" s="26"/>
    </row>
    <row r="48" spans="2:7" ht="16.5">
      <c r="B48" s="26"/>
      <c r="C48" s="26"/>
      <c r="D48" s="26"/>
      <c r="E48" s="26"/>
      <c r="F48" s="26"/>
      <c r="G48" s="26"/>
    </row>
    <row r="49" spans="2:7" ht="16.5">
      <c r="B49" s="26"/>
      <c r="C49" s="26"/>
      <c r="D49" s="26"/>
      <c r="E49" s="26"/>
      <c r="F49" s="26"/>
      <c r="G49" s="26"/>
    </row>
  </sheetData>
  <sheetProtection/>
  <mergeCells count="7">
    <mergeCell ref="G11:J11"/>
    <mergeCell ref="B6:K6"/>
    <mergeCell ref="B7:K7"/>
    <mergeCell ref="B8:K8"/>
    <mergeCell ref="B9:K9"/>
    <mergeCell ref="C11:F11"/>
    <mergeCell ref="B11:B1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E3:AP41"/>
  <sheetViews>
    <sheetView zoomScalePageLayoutView="0" workbookViewId="0" topLeftCell="A1">
      <selection activeCell="V23" sqref="V23"/>
      <selection activeCell="H24" sqref="H24"/>
    </sheetView>
  </sheetViews>
  <sheetFormatPr defaultColWidth="2.7109375" defaultRowHeight="16.5" customHeight="1"/>
  <cols>
    <col min="1" max="1" width="3.8515625" style="1" customWidth="1"/>
    <col min="2" max="2" width="2.57421875" style="1" customWidth="1"/>
    <col min="3" max="3" width="2.28125" style="1" hidden="1" customWidth="1"/>
    <col min="4" max="4" width="2.00390625" style="1" hidden="1" customWidth="1"/>
    <col min="5" max="13" width="2.7109375" style="1" customWidth="1"/>
    <col min="14" max="14" width="4.00390625" style="1" customWidth="1"/>
    <col min="15" max="15" width="1.57421875" style="1" customWidth="1"/>
    <col min="16" max="17" width="2.7109375" style="1" customWidth="1"/>
    <col min="18" max="18" width="4.57421875" style="1" customWidth="1"/>
    <col min="19" max="20" width="2.7109375" style="1" customWidth="1"/>
    <col min="21" max="21" width="4.8515625" style="1" customWidth="1"/>
    <col min="22" max="22" width="2.7109375" style="1" customWidth="1"/>
    <col min="23" max="23" width="4.28125" style="1" customWidth="1"/>
    <col min="24" max="24" width="3.57421875" style="1" customWidth="1"/>
    <col min="25" max="25" width="6.421875" style="1" customWidth="1"/>
    <col min="26" max="26" width="2.7109375" style="1" customWidth="1"/>
    <col min="27" max="27" width="5.00390625" style="1" customWidth="1"/>
    <col min="28" max="29" width="2.7109375" style="1" customWidth="1"/>
    <col min="30" max="30" width="3.421875" style="1" customWidth="1"/>
    <col min="31" max="35" width="2.7109375" style="1" customWidth="1"/>
    <col min="36" max="36" width="3.140625" style="1" customWidth="1"/>
    <col min="37" max="37" width="2.7109375" style="1" customWidth="1"/>
    <col min="38" max="38" width="3.140625" style="1" customWidth="1"/>
    <col min="39" max="39" width="3.28125" style="1" customWidth="1"/>
    <col min="40" max="40" width="4.8515625" style="1" customWidth="1"/>
    <col min="41" max="41" width="4.28125" style="1" customWidth="1"/>
    <col min="42" max="42" width="5.28125" style="1" customWidth="1"/>
    <col min="43" max="16384" width="2.7109375" style="1" customWidth="1"/>
  </cols>
  <sheetData>
    <row r="3" spans="5:42" ht="16.5" customHeight="1"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</row>
    <row r="4" spans="5:42" ht="16.5" customHeight="1"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583" t="s">
        <v>96</v>
      </c>
      <c r="AN4" s="583"/>
      <c r="AO4" s="583"/>
      <c r="AP4" s="583"/>
    </row>
    <row r="5" spans="5:42" ht="16.5" customHeight="1">
      <c r="E5" s="583" t="s">
        <v>214</v>
      </c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3"/>
      <c r="AF5" s="583"/>
      <c r="AG5" s="583"/>
      <c r="AH5" s="583"/>
      <c r="AI5" s="583"/>
      <c r="AJ5" s="583"/>
      <c r="AK5" s="583"/>
      <c r="AL5" s="583"/>
      <c r="AM5" s="583"/>
      <c r="AN5" s="583"/>
      <c r="AO5" s="583"/>
      <c r="AP5" s="583"/>
    </row>
    <row r="6" spans="5:42" ht="16.5" customHeight="1">
      <c r="E6" s="583" t="s">
        <v>509</v>
      </c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3"/>
      <c r="AM6" s="583"/>
      <c r="AN6" s="583"/>
      <c r="AO6" s="583"/>
      <c r="AP6" s="583"/>
    </row>
    <row r="7" spans="5:42" ht="16.5" customHeight="1">
      <c r="E7" s="584" t="s">
        <v>225</v>
      </c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84"/>
      <c r="AD7" s="584"/>
      <c r="AE7" s="584"/>
      <c r="AF7" s="584"/>
      <c r="AG7" s="584"/>
      <c r="AH7" s="584"/>
      <c r="AI7" s="584"/>
      <c r="AJ7" s="584"/>
      <c r="AK7" s="584"/>
      <c r="AL7" s="584"/>
      <c r="AM7" s="584"/>
      <c r="AN7" s="584"/>
      <c r="AO7" s="584"/>
      <c r="AP7" s="584"/>
    </row>
    <row r="8" spans="5:42" ht="16.5" customHeight="1">
      <c r="E8" s="606" t="s">
        <v>97</v>
      </c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06"/>
      <c r="X8" s="606"/>
      <c r="Y8" s="606"/>
      <c r="Z8" s="606"/>
      <c r="AA8" s="606"/>
      <c r="AB8" s="606"/>
      <c r="AC8" s="606"/>
      <c r="AD8" s="606"/>
      <c r="AE8" s="606"/>
      <c r="AF8" s="606"/>
      <c r="AG8" s="606"/>
      <c r="AH8" s="606"/>
      <c r="AI8" s="606"/>
      <c r="AJ8" s="606"/>
      <c r="AK8" s="606"/>
      <c r="AL8" s="606"/>
      <c r="AM8" s="606"/>
      <c r="AN8" s="606"/>
      <c r="AO8" s="606"/>
      <c r="AP8" s="606"/>
    </row>
    <row r="9" spans="5:42" s="2" customFormat="1" ht="16.5" customHeight="1"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49"/>
    </row>
    <row r="10" spans="5:42" s="2" customFormat="1" ht="16.5" customHeight="1">
      <c r="E10" s="113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818"/>
      <c r="Q10" s="819"/>
      <c r="R10" s="818" t="s">
        <v>76</v>
      </c>
      <c r="S10" s="819"/>
      <c r="T10" s="113"/>
      <c r="U10" s="115"/>
      <c r="V10" s="818" t="s">
        <v>76</v>
      </c>
      <c r="W10" s="819"/>
      <c r="X10" s="818" t="s">
        <v>76</v>
      </c>
      <c r="Y10" s="819"/>
      <c r="Z10" s="113"/>
      <c r="AA10" s="115"/>
      <c r="AB10" s="113"/>
      <c r="AC10" s="114"/>
      <c r="AD10" s="115"/>
      <c r="AE10" s="835" t="s">
        <v>110</v>
      </c>
      <c r="AF10" s="835"/>
      <c r="AG10" s="835"/>
      <c r="AH10" s="835"/>
      <c r="AI10" s="835"/>
      <c r="AJ10" s="835"/>
      <c r="AK10" s="835"/>
      <c r="AL10" s="835"/>
      <c r="AM10" s="835"/>
      <c r="AN10" s="835"/>
      <c r="AO10" s="835"/>
      <c r="AP10" s="836"/>
    </row>
    <row r="11" spans="5:42" s="2" customFormat="1" ht="16.5" customHeight="1">
      <c r="E11" s="815" t="s">
        <v>117</v>
      </c>
      <c r="F11" s="816"/>
      <c r="G11" s="816"/>
      <c r="H11" s="816"/>
      <c r="I11" s="816"/>
      <c r="J11" s="816"/>
      <c r="K11" s="816"/>
      <c r="L11" s="816"/>
      <c r="M11" s="816"/>
      <c r="N11" s="816"/>
      <c r="O11" s="817"/>
      <c r="P11" s="815"/>
      <c r="Q11" s="817"/>
      <c r="R11" s="815" t="s">
        <v>112</v>
      </c>
      <c r="S11" s="817"/>
      <c r="T11" s="202"/>
      <c r="U11" s="203"/>
      <c r="V11" s="815" t="s">
        <v>112</v>
      </c>
      <c r="W11" s="817"/>
      <c r="X11" s="818" t="s">
        <v>98</v>
      </c>
      <c r="Y11" s="819"/>
      <c r="Z11" s="815" t="s">
        <v>107</v>
      </c>
      <c r="AA11" s="817"/>
      <c r="AB11" s="815" t="s">
        <v>107</v>
      </c>
      <c r="AC11" s="816"/>
      <c r="AD11" s="817"/>
      <c r="AE11" s="114"/>
      <c r="AF11" s="114" t="s">
        <v>104</v>
      </c>
      <c r="AG11" s="115"/>
      <c r="AH11" s="205"/>
      <c r="AI11" s="206"/>
      <c r="AJ11" s="207"/>
      <c r="AK11" s="820" t="s">
        <v>101</v>
      </c>
      <c r="AL11" s="821"/>
      <c r="AM11" s="834" t="s">
        <v>100</v>
      </c>
      <c r="AN11" s="835"/>
      <c r="AO11" s="835"/>
      <c r="AP11" s="836"/>
    </row>
    <row r="12" spans="5:42" s="2" customFormat="1" ht="16.5" customHeight="1">
      <c r="E12" s="832" t="s">
        <v>118</v>
      </c>
      <c r="F12" s="837"/>
      <c r="G12" s="837"/>
      <c r="H12" s="837"/>
      <c r="I12" s="837"/>
      <c r="J12" s="837"/>
      <c r="K12" s="837"/>
      <c r="L12" s="837"/>
      <c r="M12" s="837"/>
      <c r="N12" s="837"/>
      <c r="O12" s="833"/>
      <c r="P12" s="815" t="s">
        <v>116</v>
      </c>
      <c r="Q12" s="817"/>
      <c r="R12" s="815" t="s">
        <v>115</v>
      </c>
      <c r="S12" s="817"/>
      <c r="T12" s="815" t="s">
        <v>114</v>
      </c>
      <c r="U12" s="817"/>
      <c r="V12" s="815" t="s">
        <v>113</v>
      </c>
      <c r="W12" s="817"/>
      <c r="X12" s="818" t="s">
        <v>111</v>
      </c>
      <c r="Y12" s="819"/>
      <c r="Z12" s="815" t="s">
        <v>109</v>
      </c>
      <c r="AA12" s="817"/>
      <c r="AB12" s="815" t="s">
        <v>108</v>
      </c>
      <c r="AC12" s="816"/>
      <c r="AD12" s="817"/>
      <c r="AE12" s="54"/>
      <c r="AF12" s="54" t="s">
        <v>105</v>
      </c>
      <c r="AG12" s="123"/>
      <c r="AH12" s="243" t="s">
        <v>102</v>
      </c>
      <c r="AI12" s="54"/>
      <c r="AJ12" s="123"/>
      <c r="AK12" s="832"/>
      <c r="AL12" s="833"/>
      <c r="AM12" s="820" t="s">
        <v>99</v>
      </c>
      <c r="AN12" s="821"/>
      <c r="AO12" s="818" t="s">
        <v>98</v>
      </c>
      <c r="AP12" s="819"/>
    </row>
    <row r="13" spans="5:42" s="2" customFormat="1" ht="16.5" customHeight="1">
      <c r="E13" s="124"/>
      <c r="F13" s="125"/>
      <c r="G13" s="125"/>
      <c r="H13" s="125"/>
      <c r="I13" s="125"/>
      <c r="J13" s="125"/>
      <c r="K13" s="125"/>
      <c r="L13" s="125"/>
      <c r="M13" s="125"/>
      <c r="N13" s="126"/>
      <c r="O13" s="127"/>
      <c r="P13" s="128"/>
      <c r="Q13" s="127"/>
      <c r="R13" s="128"/>
      <c r="S13" s="127"/>
      <c r="T13" s="128"/>
      <c r="U13" s="127"/>
      <c r="V13" s="128"/>
      <c r="W13" s="127"/>
      <c r="X13" s="128"/>
      <c r="Y13" s="127"/>
      <c r="Z13" s="128"/>
      <c r="AA13" s="127"/>
      <c r="AB13" s="128"/>
      <c r="AC13" s="126"/>
      <c r="AD13" s="127"/>
      <c r="AE13" s="126" t="s">
        <v>106</v>
      </c>
      <c r="AF13" s="126"/>
      <c r="AG13" s="127"/>
      <c r="AH13" s="128" t="s">
        <v>103</v>
      </c>
      <c r="AI13" s="126"/>
      <c r="AJ13" s="127"/>
      <c r="AK13" s="822"/>
      <c r="AL13" s="823"/>
      <c r="AM13" s="822"/>
      <c r="AN13" s="823"/>
      <c r="AO13" s="824" t="s">
        <v>77</v>
      </c>
      <c r="AP13" s="825"/>
    </row>
    <row r="14" spans="5:42" s="2" customFormat="1" ht="16.5" customHeight="1">
      <c r="E14" s="129"/>
      <c r="F14" s="130"/>
      <c r="G14" s="130"/>
      <c r="H14" s="130"/>
      <c r="I14" s="130"/>
      <c r="J14" s="130"/>
      <c r="K14" s="130"/>
      <c r="L14" s="130"/>
      <c r="M14" s="131"/>
      <c r="N14" s="114"/>
      <c r="O14" s="115"/>
      <c r="P14" s="113"/>
      <c r="Q14" s="115"/>
      <c r="R14" s="113"/>
      <c r="S14" s="115"/>
      <c r="T14" s="113"/>
      <c r="U14" s="115"/>
      <c r="V14" s="113"/>
      <c r="W14" s="115"/>
      <c r="X14" s="113"/>
      <c r="Y14" s="115"/>
      <c r="Z14" s="113"/>
      <c r="AA14" s="115"/>
      <c r="AB14" s="113"/>
      <c r="AC14" s="114"/>
      <c r="AD14" s="115"/>
      <c r="AE14" s="113"/>
      <c r="AF14" s="114"/>
      <c r="AG14" s="115"/>
      <c r="AH14" s="113"/>
      <c r="AI14" s="114"/>
      <c r="AJ14" s="115"/>
      <c r="AK14" s="113"/>
      <c r="AL14" s="115"/>
      <c r="AM14" s="113"/>
      <c r="AN14" s="115"/>
      <c r="AO14" s="113"/>
      <c r="AP14" s="115"/>
    </row>
    <row r="15" spans="5:42" s="2" customFormat="1" ht="16.5" customHeight="1">
      <c r="E15" s="132" t="s">
        <v>119</v>
      </c>
      <c r="F15" s="130"/>
      <c r="G15" s="130"/>
      <c r="H15" s="130"/>
      <c r="I15" s="130"/>
      <c r="J15" s="130"/>
      <c r="K15" s="130"/>
      <c r="L15" s="130"/>
      <c r="M15" s="55"/>
      <c r="N15" s="54"/>
      <c r="O15" s="123"/>
      <c r="P15" s="826" t="s">
        <v>224</v>
      </c>
      <c r="Q15" s="827"/>
      <c r="R15" s="827"/>
      <c r="S15" s="827"/>
      <c r="T15" s="827"/>
      <c r="U15" s="827"/>
      <c r="V15" s="827"/>
      <c r="W15" s="827"/>
      <c r="X15" s="827"/>
      <c r="Y15" s="827"/>
      <c r="Z15" s="827"/>
      <c r="AA15" s="827"/>
      <c r="AB15" s="827"/>
      <c r="AC15" s="827"/>
      <c r="AD15" s="827"/>
      <c r="AE15" s="827"/>
      <c r="AF15" s="827"/>
      <c r="AG15" s="827"/>
      <c r="AH15" s="827"/>
      <c r="AI15" s="827"/>
      <c r="AJ15" s="827"/>
      <c r="AK15" s="827"/>
      <c r="AL15" s="827"/>
      <c r="AM15" s="827"/>
      <c r="AN15" s="827"/>
      <c r="AO15" s="827"/>
      <c r="AP15" s="828"/>
    </row>
    <row r="16" spans="5:42" s="7" customFormat="1" ht="16.5" customHeight="1">
      <c r="E16" s="807" t="s">
        <v>510</v>
      </c>
      <c r="F16" s="808"/>
      <c r="G16" s="808"/>
      <c r="H16" s="808"/>
      <c r="I16" s="808"/>
      <c r="J16" s="808"/>
      <c r="K16" s="808"/>
      <c r="L16" s="808"/>
      <c r="M16" s="808"/>
      <c r="N16" s="808"/>
      <c r="O16" s="809"/>
      <c r="P16" s="829"/>
      <c r="Q16" s="830"/>
      <c r="R16" s="830"/>
      <c r="S16" s="830"/>
      <c r="T16" s="830"/>
      <c r="U16" s="830"/>
      <c r="V16" s="830"/>
      <c r="W16" s="830"/>
      <c r="X16" s="830"/>
      <c r="Y16" s="830"/>
      <c r="Z16" s="830"/>
      <c r="AA16" s="830"/>
      <c r="AB16" s="830"/>
      <c r="AC16" s="830"/>
      <c r="AD16" s="830"/>
      <c r="AE16" s="830"/>
      <c r="AF16" s="830"/>
      <c r="AG16" s="830"/>
      <c r="AH16" s="830"/>
      <c r="AI16" s="830"/>
      <c r="AJ16" s="830"/>
      <c r="AK16" s="830"/>
      <c r="AL16" s="830"/>
      <c r="AM16" s="830"/>
      <c r="AN16" s="830"/>
      <c r="AO16" s="830"/>
      <c r="AP16" s="831"/>
    </row>
    <row r="17" spans="5:42" s="7" customFormat="1" ht="16.5" customHeight="1">
      <c r="E17" s="807" t="s">
        <v>428</v>
      </c>
      <c r="F17" s="808"/>
      <c r="G17" s="808"/>
      <c r="H17" s="808"/>
      <c r="I17" s="808"/>
      <c r="J17" s="808"/>
      <c r="K17" s="808"/>
      <c r="L17" s="808"/>
      <c r="M17" s="808"/>
      <c r="N17" s="808"/>
      <c r="O17" s="809"/>
      <c r="P17" s="133"/>
      <c r="Q17" s="135">
        <v>0</v>
      </c>
      <c r="R17" s="133"/>
      <c r="S17" s="135">
        <v>0</v>
      </c>
      <c r="T17" s="133"/>
      <c r="U17" s="135">
        <v>0</v>
      </c>
      <c r="V17" s="133"/>
      <c r="W17" s="135">
        <v>0</v>
      </c>
      <c r="X17" s="134"/>
      <c r="Y17" s="135">
        <v>0</v>
      </c>
      <c r="Z17" s="134"/>
      <c r="AA17" s="135">
        <v>0</v>
      </c>
      <c r="AB17" s="133"/>
      <c r="AC17" s="134"/>
      <c r="AD17" s="135">
        <v>0</v>
      </c>
      <c r="AE17" s="133"/>
      <c r="AF17" s="134"/>
      <c r="AG17" s="135">
        <v>0</v>
      </c>
      <c r="AH17" s="133"/>
      <c r="AI17" s="134"/>
      <c r="AJ17" s="135">
        <v>0</v>
      </c>
      <c r="AK17" s="133"/>
      <c r="AL17" s="135">
        <v>0</v>
      </c>
      <c r="AM17" s="133"/>
      <c r="AN17" s="135">
        <v>0</v>
      </c>
      <c r="AO17" s="133"/>
      <c r="AP17" s="135">
        <v>0</v>
      </c>
    </row>
    <row r="18" spans="5:42" s="2" customFormat="1" ht="16.5" customHeight="1">
      <c r="E18" s="132"/>
      <c r="F18" s="130"/>
      <c r="G18" s="130"/>
      <c r="H18" s="130"/>
      <c r="I18" s="130"/>
      <c r="J18" s="130"/>
      <c r="K18" s="130"/>
      <c r="L18" s="130"/>
      <c r="M18" s="130"/>
      <c r="N18" s="54"/>
      <c r="O18" s="123"/>
      <c r="P18" s="113"/>
      <c r="Q18" s="115"/>
      <c r="R18" s="113"/>
      <c r="S18" s="115"/>
      <c r="T18" s="113"/>
      <c r="U18" s="115"/>
      <c r="V18" s="113"/>
      <c r="W18" s="115"/>
      <c r="X18" s="113"/>
      <c r="Y18" s="115"/>
      <c r="Z18" s="113"/>
      <c r="AA18" s="115"/>
      <c r="AB18" s="113"/>
      <c r="AC18" s="114"/>
      <c r="AD18" s="115"/>
      <c r="AE18" s="113"/>
      <c r="AF18" s="114"/>
      <c r="AG18" s="115"/>
      <c r="AH18" s="113"/>
      <c r="AI18" s="114"/>
      <c r="AJ18" s="115"/>
      <c r="AK18" s="113"/>
      <c r="AL18" s="115"/>
      <c r="AM18" s="113"/>
      <c r="AN18" s="115"/>
      <c r="AO18" s="113"/>
      <c r="AP18" s="115"/>
    </row>
    <row r="19" spans="5:42" s="2" customFormat="1" ht="16.5" customHeight="1">
      <c r="E19" s="132" t="s">
        <v>6</v>
      </c>
      <c r="F19" s="130"/>
      <c r="G19" s="130"/>
      <c r="H19" s="130"/>
      <c r="I19" s="130"/>
      <c r="J19" s="130"/>
      <c r="K19" s="130"/>
      <c r="L19" s="130"/>
      <c r="M19" s="55"/>
      <c r="N19" s="54"/>
      <c r="O19" s="123"/>
      <c r="P19" s="810"/>
      <c r="Q19" s="811"/>
      <c r="R19" s="811"/>
      <c r="S19" s="811"/>
      <c r="T19" s="811"/>
      <c r="U19" s="811"/>
      <c r="V19" s="811"/>
      <c r="W19" s="811"/>
      <c r="X19" s="811"/>
      <c r="Y19" s="811"/>
      <c r="Z19" s="811"/>
      <c r="AA19" s="811"/>
      <c r="AB19" s="811"/>
      <c r="AC19" s="811"/>
      <c r="AD19" s="811"/>
      <c r="AE19" s="811"/>
      <c r="AF19" s="811"/>
      <c r="AG19" s="811"/>
      <c r="AH19" s="811"/>
      <c r="AI19" s="811"/>
      <c r="AJ19" s="811"/>
      <c r="AK19" s="811"/>
      <c r="AL19" s="811"/>
      <c r="AM19" s="811"/>
      <c r="AN19" s="811"/>
      <c r="AO19" s="811"/>
      <c r="AP19" s="812"/>
    </row>
    <row r="20" spans="5:42" s="2" customFormat="1" ht="16.5" customHeight="1">
      <c r="E20" s="807" t="s">
        <v>510</v>
      </c>
      <c r="F20" s="808"/>
      <c r="G20" s="808"/>
      <c r="H20" s="808"/>
      <c r="I20" s="808"/>
      <c r="J20" s="808"/>
      <c r="K20" s="808"/>
      <c r="L20" s="808"/>
      <c r="M20" s="808"/>
      <c r="N20" s="808"/>
      <c r="O20" s="809"/>
      <c r="P20" s="133"/>
      <c r="Q20" s="135">
        <v>0</v>
      </c>
      <c r="R20" s="133"/>
      <c r="S20" s="135">
        <v>0</v>
      </c>
      <c r="T20" s="133"/>
      <c r="U20" s="135">
        <v>0</v>
      </c>
      <c r="V20" s="133"/>
      <c r="W20" s="135">
        <v>0</v>
      </c>
      <c r="X20" s="133"/>
      <c r="Y20" s="135">
        <v>0</v>
      </c>
      <c r="Z20" s="133"/>
      <c r="AA20" s="135">
        <v>0</v>
      </c>
      <c r="AB20" s="133"/>
      <c r="AC20" s="134"/>
      <c r="AD20" s="135">
        <v>0</v>
      </c>
      <c r="AE20" s="133"/>
      <c r="AF20" s="134"/>
      <c r="AG20" s="135">
        <v>0</v>
      </c>
      <c r="AH20" s="133"/>
      <c r="AI20" s="134"/>
      <c r="AJ20" s="135">
        <v>0</v>
      </c>
      <c r="AK20" s="133"/>
      <c r="AL20" s="135">
        <v>0</v>
      </c>
      <c r="AM20" s="133"/>
      <c r="AN20" s="135">
        <v>0</v>
      </c>
      <c r="AO20" s="133"/>
      <c r="AP20" s="135">
        <v>0</v>
      </c>
    </row>
    <row r="21" spans="5:42" s="2" customFormat="1" ht="16.5" customHeight="1">
      <c r="E21" s="807" t="s">
        <v>428</v>
      </c>
      <c r="F21" s="808"/>
      <c r="G21" s="808"/>
      <c r="H21" s="808"/>
      <c r="I21" s="808"/>
      <c r="J21" s="808"/>
      <c r="K21" s="808"/>
      <c r="L21" s="808"/>
      <c r="M21" s="808"/>
      <c r="N21" s="808"/>
      <c r="O21" s="809"/>
      <c r="P21" s="359"/>
      <c r="Q21" s="360">
        <v>0</v>
      </c>
      <c r="R21" s="804">
        <v>0</v>
      </c>
      <c r="S21" s="806"/>
      <c r="T21" s="813">
        <v>0</v>
      </c>
      <c r="U21" s="814"/>
      <c r="V21" s="804">
        <v>0</v>
      </c>
      <c r="W21" s="806"/>
      <c r="X21" s="804">
        <v>0</v>
      </c>
      <c r="Y21" s="806"/>
      <c r="Z21" s="804">
        <v>0</v>
      </c>
      <c r="AA21" s="806"/>
      <c r="AB21" s="804">
        <v>0</v>
      </c>
      <c r="AC21" s="805"/>
      <c r="AD21" s="806"/>
      <c r="AE21" s="804">
        <v>0</v>
      </c>
      <c r="AF21" s="805"/>
      <c r="AG21" s="806"/>
      <c r="AH21" s="133"/>
      <c r="AI21" s="134"/>
      <c r="AJ21" s="135">
        <v>0</v>
      </c>
      <c r="AK21" s="804">
        <v>0</v>
      </c>
      <c r="AL21" s="806"/>
      <c r="AM21" s="804">
        <v>0</v>
      </c>
      <c r="AN21" s="806"/>
      <c r="AO21" s="804">
        <v>0</v>
      </c>
      <c r="AP21" s="806"/>
    </row>
    <row r="22" spans="5:42" s="2" customFormat="1" ht="16.5" customHeight="1"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49"/>
    </row>
    <row r="23" spans="5:42" s="2" customFormat="1" ht="16.5" customHeight="1"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25"/>
      <c r="AO23" s="25"/>
      <c r="AP23" s="49"/>
    </row>
    <row r="24" spans="5:42" s="2" customFormat="1" ht="16.5" customHeight="1"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25"/>
      <c r="AO24" s="25"/>
      <c r="AP24" s="49"/>
    </row>
    <row r="25" spans="5:42" s="2" customFormat="1" ht="16.5" customHeight="1"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25"/>
      <c r="AO25" s="25"/>
      <c r="AP25" s="49"/>
    </row>
    <row r="26" spans="5:42" s="2" customFormat="1" ht="16.5" customHeight="1"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25"/>
      <c r="AO26" s="25"/>
      <c r="AP26" s="49"/>
    </row>
    <row r="27" spans="5:42" s="2" customFormat="1" ht="16.5" customHeight="1"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25"/>
      <c r="AO27" s="25"/>
      <c r="AP27" s="49"/>
    </row>
    <row r="28" spans="5:42" s="2" customFormat="1" ht="16.5" customHeight="1"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25"/>
      <c r="AO28" s="25"/>
      <c r="AP28" s="49"/>
    </row>
    <row r="29" spans="5:42" s="2" customFormat="1" ht="16.5" customHeight="1"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25"/>
      <c r="AO29" s="25"/>
      <c r="AP29" s="49"/>
    </row>
    <row r="30" spans="5:42" s="2" customFormat="1" ht="16.5" customHeight="1"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25"/>
      <c r="AO30" s="25"/>
      <c r="AP30" s="49"/>
    </row>
    <row r="31" spans="5:39" ht="16.5" customHeight="1">
      <c r="E31" s="17"/>
      <c r="F31" s="8"/>
      <c r="G31" s="8"/>
      <c r="H31" s="8"/>
      <c r="I31" s="8"/>
      <c r="J31" s="8"/>
      <c r="K31" s="8"/>
      <c r="L31" s="8"/>
      <c r="M31" s="8"/>
      <c r="N31" s="8"/>
      <c r="O31" s="5"/>
      <c r="P31" s="9"/>
      <c r="Q31" s="9"/>
      <c r="R31" s="8"/>
      <c r="S31" s="8"/>
      <c r="T31" s="8"/>
      <c r="U31" s="8"/>
      <c r="V31" s="8"/>
      <c r="W31" s="8"/>
      <c r="X31" s="8"/>
      <c r="Y31" s="8"/>
      <c r="Z31" s="4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4"/>
      <c r="AM31" s="4"/>
    </row>
    <row r="32" spans="5:39" ht="16.5" customHeight="1">
      <c r="E32" s="17"/>
      <c r="F32" s="8"/>
      <c r="G32" s="8"/>
      <c r="H32" s="8"/>
      <c r="I32" s="8"/>
      <c r="J32" s="8"/>
      <c r="K32" s="8"/>
      <c r="L32" s="8"/>
      <c r="M32" s="8"/>
      <c r="N32" s="8"/>
      <c r="O32" s="5"/>
      <c r="P32" s="9"/>
      <c r="Q32" s="9"/>
      <c r="R32" s="17"/>
      <c r="S32" s="17"/>
      <c r="T32" s="17"/>
      <c r="U32" s="17"/>
      <c r="V32" s="17"/>
      <c r="W32" s="17"/>
      <c r="X32" s="17"/>
      <c r="Y32" s="17"/>
      <c r="Z32" s="4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4"/>
      <c r="AM32" s="4"/>
    </row>
    <row r="33" spans="5:39" ht="16.5" customHeight="1">
      <c r="E33" s="17"/>
      <c r="F33" s="17"/>
      <c r="G33" s="17"/>
      <c r="H33" s="17"/>
      <c r="I33" s="17"/>
      <c r="J33" s="17"/>
      <c r="K33" s="17"/>
      <c r="L33" s="17"/>
      <c r="M33" s="17"/>
      <c r="N33" s="9"/>
      <c r="O33" s="9"/>
      <c r="P33" s="9"/>
      <c r="Q33" s="9"/>
      <c r="R33" s="9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5:24" ht="16.5" customHeight="1">
      <c r="E34" s="8"/>
      <c r="F34" s="8"/>
      <c r="G34" s="8"/>
      <c r="H34" s="8"/>
      <c r="I34" s="5"/>
      <c r="J34" s="8"/>
      <c r="K34" s="8"/>
      <c r="L34" s="8"/>
      <c r="M34" s="8"/>
      <c r="N34" s="8"/>
      <c r="O34" s="8"/>
      <c r="P34" s="8"/>
      <c r="Q34" s="8"/>
      <c r="R34" s="8"/>
      <c r="S34" s="4"/>
      <c r="T34" s="4"/>
      <c r="U34" s="4"/>
      <c r="V34" s="4"/>
      <c r="W34" s="4"/>
      <c r="X34" s="4"/>
    </row>
    <row r="35" spans="5:24" ht="16.5" customHeight="1">
      <c r="E35" s="8"/>
      <c r="F35" s="8"/>
      <c r="G35" s="8"/>
      <c r="H35" s="8"/>
      <c r="I35" s="5"/>
      <c r="J35" s="5"/>
      <c r="K35" s="5"/>
      <c r="L35" s="5"/>
      <c r="M35" s="5"/>
      <c r="N35" s="5"/>
      <c r="O35" s="5"/>
      <c r="P35" s="5"/>
      <c r="Q35" s="5"/>
      <c r="R35" s="5"/>
      <c r="S35" s="4"/>
      <c r="T35" s="4"/>
      <c r="U35" s="4"/>
      <c r="V35" s="4"/>
      <c r="W35" s="4"/>
      <c r="X35" s="4"/>
    </row>
    <row r="36" spans="5:24" ht="16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5:24" ht="16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5:24" ht="16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5:24" ht="16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5:24" ht="16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5:24" ht="16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</sheetData>
  <sheetProtection/>
  <mergeCells count="46">
    <mergeCell ref="AM4:AP4"/>
    <mergeCell ref="E5:AP5"/>
    <mergeCell ref="E6:AP6"/>
    <mergeCell ref="E7:AP7"/>
    <mergeCell ref="E8:AP8"/>
    <mergeCell ref="P10:Q10"/>
    <mergeCell ref="R10:S10"/>
    <mergeCell ref="V10:W10"/>
    <mergeCell ref="X10:Y10"/>
    <mergeCell ref="AE10:AP10"/>
    <mergeCell ref="E11:O11"/>
    <mergeCell ref="P11:Q11"/>
    <mergeCell ref="R11:S11"/>
    <mergeCell ref="V11:W11"/>
    <mergeCell ref="X11:Y11"/>
    <mergeCell ref="Z11:AA11"/>
    <mergeCell ref="AM12:AN13"/>
    <mergeCell ref="AO12:AP12"/>
    <mergeCell ref="AO13:AP13"/>
    <mergeCell ref="P15:AP16"/>
    <mergeCell ref="E16:O16"/>
    <mergeCell ref="AB11:AD11"/>
    <mergeCell ref="AK11:AL13"/>
    <mergeCell ref="AM11:AP11"/>
    <mergeCell ref="E12:O12"/>
    <mergeCell ref="P12:Q12"/>
    <mergeCell ref="T21:U21"/>
    <mergeCell ref="V21:W21"/>
    <mergeCell ref="X21:Y21"/>
    <mergeCell ref="Z21:AA21"/>
    <mergeCell ref="AB12:AD12"/>
    <mergeCell ref="R12:S12"/>
    <mergeCell ref="T12:U12"/>
    <mergeCell ref="V12:W12"/>
    <mergeCell ref="X12:Y12"/>
    <mergeCell ref="Z12:AA12"/>
    <mergeCell ref="AB21:AD21"/>
    <mergeCell ref="AE21:AG21"/>
    <mergeCell ref="AK21:AL21"/>
    <mergeCell ref="AM21:AN21"/>
    <mergeCell ref="AO21:AP21"/>
    <mergeCell ref="E17:O17"/>
    <mergeCell ref="P19:AP19"/>
    <mergeCell ref="E20:O20"/>
    <mergeCell ref="E21:O21"/>
    <mergeCell ref="R21:S21"/>
  </mergeCells>
  <printOptions/>
  <pageMargins left="1.299212598425197" right="0.31496062992125984" top="0.5511811023622047" bottom="0.5905511811023623" header="0.31496062992125984" footer="0.31496062992125984"/>
  <pageSetup horizontalDpi="600" verticalDpi="600" orientation="landscape" paperSize="9" scale="8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U39"/>
  <sheetViews>
    <sheetView zoomScalePageLayoutView="0" workbookViewId="0" topLeftCell="A1">
      <selection activeCell="V23" sqref="V23"/>
      <selection activeCell="A1" sqref="A1"/>
    </sheetView>
  </sheetViews>
  <sheetFormatPr defaultColWidth="4.421875" defaultRowHeight="15"/>
  <cols>
    <col min="1" max="1" width="5.140625" style="1" customWidth="1"/>
    <col min="2" max="4" width="4.421875" style="1" customWidth="1"/>
    <col min="5" max="5" width="1.57421875" style="1" customWidth="1"/>
    <col min="6" max="6" width="4.421875" style="1" customWidth="1"/>
    <col min="7" max="7" width="1.8515625" style="1" customWidth="1"/>
    <col min="8" max="8" width="3.28125" style="1" customWidth="1"/>
    <col min="9" max="10" width="4.421875" style="1" customWidth="1"/>
    <col min="11" max="11" width="3.8515625" style="1" customWidth="1"/>
    <col min="12" max="13" width="4.421875" style="1" customWidth="1"/>
    <col min="14" max="14" width="4.8515625" style="1" customWidth="1"/>
    <col min="15" max="16" width="4.421875" style="1" customWidth="1"/>
    <col min="17" max="17" width="5.8515625" style="1" customWidth="1"/>
    <col min="18" max="19" width="4.421875" style="1" customWidth="1"/>
    <col min="20" max="20" width="5.421875" style="1" customWidth="1"/>
    <col min="21" max="16384" width="4.421875" style="1" customWidth="1"/>
  </cols>
  <sheetData>
    <row r="2" spans="1:20" ht="18.7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1:20" ht="26.2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</row>
    <row r="4" spans="1:20" ht="26.25" customHeight="1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</row>
    <row r="5" spans="1:20" ht="18.7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1:20" ht="18.75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583" t="s">
        <v>121</v>
      </c>
      <c r="R6" s="583"/>
      <c r="S6" s="583"/>
      <c r="T6" s="583"/>
    </row>
    <row r="7" spans="1:20" ht="18.75" customHeight="1">
      <c r="A7" s="583" t="s">
        <v>214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</row>
    <row r="8" spans="1:20" ht="18.75" customHeight="1">
      <c r="A8" s="583" t="s">
        <v>509</v>
      </c>
      <c r="B8" s="583"/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3"/>
      <c r="N8" s="583"/>
      <c r="O8" s="583"/>
      <c r="P8" s="583"/>
      <c r="Q8" s="583"/>
      <c r="R8" s="583"/>
      <c r="S8" s="583"/>
      <c r="T8" s="583"/>
    </row>
    <row r="9" spans="1:20" ht="18.75" customHeight="1">
      <c r="A9" s="843" t="s">
        <v>225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</row>
    <row r="10" spans="1:20" ht="16.5">
      <c r="A10" s="80"/>
      <c r="B10" s="80"/>
      <c r="C10" s="80"/>
      <c r="D10" s="80"/>
      <c r="E10" s="80"/>
      <c r="F10" s="80"/>
      <c r="G10" s="81"/>
      <c r="H10" s="81"/>
      <c r="I10" s="81"/>
      <c r="J10" s="81"/>
      <c r="K10" s="81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8.75" customHeight="1">
      <c r="A11" s="606" t="s">
        <v>122</v>
      </c>
      <c r="B11" s="606"/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</row>
    <row r="12" spans="1:20" ht="18.75" customHeight="1">
      <c r="A12" s="820" t="s">
        <v>123</v>
      </c>
      <c r="B12" s="844"/>
      <c r="C12" s="844"/>
      <c r="D12" s="844"/>
      <c r="E12" s="821"/>
      <c r="F12" s="818" t="s">
        <v>107</v>
      </c>
      <c r="G12" s="838"/>
      <c r="H12" s="819"/>
      <c r="I12" s="820" t="s">
        <v>125</v>
      </c>
      <c r="J12" s="844"/>
      <c r="K12" s="821"/>
      <c r="L12" s="818" t="s">
        <v>107</v>
      </c>
      <c r="M12" s="838"/>
      <c r="N12" s="819"/>
      <c r="O12" s="818" t="s">
        <v>126</v>
      </c>
      <c r="P12" s="838"/>
      <c r="Q12" s="819"/>
      <c r="R12" s="818" t="s">
        <v>126</v>
      </c>
      <c r="S12" s="838"/>
      <c r="T12" s="819"/>
    </row>
    <row r="13" spans="1:20" ht="18.75" customHeight="1">
      <c r="A13" s="822"/>
      <c r="B13" s="845"/>
      <c r="C13" s="845"/>
      <c r="D13" s="845"/>
      <c r="E13" s="823"/>
      <c r="F13" s="824" t="s">
        <v>124</v>
      </c>
      <c r="G13" s="839"/>
      <c r="H13" s="825"/>
      <c r="I13" s="822"/>
      <c r="J13" s="845"/>
      <c r="K13" s="823"/>
      <c r="L13" s="824" t="s">
        <v>108</v>
      </c>
      <c r="M13" s="839"/>
      <c r="N13" s="825"/>
      <c r="O13" s="824" t="s">
        <v>127</v>
      </c>
      <c r="P13" s="839"/>
      <c r="Q13" s="825"/>
      <c r="R13" s="824" t="s">
        <v>128</v>
      </c>
      <c r="S13" s="839"/>
      <c r="T13" s="825"/>
    </row>
    <row r="14" spans="1:21" s="4" customFormat="1" ht="18.75" customHeight="1">
      <c r="A14" s="204"/>
      <c r="B14" s="105"/>
      <c r="C14" s="105"/>
      <c r="D14" s="105"/>
      <c r="E14" s="107"/>
      <c r="F14" s="106"/>
      <c r="G14" s="105"/>
      <c r="H14" s="107"/>
      <c r="I14" s="106"/>
      <c r="J14" s="105"/>
      <c r="K14" s="107"/>
      <c r="L14" s="106"/>
      <c r="M14" s="105"/>
      <c r="N14" s="107"/>
      <c r="O14" s="106"/>
      <c r="P14" s="105"/>
      <c r="Q14" s="107"/>
      <c r="R14" s="106"/>
      <c r="S14" s="105"/>
      <c r="T14" s="107"/>
      <c r="U14" s="6"/>
    </row>
    <row r="15" spans="1:21" s="4" customFormat="1" ht="18.75" customHeight="1">
      <c r="A15" s="63" t="s">
        <v>129</v>
      </c>
      <c r="B15" s="55"/>
      <c r="C15" s="55"/>
      <c r="D15" s="55"/>
      <c r="E15" s="89"/>
      <c r="F15" s="116"/>
      <c r="G15" s="55"/>
      <c r="H15" s="89"/>
      <c r="I15" s="116"/>
      <c r="J15" s="55"/>
      <c r="K15" s="89"/>
      <c r="L15" s="116"/>
      <c r="M15" s="55"/>
      <c r="N15" s="89"/>
      <c r="O15" s="116"/>
      <c r="P15" s="55"/>
      <c r="Q15" s="89"/>
      <c r="R15" s="116"/>
      <c r="S15" s="55"/>
      <c r="T15" s="89"/>
      <c r="U15" s="6"/>
    </row>
    <row r="16" spans="1:21" s="4" customFormat="1" ht="18.75" customHeight="1">
      <c r="A16" s="63" t="s">
        <v>120</v>
      </c>
      <c r="B16" s="55"/>
      <c r="C16" s="55"/>
      <c r="D16" s="55"/>
      <c r="E16" s="89"/>
      <c r="F16" s="826" t="s">
        <v>223</v>
      </c>
      <c r="G16" s="827"/>
      <c r="H16" s="827"/>
      <c r="I16" s="827"/>
      <c r="J16" s="827"/>
      <c r="K16" s="827"/>
      <c r="L16" s="827"/>
      <c r="M16" s="827"/>
      <c r="N16" s="827"/>
      <c r="O16" s="827"/>
      <c r="P16" s="827"/>
      <c r="Q16" s="827"/>
      <c r="R16" s="827"/>
      <c r="S16" s="827"/>
      <c r="T16" s="828"/>
      <c r="U16" s="6"/>
    </row>
    <row r="17" spans="1:21" s="4" customFormat="1" ht="16.5" customHeight="1">
      <c r="A17" s="208" t="s">
        <v>130</v>
      </c>
      <c r="B17" s="209"/>
      <c r="C17" s="209"/>
      <c r="D17" s="209"/>
      <c r="E17" s="210"/>
      <c r="F17" s="840"/>
      <c r="G17" s="841"/>
      <c r="H17" s="841"/>
      <c r="I17" s="841"/>
      <c r="J17" s="841"/>
      <c r="K17" s="841"/>
      <c r="L17" s="841"/>
      <c r="M17" s="841"/>
      <c r="N17" s="841"/>
      <c r="O17" s="841"/>
      <c r="P17" s="841"/>
      <c r="Q17" s="841"/>
      <c r="R17" s="841"/>
      <c r="S17" s="841"/>
      <c r="T17" s="842"/>
      <c r="U17" s="6"/>
    </row>
    <row r="18" spans="1:21" s="4" customFormat="1" ht="14.25" customHeight="1">
      <c r="A18" s="204"/>
      <c r="B18" s="105"/>
      <c r="C18" s="105"/>
      <c r="D18" s="105"/>
      <c r="E18" s="107"/>
      <c r="F18" s="840"/>
      <c r="G18" s="841"/>
      <c r="H18" s="841"/>
      <c r="I18" s="841"/>
      <c r="J18" s="841"/>
      <c r="K18" s="841"/>
      <c r="L18" s="841"/>
      <c r="M18" s="841"/>
      <c r="N18" s="841"/>
      <c r="O18" s="841"/>
      <c r="P18" s="841"/>
      <c r="Q18" s="841"/>
      <c r="R18" s="841"/>
      <c r="S18" s="841"/>
      <c r="T18" s="842"/>
      <c r="U18" s="1"/>
    </row>
    <row r="19" spans="1:21" s="4" customFormat="1" ht="14.25" customHeight="1">
      <c r="A19" s="63" t="s">
        <v>131</v>
      </c>
      <c r="B19" s="55"/>
      <c r="C19" s="55"/>
      <c r="D19" s="55"/>
      <c r="E19" s="89"/>
      <c r="F19" s="116"/>
      <c r="G19" s="55"/>
      <c r="H19" s="166"/>
      <c r="I19" s="55"/>
      <c r="J19" s="55"/>
      <c r="K19" s="166"/>
      <c r="L19" s="55"/>
      <c r="M19" s="55"/>
      <c r="N19" s="55"/>
      <c r="O19" s="166"/>
      <c r="P19" s="55"/>
      <c r="Q19" s="166"/>
      <c r="R19" s="55"/>
      <c r="S19" s="55"/>
      <c r="T19" s="89"/>
      <c r="U19" s="1"/>
    </row>
    <row r="20" spans="1:21" s="4" customFormat="1" ht="22.5" customHeight="1">
      <c r="A20" s="63" t="s">
        <v>120</v>
      </c>
      <c r="B20" s="55"/>
      <c r="C20" s="55"/>
      <c r="D20" s="55"/>
      <c r="E20" s="89"/>
      <c r="F20" s="834"/>
      <c r="G20" s="835"/>
      <c r="H20" s="835"/>
      <c r="I20" s="835"/>
      <c r="J20" s="835"/>
      <c r="K20" s="835"/>
      <c r="L20" s="835"/>
      <c r="M20" s="835"/>
      <c r="N20" s="835"/>
      <c r="O20" s="835"/>
      <c r="P20" s="835"/>
      <c r="Q20" s="835"/>
      <c r="R20" s="835"/>
      <c r="S20" s="835"/>
      <c r="T20" s="836"/>
      <c r="U20" s="1"/>
    </row>
    <row r="21" spans="1:20" ht="19.5" customHeight="1">
      <c r="A21" s="208" t="s">
        <v>130</v>
      </c>
      <c r="B21" s="209"/>
      <c r="C21" s="209"/>
      <c r="D21" s="209"/>
      <c r="E21" s="210"/>
      <c r="F21" s="208"/>
      <c r="G21" s="244"/>
      <c r="H21" s="245"/>
      <c r="I21" s="208"/>
      <c r="J21" s="244"/>
      <c r="K21" s="245"/>
      <c r="L21" s="208"/>
      <c r="M21" s="244"/>
      <c r="N21" s="245"/>
      <c r="O21" s="208"/>
      <c r="P21" s="244"/>
      <c r="Q21" s="245"/>
      <c r="R21" s="208"/>
      <c r="S21" s="244"/>
      <c r="T21" s="245"/>
    </row>
    <row r="22" spans="1:20" ht="19.5" customHeight="1">
      <c r="A22" s="28"/>
      <c r="B22" s="28"/>
      <c r="C22" s="28"/>
      <c r="D22" s="25"/>
      <c r="E22" s="25"/>
      <c r="F22" s="25"/>
      <c r="G22" s="25"/>
      <c r="H22" s="53"/>
      <c r="I22" s="53"/>
      <c r="J22" s="53"/>
      <c r="K22" s="53"/>
      <c r="L22" s="25"/>
      <c r="M22" s="91"/>
      <c r="N22" s="54"/>
      <c r="O22" s="54"/>
      <c r="P22" s="54"/>
      <c r="Q22" s="91"/>
      <c r="R22" s="54"/>
      <c r="S22" s="54"/>
      <c r="T22" s="54"/>
    </row>
    <row r="23" spans="1:20" ht="19.5" customHeight="1">
      <c r="A23" s="246" t="s">
        <v>132</v>
      </c>
      <c r="B23" s="119"/>
      <c r="C23" s="119"/>
      <c r="D23" s="119"/>
      <c r="E23" s="120"/>
      <c r="F23" s="121"/>
      <c r="G23" s="119"/>
      <c r="H23" s="120"/>
      <c r="I23" s="121"/>
      <c r="J23" s="119"/>
      <c r="K23" s="120"/>
      <c r="L23" s="121"/>
      <c r="M23" s="119"/>
      <c r="N23" s="120"/>
      <c r="O23" s="121"/>
      <c r="P23" s="119"/>
      <c r="Q23" s="120"/>
      <c r="R23" s="121"/>
      <c r="S23" s="119"/>
      <c r="T23" s="120"/>
    </row>
    <row r="24" spans="1:20" ht="15.75">
      <c r="A24" s="28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25"/>
      <c r="M24" s="201"/>
      <c r="N24" s="201"/>
      <c r="O24" s="201"/>
      <c r="P24" s="201"/>
      <c r="Q24" s="201"/>
      <c r="R24" s="201"/>
      <c r="S24" s="201"/>
      <c r="T24" s="201"/>
    </row>
    <row r="25" spans="1:20" ht="15.75">
      <c r="A25" s="28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25"/>
      <c r="M25" s="201"/>
      <c r="N25" s="201"/>
      <c r="O25" s="201"/>
      <c r="P25" s="201"/>
      <c r="Q25" s="201"/>
      <c r="R25" s="201"/>
      <c r="S25" s="201"/>
      <c r="T25" s="201"/>
    </row>
    <row r="26" spans="1:20" ht="15.75">
      <c r="A26" s="28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25"/>
      <c r="M26" s="201"/>
      <c r="N26" s="201"/>
      <c r="O26" s="201"/>
      <c r="P26" s="201"/>
      <c r="Q26" s="201"/>
      <c r="R26" s="201"/>
      <c r="S26" s="201"/>
      <c r="T26" s="201"/>
    </row>
    <row r="27" spans="1:20" ht="15.75">
      <c r="A27" s="28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25"/>
      <c r="M27" s="201"/>
      <c r="N27" s="201"/>
      <c r="O27" s="201"/>
      <c r="P27" s="201"/>
      <c r="Q27" s="201"/>
      <c r="R27" s="201"/>
      <c r="S27" s="201"/>
      <c r="T27" s="201"/>
    </row>
    <row r="28" spans="1:20" ht="15.75">
      <c r="A28" s="28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25"/>
      <c r="M28" s="201"/>
      <c r="N28" s="201"/>
      <c r="O28" s="201"/>
      <c r="P28" s="201"/>
      <c r="Q28" s="201"/>
      <c r="R28" s="201"/>
      <c r="S28" s="201"/>
      <c r="T28" s="201"/>
    </row>
    <row r="29" spans="1:20" ht="15.75">
      <c r="A29" s="28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25"/>
      <c r="M29" s="201"/>
      <c r="N29" s="201"/>
      <c r="O29" s="201"/>
      <c r="P29" s="201"/>
      <c r="Q29" s="201"/>
      <c r="R29" s="201"/>
      <c r="S29" s="201"/>
      <c r="T29" s="201"/>
    </row>
    <row r="30" spans="1:20" ht="15.75">
      <c r="A30" s="28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25"/>
      <c r="M30" s="201"/>
      <c r="N30" s="201"/>
      <c r="O30" s="201"/>
      <c r="P30" s="201"/>
      <c r="Q30" s="201"/>
      <c r="R30" s="201"/>
      <c r="S30" s="201"/>
      <c r="T30" s="201"/>
    </row>
    <row r="31" spans="1:20" ht="15.75">
      <c r="A31" s="28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25"/>
      <c r="M31" s="201"/>
      <c r="N31" s="201"/>
      <c r="O31" s="201"/>
      <c r="P31" s="201"/>
      <c r="Q31" s="201"/>
      <c r="R31" s="201"/>
      <c r="S31" s="201"/>
      <c r="T31" s="201"/>
    </row>
    <row r="32" spans="1:20" ht="15.75">
      <c r="A32" s="28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25"/>
      <c r="M32" s="201"/>
      <c r="N32" s="201"/>
      <c r="O32" s="201"/>
      <c r="P32" s="201"/>
      <c r="Q32" s="201"/>
      <c r="R32" s="201"/>
      <c r="S32" s="201"/>
      <c r="T32" s="201"/>
    </row>
    <row r="33" spans="1:20" ht="15.75">
      <c r="A33" s="28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25"/>
      <c r="M33" s="201"/>
      <c r="N33" s="201"/>
      <c r="O33" s="201"/>
      <c r="P33" s="201"/>
      <c r="Q33" s="201"/>
      <c r="R33" s="201"/>
      <c r="S33" s="201"/>
      <c r="T33" s="201"/>
    </row>
    <row r="34" spans="1:20" ht="15.75">
      <c r="A34" s="28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25"/>
      <c r="M34" s="201"/>
      <c r="N34" s="201"/>
      <c r="O34" s="201"/>
      <c r="P34" s="201"/>
      <c r="Q34" s="201"/>
      <c r="R34" s="201"/>
      <c r="S34" s="201"/>
      <c r="T34" s="201"/>
    </row>
    <row r="35" spans="1:20" ht="15.75">
      <c r="A35" s="28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25"/>
      <c r="M35" s="201"/>
      <c r="N35" s="201"/>
      <c r="O35" s="201"/>
      <c r="P35" s="201"/>
      <c r="Q35" s="201"/>
      <c r="R35" s="201"/>
      <c r="S35" s="201"/>
      <c r="T35" s="201"/>
    </row>
    <row r="36" spans="1:20" ht="15.75">
      <c r="A36" s="28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25"/>
      <c r="M36" s="201"/>
      <c r="N36" s="201"/>
      <c r="O36" s="201"/>
      <c r="P36" s="201"/>
      <c r="Q36" s="201"/>
      <c r="R36" s="201"/>
      <c r="S36" s="201"/>
      <c r="T36" s="201"/>
    </row>
    <row r="37" spans="1:20" ht="15.75">
      <c r="A37" s="28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25"/>
      <c r="M37" s="201"/>
      <c r="N37" s="201"/>
      <c r="O37" s="201"/>
      <c r="P37" s="201"/>
      <c r="Q37" s="201"/>
      <c r="R37" s="201"/>
      <c r="S37" s="201"/>
      <c r="T37" s="201"/>
    </row>
    <row r="38" spans="1:20" ht="15.75">
      <c r="A38" s="28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25"/>
      <c r="M38" s="201"/>
      <c r="N38" s="201"/>
      <c r="O38" s="201"/>
      <c r="P38" s="201"/>
      <c r="Q38" s="201"/>
      <c r="R38" s="201"/>
      <c r="S38" s="201"/>
      <c r="T38" s="201"/>
    </row>
    <row r="39" spans="1:20" ht="15.75">
      <c r="A39" s="28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25"/>
      <c r="M39" s="201"/>
      <c r="N39" s="201"/>
      <c r="O39" s="201"/>
      <c r="P39" s="201"/>
      <c r="Q39" s="201"/>
      <c r="R39" s="201"/>
      <c r="S39" s="201"/>
      <c r="T39" s="201"/>
    </row>
  </sheetData>
  <sheetProtection/>
  <mergeCells count="17">
    <mergeCell ref="Q6:T6"/>
    <mergeCell ref="A7:T7"/>
    <mergeCell ref="A8:T8"/>
    <mergeCell ref="A9:T9"/>
    <mergeCell ref="A11:T11"/>
    <mergeCell ref="A12:E13"/>
    <mergeCell ref="F12:H12"/>
    <mergeCell ref="I12:K13"/>
    <mergeCell ref="L12:N12"/>
    <mergeCell ref="O12:Q12"/>
    <mergeCell ref="F20:T20"/>
    <mergeCell ref="R12:T12"/>
    <mergeCell ref="F13:H13"/>
    <mergeCell ref="L13:N13"/>
    <mergeCell ref="O13:Q13"/>
    <mergeCell ref="R13:T13"/>
    <mergeCell ref="F16:T18"/>
  </mergeCells>
  <printOptions/>
  <pageMargins left="0.984251968503937" right="0.5118110236220472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AP44"/>
  <sheetViews>
    <sheetView tabSelected="1" zoomScalePageLayoutView="0" workbookViewId="0" topLeftCell="A1">
      <selection activeCell="T45" sqref="T45"/>
      <selection activeCell="H29" sqref="H29"/>
    </sheetView>
  </sheetViews>
  <sheetFormatPr defaultColWidth="4.7109375" defaultRowHeight="15"/>
  <cols>
    <col min="1" max="2" width="4.7109375" style="1" customWidth="1"/>
    <col min="3" max="3" width="1.8515625" style="1" customWidth="1"/>
    <col min="4" max="8" width="4.7109375" style="1" customWidth="1"/>
    <col min="9" max="9" width="5.57421875" style="1" customWidth="1"/>
    <col min="10" max="10" width="4.7109375" style="1" customWidth="1"/>
    <col min="11" max="11" width="10.00390625" style="1" customWidth="1"/>
    <col min="12" max="19" width="4.7109375" style="1" customWidth="1"/>
    <col min="20" max="20" width="22.140625" style="1" customWidth="1"/>
    <col min="21" max="32" width="4.7109375" style="1" customWidth="1"/>
    <col min="33" max="33" width="18.8515625" style="440" customWidth="1"/>
    <col min="34" max="34" width="13.140625" style="1" bestFit="1" customWidth="1"/>
    <col min="35" max="35" width="15.28125" style="1" bestFit="1" customWidth="1"/>
    <col min="36" max="37" width="6.00390625" style="1" customWidth="1"/>
    <col min="38" max="38" width="16.140625" style="1" hidden="1" customWidth="1"/>
    <col min="39" max="40" width="5.00390625" style="1" customWidth="1"/>
    <col min="41" max="41" width="6.140625" style="1" bestFit="1" customWidth="1"/>
    <col min="42" max="42" width="5.00390625" style="1" customWidth="1"/>
    <col min="43" max="16384" width="4.7109375" style="1" customWidth="1"/>
  </cols>
  <sheetData>
    <row r="3" spans="4:32" ht="14.25">
      <c r="D3" s="583" t="s">
        <v>214</v>
      </c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/>
      <c r="AB3" s="583"/>
      <c r="AC3" s="583"/>
      <c r="AD3" s="583"/>
      <c r="AE3" s="583"/>
      <c r="AF3" s="583"/>
    </row>
    <row r="4" spans="4:32" ht="14.25">
      <c r="D4" s="583" t="s">
        <v>485</v>
      </c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</row>
    <row r="5" spans="4:32" ht="16.5">
      <c r="D5" s="584" t="s">
        <v>225</v>
      </c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584"/>
    </row>
    <row r="6" spans="4:32" ht="17.25" thickBot="1"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</row>
    <row r="7" spans="4:32" ht="17.25" thickBot="1">
      <c r="D7" s="21" t="s">
        <v>0</v>
      </c>
      <c r="E7" s="22"/>
      <c r="F7" s="22"/>
      <c r="G7" s="22"/>
      <c r="H7" s="22"/>
      <c r="I7" s="22"/>
      <c r="J7" s="22"/>
      <c r="K7" s="585">
        <v>44104</v>
      </c>
      <c r="L7" s="586"/>
      <c r="M7" s="587"/>
      <c r="N7" s="586">
        <v>43830</v>
      </c>
      <c r="O7" s="586"/>
      <c r="P7" s="586"/>
      <c r="Q7" s="587"/>
      <c r="R7" s="21" t="s">
        <v>13</v>
      </c>
      <c r="S7" s="22"/>
      <c r="T7" s="22"/>
      <c r="U7" s="22"/>
      <c r="V7" s="22"/>
      <c r="W7" s="22"/>
      <c r="X7" s="22"/>
      <c r="Y7" s="585">
        <v>44104</v>
      </c>
      <c r="Z7" s="586"/>
      <c r="AA7" s="586"/>
      <c r="AB7" s="587"/>
      <c r="AC7" s="586">
        <v>43830</v>
      </c>
      <c r="AD7" s="586"/>
      <c r="AE7" s="586"/>
      <c r="AF7" s="587"/>
    </row>
    <row r="8" spans="4:32" ht="15" customHeight="1">
      <c r="D8" s="23" t="s">
        <v>1</v>
      </c>
      <c r="E8" s="24"/>
      <c r="F8" s="24"/>
      <c r="G8" s="24"/>
      <c r="H8" s="25"/>
      <c r="I8" s="258"/>
      <c r="J8" s="258"/>
      <c r="K8" s="544"/>
      <c r="L8" s="545"/>
      <c r="M8" s="546"/>
      <c r="N8" s="545"/>
      <c r="O8" s="545"/>
      <c r="P8" s="545"/>
      <c r="Q8" s="545"/>
      <c r="R8" s="23" t="s">
        <v>14</v>
      </c>
      <c r="S8" s="24"/>
      <c r="T8" s="24"/>
      <c r="U8" s="258"/>
      <c r="V8" s="258"/>
      <c r="W8" s="258"/>
      <c r="X8" s="258"/>
      <c r="Y8" s="544"/>
      <c r="Z8" s="545"/>
      <c r="AA8" s="545"/>
      <c r="AB8" s="546"/>
      <c r="AC8" s="545"/>
      <c r="AD8" s="545"/>
      <c r="AE8" s="545"/>
      <c r="AF8" s="546"/>
    </row>
    <row r="9" spans="4:38" s="14" customFormat="1" ht="15" customHeight="1">
      <c r="D9" s="263"/>
      <c r="E9" s="12"/>
      <c r="F9" s="12"/>
      <c r="G9" s="12"/>
      <c r="H9" s="12"/>
      <c r="I9" s="12"/>
      <c r="J9" s="12"/>
      <c r="K9" s="544"/>
      <c r="L9" s="545"/>
      <c r="M9" s="546"/>
      <c r="N9" s="545"/>
      <c r="O9" s="545"/>
      <c r="P9" s="545"/>
      <c r="Q9" s="545"/>
      <c r="R9" s="264"/>
      <c r="S9" s="77" t="s">
        <v>15</v>
      </c>
      <c r="T9" s="265"/>
      <c r="U9" s="576" t="s">
        <v>10</v>
      </c>
      <c r="V9" s="576"/>
      <c r="W9" s="185"/>
      <c r="X9" s="185"/>
      <c r="Y9" s="544">
        <f>+'Nota 8-9'!K15</f>
        <v>1842527779</v>
      </c>
      <c r="Z9" s="545"/>
      <c r="AA9" s="545"/>
      <c r="AB9" s="546"/>
      <c r="AC9" s="545">
        <v>5427514101</v>
      </c>
      <c r="AD9" s="545"/>
      <c r="AE9" s="545"/>
      <c r="AF9" s="546"/>
      <c r="AG9" s="441"/>
      <c r="AL9" s="238">
        <f>+N13-K13</f>
        <v>2025683180</v>
      </c>
    </row>
    <row r="10" spans="4:38" s="14" customFormat="1" ht="15" customHeight="1">
      <c r="D10" s="580" t="s">
        <v>296</v>
      </c>
      <c r="E10" s="581"/>
      <c r="F10" s="581"/>
      <c r="G10" s="581"/>
      <c r="H10" s="581"/>
      <c r="I10" s="581"/>
      <c r="J10" s="582"/>
      <c r="K10" s="544">
        <f>+'Nota 4'!J36</f>
        <v>3935399582</v>
      </c>
      <c r="L10" s="545"/>
      <c r="M10" s="546"/>
      <c r="N10" s="545">
        <v>1105298897</v>
      </c>
      <c r="O10" s="545"/>
      <c r="P10" s="545"/>
      <c r="Q10" s="546"/>
      <c r="R10" s="30"/>
      <c r="S10" s="77" t="s">
        <v>198</v>
      </c>
      <c r="T10" s="77"/>
      <c r="U10" s="576" t="s">
        <v>11</v>
      </c>
      <c r="V10" s="576"/>
      <c r="W10" s="185"/>
      <c r="X10" s="77"/>
      <c r="Y10" s="544">
        <f>+'Nota 8-9'!K32+'Nota 8-9'!K45</f>
        <v>1009405359</v>
      </c>
      <c r="Z10" s="545"/>
      <c r="AA10" s="545"/>
      <c r="AB10" s="546"/>
      <c r="AC10" s="545">
        <v>11857532189</v>
      </c>
      <c r="AD10" s="545"/>
      <c r="AE10" s="545"/>
      <c r="AF10" s="546"/>
      <c r="AG10" s="441"/>
      <c r="AL10" s="238">
        <f>+N28-K28</f>
        <v>-2311075984</v>
      </c>
    </row>
    <row r="11" spans="4:38" s="14" customFormat="1" ht="16.5">
      <c r="D11" s="30"/>
      <c r="E11" s="77"/>
      <c r="F11" s="77"/>
      <c r="G11" s="185"/>
      <c r="H11" s="185"/>
      <c r="I11" s="185"/>
      <c r="J11" s="266"/>
      <c r="K11" s="544"/>
      <c r="L11" s="545"/>
      <c r="M11" s="546"/>
      <c r="N11" s="545"/>
      <c r="O11" s="545"/>
      <c r="P11" s="545"/>
      <c r="Q11" s="545"/>
      <c r="R11" s="30"/>
      <c r="S11" s="77" t="s">
        <v>16</v>
      </c>
      <c r="T11" s="77"/>
      <c r="U11" s="576" t="s">
        <v>17</v>
      </c>
      <c r="V11" s="576"/>
      <c r="W11" s="185"/>
      <c r="X11" s="77"/>
      <c r="Y11" s="544">
        <f>+'Nota 10-12'!K14</f>
        <v>31939166</v>
      </c>
      <c r="Z11" s="545"/>
      <c r="AA11" s="545"/>
      <c r="AB11" s="546"/>
      <c r="AC11" s="545">
        <v>38041369</v>
      </c>
      <c r="AD11" s="545"/>
      <c r="AE11" s="545"/>
      <c r="AF11" s="546"/>
      <c r="AG11" s="441"/>
      <c r="AL11" s="238">
        <f>+K16+K19-N16-N19+K27-N27</f>
        <v>24012644947</v>
      </c>
    </row>
    <row r="12" spans="4:38" s="14" customFormat="1" ht="15" customHeight="1">
      <c r="D12" s="263"/>
      <c r="E12" s="12"/>
      <c r="F12" s="12"/>
      <c r="G12" s="12"/>
      <c r="H12" s="12"/>
      <c r="I12" s="12"/>
      <c r="J12" s="267"/>
      <c r="K12" s="544"/>
      <c r="L12" s="545"/>
      <c r="M12" s="546"/>
      <c r="N12" s="545"/>
      <c r="O12" s="545"/>
      <c r="P12" s="545"/>
      <c r="Q12" s="545"/>
      <c r="R12" s="264"/>
      <c r="S12" s="77" t="s">
        <v>20</v>
      </c>
      <c r="T12" s="77"/>
      <c r="U12" s="576" t="s">
        <v>18</v>
      </c>
      <c r="V12" s="576"/>
      <c r="W12" s="185"/>
      <c r="X12" s="77"/>
      <c r="Y12" s="544">
        <f>+'Nota 10-12'!K26</f>
        <v>91205731</v>
      </c>
      <c r="Z12" s="545"/>
      <c r="AA12" s="545"/>
      <c r="AB12" s="546"/>
      <c r="AC12" s="545">
        <v>892240620</v>
      </c>
      <c r="AD12" s="545"/>
      <c r="AE12" s="545"/>
      <c r="AF12" s="546"/>
      <c r="AG12" s="441"/>
      <c r="AL12" s="238">
        <f>+Y12-AC12</f>
        <v>-801034889</v>
      </c>
    </row>
    <row r="13" spans="4:38" s="14" customFormat="1" ht="16.5">
      <c r="D13" s="580" t="s">
        <v>297</v>
      </c>
      <c r="E13" s="581"/>
      <c r="F13" s="581"/>
      <c r="G13" s="581"/>
      <c r="H13" s="581"/>
      <c r="I13" s="581"/>
      <c r="J13" s="582"/>
      <c r="K13" s="544">
        <f>+'Nota 5'!K39</f>
        <v>12426981213</v>
      </c>
      <c r="L13" s="545"/>
      <c r="M13" s="546"/>
      <c r="N13" s="545">
        <v>14452664393</v>
      </c>
      <c r="O13" s="545"/>
      <c r="P13" s="545"/>
      <c r="Q13" s="545"/>
      <c r="R13" s="30"/>
      <c r="S13" s="77" t="s">
        <v>21</v>
      </c>
      <c r="T13" s="77"/>
      <c r="U13" s="576" t="s">
        <v>19</v>
      </c>
      <c r="V13" s="576"/>
      <c r="W13" s="185"/>
      <c r="X13" s="77"/>
      <c r="Y13" s="544">
        <f>+'Nota 10-12'!K39</f>
        <v>504640670</v>
      </c>
      <c r="Z13" s="545"/>
      <c r="AA13" s="545"/>
      <c r="AB13" s="546"/>
      <c r="AC13" s="545">
        <v>2178929775</v>
      </c>
      <c r="AD13" s="545"/>
      <c r="AE13" s="545"/>
      <c r="AF13" s="546"/>
      <c r="AG13" s="441"/>
      <c r="AL13" s="238"/>
    </row>
    <row r="14" spans="3:38" s="14" customFormat="1" ht="16.5">
      <c r="C14" s="267"/>
      <c r="D14" s="263"/>
      <c r="E14" s="12"/>
      <c r="F14" s="12"/>
      <c r="G14" s="12"/>
      <c r="H14" s="12"/>
      <c r="I14" s="12"/>
      <c r="J14" s="12"/>
      <c r="K14" s="544"/>
      <c r="L14" s="545"/>
      <c r="M14" s="546"/>
      <c r="N14" s="545"/>
      <c r="O14" s="545"/>
      <c r="P14" s="545"/>
      <c r="Q14" s="545"/>
      <c r="R14" s="30"/>
      <c r="S14" s="77" t="s">
        <v>197</v>
      </c>
      <c r="T14" s="77"/>
      <c r="U14" s="576" t="s">
        <v>22</v>
      </c>
      <c r="V14" s="576"/>
      <c r="W14" s="185"/>
      <c r="X14" s="77"/>
      <c r="Y14" s="544">
        <f>+'Nota 13-14'!L15</f>
        <v>3283839816</v>
      </c>
      <c r="Z14" s="545"/>
      <c r="AA14" s="545"/>
      <c r="AB14" s="546"/>
      <c r="AC14" s="545">
        <v>0</v>
      </c>
      <c r="AD14" s="545"/>
      <c r="AE14" s="545"/>
      <c r="AF14" s="546"/>
      <c r="AG14" s="441"/>
      <c r="AL14" s="238">
        <f>+Y14-AC14</f>
        <v>3283839816</v>
      </c>
    </row>
    <row r="15" spans="4:38" s="14" customFormat="1" ht="16.5">
      <c r="D15" s="30"/>
      <c r="E15" s="77"/>
      <c r="F15" s="77"/>
      <c r="G15" s="77"/>
      <c r="H15" s="77"/>
      <c r="I15" s="77"/>
      <c r="J15" s="266"/>
      <c r="K15" s="544"/>
      <c r="L15" s="545"/>
      <c r="M15" s="546"/>
      <c r="N15" s="545"/>
      <c r="O15" s="545"/>
      <c r="P15" s="545"/>
      <c r="Q15" s="545"/>
      <c r="R15" s="30"/>
      <c r="S15" s="77" t="s">
        <v>298</v>
      </c>
      <c r="T15" s="77"/>
      <c r="U15" s="576" t="s">
        <v>23</v>
      </c>
      <c r="V15" s="576"/>
      <c r="W15" s="185"/>
      <c r="X15" s="77"/>
      <c r="Y15" s="544">
        <f>+'Nota 13-14'!L32</f>
        <v>198301271</v>
      </c>
      <c r="Z15" s="545"/>
      <c r="AA15" s="545"/>
      <c r="AB15" s="546"/>
      <c r="AC15" s="545">
        <v>1073168702</v>
      </c>
      <c r="AD15" s="545"/>
      <c r="AE15" s="545"/>
      <c r="AF15" s="546"/>
      <c r="AG15" s="441"/>
      <c r="AL15" s="238">
        <f>+Y13+Y15-AC15</f>
        <v>-370226761</v>
      </c>
    </row>
    <row r="16" spans="4:33" s="14" customFormat="1" ht="16.5">
      <c r="D16" s="580" t="s">
        <v>299</v>
      </c>
      <c r="E16" s="581"/>
      <c r="F16" s="581"/>
      <c r="G16" s="581"/>
      <c r="H16" s="581"/>
      <c r="I16" s="581"/>
      <c r="J16" s="582"/>
      <c r="K16" s="544">
        <f>+'Nota 6-7'!K27+1</f>
        <v>12854673135</v>
      </c>
      <c r="L16" s="545"/>
      <c r="M16" s="546"/>
      <c r="N16" s="545">
        <v>5652144432</v>
      </c>
      <c r="O16" s="545"/>
      <c r="P16" s="545"/>
      <c r="Q16" s="545"/>
      <c r="R16" s="264" t="s">
        <v>24</v>
      </c>
      <c r="S16" s="268"/>
      <c r="T16" s="268"/>
      <c r="U16" s="266"/>
      <c r="V16" s="266"/>
      <c r="W16" s="185"/>
      <c r="X16" s="77"/>
      <c r="Y16" s="577">
        <f>SUM(Y9:AB15)</f>
        <v>6961859792</v>
      </c>
      <c r="Z16" s="578"/>
      <c r="AA16" s="578"/>
      <c r="AB16" s="579"/>
      <c r="AC16" s="578">
        <f>SUM(AC9:AF15)</f>
        <v>21467426756</v>
      </c>
      <c r="AD16" s="578"/>
      <c r="AE16" s="578"/>
      <c r="AF16" s="579"/>
      <c r="AG16" s="441"/>
    </row>
    <row r="17" spans="4:33" s="14" customFormat="1" ht="16.5">
      <c r="D17" s="30"/>
      <c r="E17" s="77"/>
      <c r="F17" s="77"/>
      <c r="G17" s="77"/>
      <c r="H17" s="77"/>
      <c r="I17" s="77"/>
      <c r="J17" s="266"/>
      <c r="K17" s="544"/>
      <c r="L17" s="545"/>
      <c r="M17" s="546"/>
      <c r="N17" s="545"/>
      <c r="O17" s="545"/>
      <c r="P17" s="545"/>
      <c r="Q17" s="545"/>
      <c r="R17" s="30"/>
      <c r="S17" s="77"/>
      <c r="T17" s="77"/>
      <c r="U17" s="266"/>
      <c r="V17" s="266"/>
      <c r="W17" s="185"/>
      <c r="X17" s="77"/>
      <c r="Y17" s="544"/>
      <c r="Z17" s="545"/>
      <c r="AA17" s="545"/>
      <c r="AB17" s="546"/>
      <c r="AC17" s="545"/>
      <c r="AD17" s="545"/>
      <c r="AE17" s="545"/>
      <c r="AF17" s="546"/>
      <c r="AG17" s="441"/>
    </row>
    <row r="18" spans="4:33" s="14" customFormat="1" ht="15" customHeight="1">
      <c r="D18" s="580"/>
      <c r="E18" s="581"/>
      <c r="F18" s="581"/>
      <c r="G18" s="581"/>
      <c r="H18" s="185"/>
      <c r="I18" s="185"/>
      <c r="J18" s="266"/>
      <c r="K18" s="544"/>
      <c r="L18" s="545"/>
      <c r="M18" s="546"/>
      <c r="N18" s="544"/>
      <c r="O18" s="545"/>
      <c r="P18" s="545"/>
      <c r="Q18" s="546"/>
      <c r="R18" s="264" t="s">
        <v>25</v>
      </c>
      <c r="S18" s="268"/>
      <c r="T18" s="268"/>
      <c r="U18" s="266"/>
      <c r="V18" s="266"/>
      <c r="W18" s="185"/>
      <c r="X18" s="77"/>
      <c r="Y18" s="544"/>
      <c r="Z18" s="545"/>
      <c r="AA18" s="545"/>
      <c r="AB18" s="546"/>
      <c r="AC18" s="545"/>
      <c r="AD18" s="545"/>
      <c r="AE18" s="545"/>
      <c r="AF18" s="546"/>
      <c r="AG18" s="441"/>
    </row>
    <row r="19" spans="4:38" s="14" customFormat="1" ht="16.5">
      <c r="D19" s="580" t="s">
        <v>300</v>
      </c>
      <c r="E19" s="581"/>
      <c r="F19" s="581"/>
      <c r="G19" s="581"/>
      <c r="H19" s="581"/>
      <c r="I19" s="581"/>
      <c r="J19" s="582"/>
      <c r="K19" s="544">
        <f>+'Nota 6-7'!K47</f>
        <v>19732292016</v>
      </c>
      <c r="L19" s="545"/>
      <c r="M19" s="546"/>
      <c r="N19" s="545">
        <v>10800721000</v>
      </c>
      <c r="O19" s="545"/>
      <c r="P19" s="545"/>
      <c r="Q19" s="545"/>
      <c r="R19" s="30"/>
      <c r="S19" s="77" t="s">
        <v>15</v>
      </c>
      <c r="T19" s="265"/>
      <c r="U19" s="576" t="s">
        <v>10</v>
      </c>
      <c r="V19" s="576"/>
      <c r="W19" s="185"/>
      <c r="X19" s="77"/>
      <c r="Y19" s="544">
        <f>+'Nota 8-9'!K17</f>
        <v>459489686</v>
      </c>
      <c r="Z19" s="545"/>
      <c r="AA19" s="545"/>
      <c r="AB19" s="546"/>
      <c r="AC19" s="545">
        <v>28351790</v>
      </c>
      <c r="AD19" s="545"/>
      <c r="AE19" s="545"/>
      <c r="AF19" s="546"/>
      <c r="AG19" s="441"/>
      <c r="AL19" s="238">
        <f>+Y22-AC22</f>
        <v>39834036939</v>
      </c>
    </row>
    <row r="20" spans="4:33" s="14" customFormat="1" ht="16.5">
      <c r="D20" s="30"/>
      <c r="E20" s="77"/>
      <c r="F20" s="77"/>
      <c r="G20" s="77"/>
      <c r="H20" s="77"/>
      <c r="I20" s="77"/>
      <c r="J20" s="266"/>
      <c r="K20" s="544"/>
      <c r="L20" s="545"/>
      <c r="M20" s="546"/>
      <c r="N20" s="545"/>
      <c r="O20" s="545"/>
      <c r="P20" s="545"/>
      <c r="Q20" s="545"/>
      <c r="R20" s="30"/>
      <c r="S20" s="77" t="s">
        <v>198</v>
      </c>
      <c r="T20" s="77"/>
      <c r="U20" s="576" t="s">
        <v>11</v>
      </c>
      <c r="V20" s="576"/>
      <c r="W20" s="185"/>
      <c r="X20" s="77"/>
      <c r="Y20" s="544">
        <f>+'Nota 8-9'!K35+'Nota 8-9'!K48</f>
        <v>568577521</v>
      </c>
      <c r="Z20" s="545"/>
      <c r="AA20" s="545"/>
      <c r="AB20" s="546"/>
      <c r="AC20" s="545">
        <v>765456569</v>
      </c>
      <c r="AD20" s="545"/>
      <c r="AE20" s="545"/>
      <c r="AF20" s="546"/>
      <c r="AG20" s="441"/>
    </row>
    <row r="21" spans="4:33" s="14" customFormat="1" ht="16.5">
      <c r="D21" s="30"/>
      <c r="E21" s="185"/>
      <c r="F21" s="185"/>
      <c r="G21" s="185"/>
      <c r="H21" s="185"/>
      <c r="I21" s="185"/>
      <c r="J21" s="266"/>
      <c r="K21" s="544"/>
      <c r="L21" s="545"/>
      <c r="M21" s="546"/>
      <c r="N21" s="574"/>
      <c r="O21" s="574"/>
      <c r="P21" s="574"/>
      <c r="Q21" s="575"/>
      <c r="R21" s="30"/>
      <c r="S21" s="77" t="s">
        <v>197</v>
      </c>
      <c r="T21" s="77"/>
      <c r="U21" s="576" t="s">
        <v>22</v>
      </c>
      <c r="V21" s="576"/>
      <c r="W21" s="185"/>
      <c r="X21" s="77"/>
      <c r="Y21" s="544">
        <f>+'Nota 13-14'!L19</f>
        <v>39599778091</v>
      </c>
      <c r="Z21" s="545"/>
      <c r="AA21" s="545"/>
      <c r="AB21" s="546"/>
      <c r="AC21" s="545">
        <v>0</v>
      </c>
      <c r="AD21" s="545"/>
      <c r="AE21" s="545"/>
      <c r="AF21" s="546"/>
      <c r="AG21" s="441"/>
    </row>
    <row r="22" spans="4:33" s="14" customFormat="1" ht="17.25" thickBot="1">
      <c r="D22" s="264" t="s">
        <v>3</v>
      </c>
      <c r="E22" s="268"/>
      <c r="F22" s="268"/>
      <c r="G22" s="268"/>
      <c r="H22" s="268"/>
      <c r="I22" s="77"/>
      <c r="J22" s="266"/>
      <c r="K22" s="569">
        <f>SUM(K10:M21)</f>
        <v>48949345946</v>
      </c>
      <c r="L22" s="570"/>
      <c r="M22" s="571"/>
      <c r="N22" s="570">
        <f>SUM(N10:Q21)</f>
        <v>32010828722</v>
      </c>
      <c r="O22" s="570"/>
      <c r="P22" s="570"/>
      <c r="Q22" s="571"/>
      <c r="R22" s="264" t="s">
        <v>26</v>
      </c>
      <c r="S22" s="268"/>
      <c r="T22" s="268"/>
      <c r="U22" s="266"/>
      <c r="V22" s="266"/>
      <c r="W22" s="185"/>
      <c r="X22" s="77"/>
      <c r="Y22" s="577">
        <f>SUM(Y19:AB21)</f>
        <v>40627845298</v>
      </c>
      <c r="Z22" s="578"/>
      <c r="AA22" s="578"/>
      <c r="AB22" s="579"/>
      <c r="AC22" s="578">
        <f>SUM(AC19:AF21)</f>
        <v>793808359</v>
      </c>
      <c r="AD22" s="578"/>
      <c r="AE22" s="578"/>
      <c r="AF22" s="579"/>
      <c r="AG22" s="441"/>
    </row>
    <row r="23" spans="4:33" s="14" customFormat="1" ht="17.25" thickTop="1">
      <c r="D23" s="30"/>
      <c r="E23" s="185"/>
      <c r="F23" s="185"/>
      <c r="G23" s="185"/>
      <c r="H23" s="185"/>
      <c r="I23" s="185"/>
      <c r="J23" s="266"/>
      <c r="K23" s="544"/>
      <c r="L23" s="545"/>
      <c r="M23" s="546"/>
      <c r="N23" s="572"/>
      <c r="O23" s="572"/>
      <c r="P23" s="572"/>
      <c r="Q23" s="573"/>
      <c r="R23" s="30"/>
      <c r="S23" s="185"/>
      <c r="T23" s="185"/>
      <c r="U23" s="266"/>
      <c r="V23" s="266"/>
      <c r="W23" s="185"/>
      <c r="X23" s="77"/>
      <c r="Y23" s="544"/>
      <c r="Z23" s="545"/>
      <c r="AA23" s="545"/>
      <c r="AB23" s="546"/>
      <c r="AC23" s="545"/>
      <c r="AD23" s="545"/>
      <c r="AE23" s="545"/>
      <c r="AF23" s="546"/>
      <c r="AG23" s="441"/>
    </row>
    <row r="24" spans="4:33" s="14" customFormat="1" ht="17.25" thickBot="1">
      <c r="D24" s="264" t="s">
        <v>4</v>
      </c>
      <c r="E24" s="268"/>
      <c r="F24" s="268"/>
      <c r="G24" s="268"/>
      <c r="H24" s="269"/>
      <c r="I24" s="185"/>
      <c r="J24" s="266"/>
      <c r="K24" s="544"/>
      <c r="L24" s="545"/>
      <c r="M24" s="546"/>
      <c r="N24" s="545"/>
      <c r="O24" s="545"/>
      <c r="P24" s="545"/>
      <c r="Q24" s="546"/>
      <c r="R24" s="264" t="s">
        <v>27</v>
      </c>
      <c r="S24" s="268"/>
      <c r="T24" s="268"/>
      <c r="U24" s="266"/>
      <c r="V24" s="266"/>
      <c r="W24" s="185"/>
      <c r="X24" s="77"/>
      <c r="Y24" s="569">
        <f>Y16+Y22</f>
        <v>47589705090</v>
      </c>
      <c r="Z24" s="570"/>
      <c r="AA24" s="570"/>
      <c r="AB24" s="571"/>
      <c r="AC24" s="570">
        <f>AC16+AC22</f>
        <v>22261235115</v>
      </c>
      <c r="AD24" s="570"/>
      <c r="AE24" s="570"/>
      <c r="AF24" s="571"/>
      <c r="AG24" s="441"/>
    </row>
    <row r="25" spans="4:33" s="14" customFormat="1" ht="17.25" thickTop="1">
      <c r="D25" s="469"/>
      <c r="E25" s="470"/>
      <c r="F25" s="470"/>
      <c r="G25" s="470"/>
      <c r="H25" s="470"/>
      <c r="I25" s="470"/>
      <c r="J25" s="471"/>
      <c r="K25" s="544"/>
      <c r="L25" s="545"/>
      <c r="M25" s="546"/>
      <c r="N25" s="545"/>
      <c r="O25" s="545"/>
      <c r="P25" s="545"/>
      <c r="Q25" s="546"/>
      <c r="R25" s="264" t="s">
        <v>28</v>
      </c>
      <c r="S25" s="268"/>
      <c r="T25" s="270"/>
      <c r="U25" s="266"/>
      <c r="V25" s="266"/>
      <c r="W25" s="185"/>
      <c r="X25" s="77"/>
      <c r="Y25" s="544"/>
      <c r="Z25" s="545"/>
      <c r="AA25" s="545"/>
      <c r="AB25" s="546"/>
      <c r="AC25" s="545"/>
      <c r="AD25" s="545"/>
      <c r="AE25" s="545"/>
      <c r="AF25" s="546"/>
      <c r="AG25" s="441"/>
    </row>
    <row r="26" spans="4:33" s="14" customFormat="1" ht="16.5">
      <c r="D26" s="469" t="s">
        <v>297</v>
      </c>
      <c r="E26" s="470"/>
      <c r="F26" s="470"/>
      <c r="G26" s="470"/>
      <c r="H26" s="470"/>
      <c r="I26" s="470"/>
      <c r="J26" s="471"/>
      <c r="K26" s="544">
        <v>0</v>
      </c>
      <c r="L26" s="545"/>
      <c r="M26" s="546"/>
      <c r="N26" s="545">
        <v>0</v>
      </c>
      <c r="O26" s="545"/>
      <c r="P26" s="545"/>
      <c r="Q26" s="546"/>
      <c r="R26" s="30"/>
      <c r="S26" s="77" t="s">
        <v>29</v>
      </c>
      <c r="T26" s="185"/>
      <c r="U26" s="266"/>
      <c r="V26" s="266"/>
      <c r="W26" s="185"/>
      <c r="X26" s="77"/>
      <c r="Y26" s="544">
        <f>+'Ev. de PN'!D27</f>
        <v>27932000000</v>
      </c>
      <c r="Z26" s="545"/>
      <c r="AA26" s="545"/>
      <c r="AB26" s="546"/>
      <c r="AC26" s="545">
        <v>25025000000</v>
      </c>
      <c r="AD26" s="545"/>
      <c r="AE26" s="545"/>
      <c r="AF26" s="546"/>
      <c r="AG26" s="441"/>
    </row>
    <row r="27" spans="4:33" s="14" customFormat="1" ht="16.5">
      <c r="D27" s="469" t="s">
        <v>299</v>
      </c>
      <c r="E27" s="470"/>
      <c r="F27" s="470"/>
      <c r="G27" s="470"/>
      <c r="H27" s="470"/>
      <c r="I27" s="470"/>
      <c r="J27" s="471"/>
      <c r="K27" s="544">
        <f>+'Nota 6-7'!K31</f>
        <v>7927776745</v>
      </c>
      <c r="L27" s="545"/>
      <c r="M27" s="546"/>
      <c r="N27" s="545">
        <v>49231517</v>
      </c>
      <c r="O27" s="545"/>
      <c r="P27" s="545"/>
      <c r="Q27" s="546"/>
      <c r="R27" s="30"/>
      <c r="S27" s="77" t="s">
        <v>206</v>
      </c>
      <c r="T27" s="77"/>
      <c r="U27" s="266"/>
      <c r="V27" s="266"/>
      <c r="W27" s="185"/>
      <c r="X27" s="77"/>
      <c r="Y27" s="544">
        <f>+'Ev. de PN'!E27</f>
        <v>581012629</v>
      </c>
      <c r="Z27" s="545"/>
      <c r="AA27" s="545"/>
      <c r="AB27" s="546"/>
      <c r="AC27" s="544">
        <v>581012629</v>
      </c>
      <c r="AD27" s="545"/>
      <c r="AE27" s="545"/>
      <c r="AF27" s="546"/>
      <c r="AG27" s="441"/>
    </row>
    <row r="28" spans="4:33" s="14" customFormat="1" ht="16.5">
      <c r="D28" s="469" t="s">
        <v>5</v>
      </c>
      <c r="E28" s="470"/>
      <c r="F28" s="470"/>
      <c r="G28" s="470" t="s">
        <v>12</v>
      </c>
      <c r="H28" s="470"/>
      <c r="I28" s="470"/>
      <c r="J28" s="471"/>
      <c r="K28" s="544">
        <f>+'Anexo A'!I21+'Anexo A'!N21</f>
        <v>25381871394</v>
      </c>
      <c r="L28" s="545"/>
      <c r="M28" s="546"/>
      <c r="N28" s="545">
        <v>23070795410</v>
      </c>
      <c r="O28" s="545"/>
      <c r="P28" s="545"/>
      <c r="Q28" s="546"/>
      <c r="R28" s="264"/>
      <c r="S28" s="77" t="s">
        <v>205</v>
      </c>
      <c r="T28" s="268"/>
      <c r="U28" s="266"/>
      <c r="V28" s="266"/>
      <c r="W28" s="185"/>
      <c r="X28" s="77"/>
      <c r="Y28" s="544">
        <f>+'Ev. de PN'!F27</f>
        <v>1380899886</v>
      </c>
      <c r="Z28" s="545"/>
      <c r="AA28" s="545"/>
      <c r="AB28" s="546"/>
      <c r="AC28" s="544">
        <v>1380899886</v>
      </c>
      <c r="AD28" s="545"/>
      <c r="AE28" s="545"/>
      <c r="AF28" s="546"/>
      <c r="AG28" s="441"/>
    </row>
    <row r="29" spans="3:32" ht="16.5">
      <c r="C29" s="262"/>
      <c r="D29" s="469"/>
      <c r="E29" s="470"/>
      <c r="F29" s="470"/>
      <c r="G29" s="470"/>
      <c r="H29" s="470"/>
      <c r="I29" s="470"/>
      <c r="J29" s="471"/>
      <c r="K29" s="544"/>
      <c r="L29" s="545"/>
      <c r="M29" s="546"/>
      <c r="N29" s="545"/>
      <c r="O29" s="545"/>
      <c r="P29" s="545"/>
      <c r="Q29" s="546"/>
      <c r="R29" s="264"/>
      <c r="S29" s="77" t="s">
        <v>414</v>
      </c>
      <c r="T29" s="268"/>
      <c r="U29" s="266"/>
      <c r="V29" s="266"/>
      <c r="W29" s="185"/>
      <c r="X29" s="77"/>
      <c r="Y29" s="544">
        <v>0</v>
      </c>
      <c r="Z29" s="545"/>
      <c r="AA29" s="545"/>
      <c r="AB29" s="546"/>
      <c r="AC29" s="544">
        <v>0</v>
      </c>
      <c r="AD29" s="545"/>
      <c r="AE29" s="545"/>
      <c r="AF29" s="546"/>
    </row>
    <row r="30" spans="3:32" ht="16.5">
      <c r="C30" s="262"/>
      <c r="D30" s="469" t="s">
        <v>438</v>
      </c>
      <c r="E30" s="470"/>
      <c r="F30" s="470"/>
      <c r="G30" s="470"/>
      <c r="H30" s="470"/>
      <c r="I30" s="470"/>
      <c r="J30" s="471"/>
      <c r="K30" s="544">
        <f>+'Anexo B'!F14</f>
        <v>31911848</v>
      </c>
      <c r="L30" s="545"/>
      <c r="M30" s="546"/>
      <c r="N30" s="545">
        <v>24798255</v>
      </c>
      <c r="O30" s="545"/>
      <c r="P30" s="545"/>
      <c r="Q30" s="546"/>
      <c r="R30" s="27"/>
      <c r="S30" s="25" t="s">
        <v>30</v>
      </c>
      <c r="T30" s="25"/>
      <c r="U30" s="29"/>
      <c r="V30" s="29"/>
      <c r="W30" s="258"/>
      <c r="X30" s="25"/>
      <c r="Y30" s="552">
        <v>8775</v>
      </c>
      <c r="Z30" s="553"/>
      <c r="AA30" s="553"/>
      <c r="AB30" s="554"/>
      <c r="AC30" s="552">
        <v>8076228</v>
      </c>
      <c r="AD30" s="553"/>
      <c r="AE30" s="553"/>
      <c r="AF30" s="554"/>
    </row>
    <row r="31" spans="4:32" ht="16.5">
      <c r="D31" s="469"/>
      <c r="E31" s="470"/>
      <c r="F31" s="470"/>
      <c r="G31" s="470"/>
      <c r="H31" s="470"/>
      <c r="I31" s="470"/>
      <c r="J31" s="471"/>
      <c r="K31" s="304"/>
      <c r="L31" s="305"/>
      <c r="M31" s="306"/>
      <c r="N31" s="305"/>
      <c r="O31" s="305"/>
      <c r="P31" s="305"/>
      <c r="Q31" s="306"/>
      <c r="R31" s="27"/>
      <c r="S31" s="25" t="s">
        <v>31</v>
      </c>
      <c r="T31" s="25"/>
      <c r="U31" s="29"/>
      <c r="V31" s="29"/>
      <c r="W31" s="258"/>
      <c r="X31" s="25"/>
      <c r="Y31" s="544">
        <f>+'ER'!L32</f>
        <v>4807279553</v>
      </c>
      <c r="Z31" s="545"/>
      <c r="AA31" s="545"/>
      <c r="AB31" s="546"/>
      <c r="AC31" s="552">
        <v>5899430047</v>
      </c>
      <c r="AD31" s="553"/>
      <c r="AE31" s="553"/>
      <c r="AF31" s="554"/>
    </row>
    <row r="32" spans="4:32" ht="17.25" thickBot="1">
      <c r="D32" s="23" t="s">
        <v>7</v>
      </c>
      <c r="E32" s="24"/>
      <c r="F32" s="24"/>
      <c r="G32" s="24"/>
      <c r="H32" s="24"/>
      <c r="I32" s="24"/>
      <c r="J32" s="25"/>
      <c r="K32" s="566">
        <f>SUM(K25:M31)</f>
        <v>33341559987</v>
      </c>
      <c r="L32" s="567"/>
      <c r="M32" s="568"/>
      <c r="N32" s="567">
        <f>SUM(N26:Q31)</f>
        <v>23144825182</v>
      </c>
      <c r="O32" s="567"/>
      <c r="P32" s="567"/>
      <c r="Q32" s="568"/>
      <c r="R32" s="23" t="s">
        <v>32</v>
      </c>
      <c r="S32" s="24"/>
      <c r="T32" s="24"/>
      <c r="U32" s="29"/>
      <c r="V32" s="29"/>
      <c r="W32" s="258"/>
      <c r="X32" s="25"/>
      <c r="Y32" s="569">
        <f>SUM(Y26:AB31)</f>
        <v>34701200843</v>
      </c>
      <c r="Z32" s="570"/>
      <c r="AA32" s="570"/>
      <c r="AB32" s="571"/>
      <c r="AC32" s="570">
        <f>SUM(AC26:AF31)-1</f>
        <v>32894418789</v>
      </c>
      <c r="AD32" s="570"/>
      <c r="AE32" s="570"/>
      <c r="AF32" s="571"/>
    </row>
    <row r="33" spans="4:41" ht="18" thickBot="1" thickTop="1">
      <c r="D33" s="27"/>
      <c r="E33" s="258"/>
      <c r="F33" s="258"/>
      <c r="G33" s="258"/>
      <c r="H33" s="258"/>
      <c r="I33" s="258"/>
      <c r="J33" s="25"/>
      <c r="K33" s="552"/>
      <c r="L33" s="553"/>
      <c r="M33" s="554"/>
      <c r="N33" s="558"/>
      <c r="O33" s="558"/>
      <c r="P33" s="558"/>
      <c r="Q33" s="559"/>
      <c r="R33" s="23"/>
      <c r="S33" s="24"/>
      <c r="T33" s="24"/>
      <c r="U33" s="29"/>
      <c r="V33" s="29"/>
      <c r="W33" s="334"/>
      <c r="X33" s="25"/>
      <c r="Y33" s="350"/>
      <c r="Z33" s="329"/>
      <c r="AA33" s="329"/>
      <c r="AB33" s="351"/>
      <c r="AC33" s="329"/>
      <c r="AD33" s="329"/>
      <c r="AE33" s="329"/>
      <c r="AF33" s="351"/>
      <c r="AH33" s="10">
        <f>+K34-Y34</f>
        <v>0</v>
      </c>
      <c r="AI33" s="10">
        <f>+N34-AC34</f>
        <v>0</v>
      </c>
      <c r="AO33" s="10"/>
    </row>
    <row r="34" spans="4:41" ht="17.25" thickBot="1">
      <c r="D34" s="309" t="s">
        <v>8</v>
      </c>
      <c r="E34" s="227"/>
      <c r="F34" s="227"/>
      <c r="G34" s="227"/>
      <c r="H34" s="227"/>
      <c r="I34" s="227"/>
      <c r="J34" s="34"/>
      <c r="K34" s="560">
        <f>K22+K32</f>
        <v>82290905933</v>
      </c>
      <c r="L34" s="561"/>
      <c r="M34" s="562"/>
      <c r="N34" s="563">
        <f>N22+N32</f>
        <v>55155653904</v>
      </c>
      <c r="O34" s="564"/>
      <c r="P34" s="564"/>
      <c r="Q34" s="565"/>
      <c r="R34" s="309" t="s">
        <v>33</v>
      </c>
      <c r="S34" s="227"/>
      <c r="T34" s="227"/>
      <c r="U34" s="229"/>
      <c r="V34" s="229"/>
      <c r="W34" s="33"/>
      <c r="X34" s="34"/>
      <c r="Y34" s="563">
        <f>Y24+Y32</f>
        <v>82290905933</v>
      </c>
      <c r="Z34" s="564"/>
      <c r="AA34" s="564"/>
      <c r="AB34" s="565"/>
      <c r="AC34" s="563">
        <f>AC24+AC32</f>
        <v>55155653904</v>
      </c>
      <c r="AD34" s="564"/>
      <c r="AE34" s="564"/>
      <c r="AF34" s="565"/>
      <c r="AL34" s="10">
        <f>+K34-Y34</f>
        <v>0</v>
      </c>
      <c r="AO34" s="10"/>
    </row>
    <row r="35" spans="4:42" ht="16.5">
      <c r="D35" s="254"/>
      <c r="E35" s="254"/>
      <c r="F35" s="254"/>
      <c r="G35" s="254"/>
      <c r="H35" s="254"/>
      <c r="I35" s="254"/>
      <c r="J35" s="25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L35" s="10">
        <f>+N34-AC34</f>
        <v>0</v>
      </c>
      <c r="AO35" s="10"/>
      <c r="AP35" s="10"/>
    </row>
    <row r="36" spans="4:32" ht="14.25">
      <c r="D36" s="551" t="s">
        <v>301</v>
      </c>
      <c r="E36" s="551"/>
      <c r="F36" s="551"/>
      <c r="G36" s="551"/>
      <c r="H36" s="551"/>
      <c r="I36" s="551"/>
      <c r="J36" s="551"/>
      <c r="K36" s="550">
        <f>+K7</f>
        <v>44104</v>
      </c>
      <c r="L36" s="550"/>
      <c r="M36" s="550"/>
      <c r="N36" s="550">
        <f>+N7</f>
        <v>43830</v>
      </c>
      <c r="O36" s="550"/>
      <c r="P36" s="550"/>
      <c r="Q36" s="550"/>
      <c r="R36" s="551" t="s">
        <v>302</v>
      </c>
      <c r="S36" s="551"/>
      <c r="T36" s="551"/>
      <c r="U36" s="551"/>
      <c r="V36" s="551"/>
      <c r="W36" s="551"/>
      <c r="X36" s="551"/>
      <c r="Y36" s="550">
        <f>+Y7</f>
        <v>44104</v>
      </c>
      <c r="Z36" s="551"/>
      <c r="AA36" s="551"/>
      <c r="AB36" s="551"/>
      <c r="AC36" s="550">
        <f>+AC7</f>
        <v>43830</v>
      </c>
      <c r="AD36" s="551"/>
      <c r="AE36" s="551"/>
      <c r="AF36" s="551"/>
    </row>
    <row r="37" spans="4:32" ht="15.75">
      <c r="D37" s="549" t="s">
        <v>317</v>
      </c>
      <c r="E37" s="549"/>
      <c r="F37" s="549"/>
      <c r="G37" s="549"/>
      <c r="H37" s="549"/>
      <c r="I37" s="549"/>
      <c r="J37" s="549"/>
      <c r="K37" s="547">
        <f>+'Nota 15'!E15</f>
        <v>3646291128.037</v>
      </c>
      <c r="L37" s="547"/>
      <c r="M37" s="547"/>
      <c r="N37" s="548">
        <f>+'Nota 15'!H15</f>
        <v>3249965853</v>
      </c>
      <c r="O37" s="548"/>
      <c r="P37" s="548"/>
      <c r="Q37" s="548"/>
      <c r="R37" s="549" t="s">
        <v>318</v>
      </c>
      <c r="S37" s="549"/>
      <c r="T37" s="549"/>
      <c r="U37" s="549"/>
      <c r="V37" s="549"/>
      <c r="W37" s="549"/>
      <c r="X37" s="549"/>
      <c r="Y37" s="548">
        <f>+K37</f>
        <v>3646291128.037</v>
      </c>
      <c r="Z37" s="548"/>
      <c r="AA37" s="548"/>
      <c r="AB37" s="548"/>
      <c r="AC37" s="548">
        <f>+N37</f>
        <v>3249965853</v>
      </c>
      <c r="AD37" s="548"/>
      <c r="AE37" s="548"/>
      <c r="AF37" s="548"/>
    </row>
    <row r="38" spans="4:32" ht="14.25">
      <c r="D38" s="555" t="s">
        <v>303</v>
      </c>
      <c r="E38" s="555"/>
      <c r="F38" s="555"/>
      <c r="G38" s="555"/>
      <c r="H38" s="555"/>
      <c r="I38" s="555"/>
      <c r="J38" s="555"/>
      <c r="K38" s="556">
        <f>+K37</f>
        <v>3646291128.037</v>
      </c>
      <c r="L38" s="556"/>
      <c r="M38" s="556"/>
      <c r="N38" s="557">
        <f>+N37</f>
        <v>3249965853</v>
      </c>
      <c r="O38" s="557"/>
      <c r="P38" s="557"/>
      <c r="Q38" s="557"/>
      <c r="R38" s="555" t="s">
        <v>304</v>
      </c>
      <c r="S38" s="555"/>
      <c r="T38" s="555"/>
      <c r="U38" s="555"/>
      <c r="V38" s="555"/>
      <c r="W38" s="555"/>
      <c r="X38" s="555"/>
      <c r="Y38" s="557">
        <f>+Y37</f>
        <v>3646291128.037</v>
      </c>
      <c r="Z38" s="557"/>
      <c r="AA38" s="557"/>
      <c r="AB38" s="557"/>
      <c r="AC38" s="557">
        <f>+AC37</f>
        <v>3249965853</v>
      </c>
      <c r="AD38" s="557"/>
      <c r="AE38" s="557"/>
      <c r="AF38" s="557"/>
    </row>
    <row r="39" spans="4:32" ht="16.5">
      <c r="D39" s="254"/>
      <c r="E39" s="254"/>
      <c r="F39" s="254"/>
      <c r="G39" s="254"/>
      <c r="H39" s="254"/>
      <c r="I39" s="254"/>
      <c r="J39" s="25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</row>
    <row r="42" spans="5:27" ht="15">
      <c r="E42" s="543" t="s">
        <v>515</v>
      </c>
      <c r="F42" s="543"/>
      <c r="G42" s="543"/>
      <c r="H42" s="543"/>
      <c r="I42" s="543"/>
      <c r="J42" s="543"/>
      <c r="V42" s="543" t="s">
        <v>514</v>
      </c>
      <c r="W42" s="543"/>
      <c r="X42" s="543"/>
      <c r="Y42" s="543"/>
      <c r="Z42" s="543"/>
      <c r="AA42" s="543"/>
    </row>
    <row r="43" spans="5:27" ht="15">
      <c r="E43" s="543" t="s">
        <v>512</v>
      </c>
      <c r="F43" s="543"/>
      <c r="G43" s="543"/>
      <c r="H43" s="543"/>
      <c r="I43" s="543"/>
      <c r="J43" s="543"/>
      <c r="V43" s="543" t="s">
        <v>516</v>
      </c>
      <c r="W43" s="543"/>
      <c r="X43" s="543"/>
      <c r="Y43" s="543"/>
      <c r="Z43" s="543"/>
      <c r="AA43" s="543"/>
    </row>
    <row r="44" spans="5:27" ht="15">
      <c r="E44" s="543" t="s">
        <v>513</v>
      </c>
      <c r="F44" s="543"/>
      <c r="G44" s="543"/>
      <c r="H44" s="543"/>
      <c r="I44" s="543"/>
      <c r="J44" s="543"/>
      <c r="V44" s="543" t="s">
        <v>517</v>
      </c>
      <c r="W44" s="543"/>
      <c r="X44" s="543"/>
      <c r="Y44" s="543"/>
      <c r="Z44" s="543"/>
      <c r="AA44" s="543"/>
    </row>
  </sheetData>
  <sheetProtection/>
  <mergeCells count="150">
    <mergeCell ref="N14:Q14"/>
    <mergeCell ref="Y8:AB8"/>
    <mergeCell ref="AC8:AF8"/>
    <mergeCell ref="K8:M8"/>
    <mergeCell ref="K9:M9"/>
    <mergeCell ref="N8:Q8"/>
    <mergeCell ref="N9:Q9"/>
    <mergeCell ref="U9:V9"/>
    <mergeCell ref="Y9:AB9"/>
    <mergeCell ref="AC9:AF9"/>
    <mergeCell ref="U20:V20"/>
    <mergeCell ref="Y20:AB20"/>
    <mergeCell ref="AC20:AF20"/>
    <mergeCell ref="D3:AF3"/>
    <mergeCell ref="D4:AF4"/>
    <mergeCell ref="D5:AF5"/>
    <mergeCell ref="K7:M7"/>
    <mergeCell ref="N7:Q7"/>
    <mergeCell ref="Y7:AB7"/>
    <mergeCell ref="AC7:AF7"/>
    <mergeCell ref="D10:J10"/>
    <mergeCell ref="K10:M10"/>
    <mergeCell ref="N10:Q10"/>
    <mergeCell ref="U10:V10"/>
    <mergeCell ref="Y10:AB10"/>
    <mergeCell ref="AC10:AF10"/>
    <mergeCell ref="K11:M11"/>
    <mergeCell ref="N11:Q11"/>
    <mergeCell ref="U11:V11"/>
    <mergeCell ref="Y11:AB11"/>
    <mergeCell ref="AC11:AF11"/>
    <mergeCell ref="U12:V12"/>
    <mergeCell ref="Y12:AB12"/>
    <mergeCell ref="AC12:AF12"/>
    <mergeCell ref="K12:M12"/>
    <mergeCell ref="N12:Q12"/>
    <mergeCell ref="U15:V15"/>
    <mergeCell ref="Y15:AB15"/>
    <mergeCell ref="AC15:AF15"/>
    <mergeCell ref="D13:J13"/>
    <mergeCell ref="K13:M13"/>
    <mergeCell ref="N13:Q13"/>
    <mergeCell ref="U13:V13"/>
    <mergeCell ref="Y13:AB13"/>
    <mergeCell ref="AC13:AF13"/>
    <mergeCell ref="K14:M14"/>
    <mergeCell ref="AC16:AF16"/>
    <mergeCell ref="K17:M17"/>
    <mergeCell ref="N17:Q17"/>
    <mergeCell ref="Y17:AB17"/>
    <mergeCell ref="AC17:AF17"/>
    <mergeCell ref="U14:V14"/>
    <mergeCell ref="Y14:AB14"/>
    <mergeCell ref="AC14:AF14"/>
    <mergeCell ref="K15:M15"/>
    <mergeCell ref="N15:Q15"/>
    <mergeCell ref="K19:M19"/>
    <mergeCell ref="N19:Q19"/>
    <mergeCell ref="D16:J16"/>
    <mergeCell ref="K16:M16"/>
    <mergeCell ref="N16:Q16"/>
    <mergeCell ref="Y16:AB16"/>
    <mergeCell ref="N20:Q20"/>
    <mergeCell ref="U19:V19"/>
    <mergeCell ref="Y19:AB19"/>
    <mergeCell ref="AC19:AF19"/>
    <mergeCell ref="D18:G18"/>
    <mergeCell ref="K18:M18"/>
    <mergeCell ref="N18:Q18"/>
    <mergeCell ref="Y18:AB18"/>
    <mergeCell ref="AC18:AF18"/>
    <mergeCell ref="D19:J19"/>
    <mergeCell ref="N21:Q21"/>
    <mergeCell ref="U21:V21"/>
    <mergeCell ref="Y21:AB21"/>
    <mergeCell ref="AC21:AF21"/>
    <mergeCell ref="K22:M22"/>
    <mergeCell ref="N22:Q22"/>
    <mergeCell ref="Y22:AB22"/>
    <mergeCell ref="AC22:AF22"/>
    <mergeCell ref="K20:M20"/>
    <mergeCell ref="K23:M23"/>
    <mergeCell ref="N23:Q23"/>
    <mergeCell ref="Y23:AB23"/>
    <mergeCell ref="AC23:AF23"/>
    <mergeCell ref="K24:M24"/>
    <mergeCell ref="N24:Q24"/>
    <mergeCell ref="Y24:AB24"/>
    <mergeCell ref="AC24:AF24"/>
    <mergeCell ref="K21:M21"/>
    <mergeCell ref="K25:M25"/>
    <mergeCell ref="N25:Q25"/>
    <mergeCell ref="K27:M27"/>
    <mergeCell ref="N27:Q27"/>
    <mergeCell ref="Y25:AB25"/>
    <mergeCell ref="AC25:AF25"/>
    <mergeCell ref="Y26:AB26"/>
    <mergeCell ref="AC26:AF26"/>
    <mergeCell ref="K26:M26"/>
    <mergeCell ref="N26:Q26"/>
    <mergeCell ref="K28:M28"/>
    <mergeCell ref="N28:Q28"/>
    <mergeCell ref="Y27:AB27"/>
    <mergeCell ref="AC27:AF27"/>
    <mergeCell ref="Y28:AB28"/>
    <mergeCell ref="AC28:AF28"/>
    <mergeCell ref="AC30:AF30"/>
    <mergeCell ref="Y31:AB31"/>
    <mergeCell ref="AC31:AF31"/>
    <mergeCell ref="K32:M32"/>
    <mergeCell ref="N32:Q32"/>
    <mergeCell ref="Y32:AB32"/>
    <mergeCell ref="AC32:AF32"/>
    <mergeCell ref="K30:M30"/>
    <mergeCell ref="N30:Q30"/>
    <mergeCell ref="AC37:AF37"/>
    <mergeCell ref="AC36:AF36"/>
    <mergeCell ref="K33:M33"/>
    <mergeCell ref="N33:Q33"/>
    <mergeCell ref="K34:M34"/>
    <mergeCell ref="N34:Q34"/>
    <mergeCell ref="Y34:AB34"/>
    <mergeCell ref="AC34:AF34"/>
    <mergeCell ref="N36:Q36"/>
    <mergeCell ref="R36:X36"/>
    <mergeCell ref="AC29:AF29"/>
    <mergeCell ref="D38:J38"/>
    <mergeCell ref="K38:M38"/>
    <mergeCell ref="N38:Q38"/>
    <mergeCell ref="R38:X38"/>
    <mergeCell ref="Y38:AB38"/>
    <mergeCell ref="D36:J36"/>
    <mergeCell ref="K36:M36"/>
    <mergeCell ref="AC38:AF38"/>
    <mergeCell ref="D37:J37"/>
    <mergeCell ref="K29:M29"/>
    <mergeCell ref="N29:Q29"/>
    <mergeCell ref="Y29:AB29"/>
    <mergeCell ref="K37:M37"/>
    <mergeCell ref="N37:Q37"/>
    <mergeCell ref="R37:X37"/>
    <mergeCell ref="Y37:AB37"/>
    <mergeCell ref="Y36:AB36"/>
    <mergeCell ref="Y30:AB30"/>
    <mergeCell ref="E42:J42"/>
    <mergeCell ref="E43:J43"/>
    <mergeCell ref="E44:J44"/>
    <mergeCell ref="V42:AA42"/>
    <mergeCell ref="V43:AA43"/>
    <mergeCell ref="V44:AA44"/>
  </mergeCells>
  <printOptions/>
  <pageMargins left="0.984251968503937" right="0.7086614173228347" top="0.5905511811023623" bottom="0.5511811023622047" header="0.31496062992125984" footer="0.31496062992125984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38"/>
  <sheetViews>
    <sheetView zoomScalePageLayoutView="0" workbookViewId="0" topLeftCell="A1">
      <selection activeCell="V23" sqref="V23"/>
      <selection activeCell="A1" sqref="A1"/>
    </sheetView>
  </sheetViews>
  <sheetFormatPr defaultColWidth="4.421875" defaultRowHeight="15"/>
  <cols>
    <col min="1" max="1" width="5.140625" style="1" customWidth="1"/>
    <col min="2" max="4" width="4.421875" style="1" customWidth="1"/>
    <col min="5" max="5" width="7.140625" style="1" customWidth="1"/>
    <col min="6" max="7" width="4.421875" style="1" customWidth="1"/>
    <col min="8" max="8" width="8.140625" style="1" customWidth="1"/>
    <col min="9" max="9" width="6.8515625" style="1" customWidth="1"/>
    <col min="10" max="11" width="4.421875" style="1" customWidth="1"/>
    <col min="12" max="12" width="5.8515625" style="1" customWidth="1"/>
    <col min="13" max="13" width="4.140625" style="1" customWidth="1"/>
    <col min="14" max="14" width="4.421875" style="1" customWidth="1"/>
    <col min="15" max="15" width="5.28125" style="1" customWidth="1"/>
    <col min="16" max="16" width="5.00390625" style="1" customWidth="1"/>
    <col min="17" max="18" width="4.421875" style="1" customWidth="1"/>
    <col min="19" max="19" width="5.8515625" style="1" customWidth="1"/>
    <col min="20" max="20" width="6.140625" style="1" customWidth="1"/>
    <col min="21" max="16384" width="4.421875" style="1" customWidth="1"/>
  </cols>
  <sheetData>
    <row r="2" spans="1:19" ht="18.7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19" ht="18.7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</row>
    <row r="4" spans="1:19" ht="18.75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</row>
    <row r="5" spans="1:19" ht="3.7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</row>
    <row r="6" spans="1:19" ht="18.75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583" t="s">
        <v>133</v>
      </c>
      <c r="Q6" s="583"/>
      <c r="R6" s="583"/>
      <c r="S6" s="583"/>
    </row>
    <row r="7" spans="1:19" ht="18.75" customHeight="1">
      <c r="A7" s="583" t="s">
        <v>214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</row>
    <row r="8" spans="1:19" ht="18.75" customHeight="1">
      <c r="A8" s="583" t="s">
        <v>509</v>
      </c>
      <c r="B8" s="583"/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3"/>
      <c r="N8" s="583"/>
      <c r="O8" s="583"/>
      <c r="P8" s="583"/>
      <c r="Q8" s="583"/>
      <c r="R8" s="583"/>
      <c r="S8" s="583"/>
    </row>
    <row r="9" spans="1:19" ht="18.75" customHeight="1">
      <c r="A9" s="843" t="s">
        <v>225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</row>
    <row r="10" spans="1:19" ht="14.25">
      <c r="A10" s="606" t="s">
        <v>216</v>
      </c>
      <c r="B10" s="606"/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S10" s="606"/>
    </row>
    <row r="11" ht="18.75" customHeight="1"/>
    <row r="12" spans="1:19" ht="18.75" customHeight="1" thickBo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19" ht="18.75" customHeight="1">
      <c r="A13" s="853" t="s">
        <v>134</v>
      </c>
      <c r="B13" s="854"/>
      <c r="C13" s="854"/>
      <c r="D13" s="854"/>
      <c r="E13" s="854"/>
      <c r="F13" s="796" t="s">
        <v>136</v>
      </c>
      <c r="G13" s="796"/>
      <c r="H13" s="796"/>
      <c r="I13" s="854" t="s">
        <v>138</v>
      </c>
      <c r="J13" s="854"/>
      <c r="K13" s="854" t="s">
        <v>93</v>
      </c>
      <c r="L13" s="854"/>
      <c r="M13" s="854"/>
      <c r="N13" s="796" t="s">
        <v>139</v>
      </c>
      <c r="O13" s="796"/>
      <c r="P13" s="796"/>
      <c r="Q13" s="796" t="s">
        <v>139</v>
      </c>
      <c r="R13" s="796"/>
      <c r="S13" s="849"/>
    </row>
    <row r="14" spans="1:19" ht="18.75" customHeight="1">
      <c r="A14" s="855"/>
      <c r="B14" s="856"/>
      <c r="C14" s="856"/>
      <c r="D14" s="856"/>
      <c r="E14" s="856"/>
      <c r="F14" s="850" t="s">
        <v>137</v>
      </c>
      <c r="G14" s="850"/>
      <c r="H14" s="850"/>
      <c r="I14" s="856"/>
      <c r="J14" s="856"/>
      <c r="K14" s="856"/>
      <c r="L14" s="856"/>
      <c r="M14" s="856"/>
      <c r="N14" s="851">
        <v>44104</v>
      </c>
      <c r="O14" s="850"/>
      <c r="P14" s="850"/>
      <c r="Q14" s="851">
        <v>43830</v>
      </c>
      <c r="R14" s="850"/>
      <c r="S14" s="852"/>
    </row>
    <row r="15" spans="1:20" s="4" customFormat="1" ht="18.75" customHeight="1">
      <c r="A15" s="858" t="s">
        <v>223</v>
      </c>
      <c r="B15" s="859"/>
      <c r="C15" s="859"/>
      <c r="D15" s="859"/>
      <c r="E15" s="859"/>
      <c r="F15" s="859"/>
      <c r="G15" s="859"/>
      <c r="H15" s="859"/>
      <c r="I15" s="859"/>
      <c r="J15" s="859"/>
      <c r="K15" s="859"/>
      <c r="L15" s="859"/>
      <c r="M15" s="859"/>
      <c r="N15" s="859"/>
      <c r="O15" s="859"/>
      <c r="P15" s="859"/>
      <c r="Q15" s="859"/>
      <c r="R15" s="859"/>
      <c r="S15" s="860"/>
      <c r="T15" s="6"/>
    </row>
    <row r="16" spans="1:20" s="4" customFormat="1" ht="16.5" customHeight="1">
      <c r="A16" s="861"/>
      <c r="B16" s="862"/>
      <c r="C16" s="862"/>
      <c r="D16" s="862"/>
      <c r="E16" s="862"/>
      <c r="F16" s="862"/>
      <c r="G16" s="862"/>
      <c r="H16" s="862"/>
      <c r="I16" s="862"/>
      <c r="J16" s="862"/>
      <c r="K16" s="862"/>
      <c r="L16" s="862"/>
      <c r="M16" s="862"/>
      <c r="N16" s="862"/>
      <c r="O16" s="862"/>
      <c r="P16" s="862"/>
      <c r="Q16" s="862"/>
      <c r="R16" s="862"/>
      <c r="S16" s="863"/>
      <c r="T16" s="6"/>
    </row>
    <row r="17" spans="1:20" s="4" customFormat="1" ht="14.25">
      <c r="A17" s="864" t="s">
        <v>113</v>
      </c>
      <c r="B17" s="865"/>
      <c r="C17" s="865"/>
      <c r="D17" s="865"/>
      <c r="E17" s="866"/>
      <c r="F17" s="857">
        <f>+F15</f>
        <v>0</v>
      </c>
      <c r="G17" s="857"/>
      <c r="H17" s="857"/>
      <c r="I17" s="857">
        <f>+I15</f>
        <v>0</v>
      </c>
      <c r="J17" s="850"/>
      <c r="K17" s="857">
        <f>+K15</f>
        <v>0</v>
      </c>
      <c r="L17" s="850"/>
      <c r="M17" s="850"/>
      <c r="N17" s="857">
        <f>+N15</f>
        <v>0</v>
      </c>
      <c r="O17" s="850"/>
      <c r="P17" s="850"/>
      <c r="Q17" s="857">
        <f>+Q15</f>
        <v>0</v>
      </c>
      <c r="R17" s="850"/>
      <c r="S17" s="852"/>
      <c r="T17" s="6"/>
    </row>
    <row r="18" spans="1:20" s="4" customFormat="1" ht="14.25" customHeight="1">
      <c r="A18" s="276" t="s">
        <v>135</v>
      </c>
      <c r="B18" s="379"/>
      <c r="C18" s="379"/>
      <c r="D18" s="379"/>
      <c r="E18" s="379"/>
      <c r="F18" s="857"/>
      <c r="G18" s="857"/>
      <c r="H18" s="857"/>
      <c r="I18" s="857"/>
      <c r="J18" s="850"/>
      <c r="K18" s="857"/>
      <c r="L18" s="850"/>
      <c r="M18" s="850"/>
      <c r="N18" s="857"/>
      <c r="O18" s="850"/>
      <c r="P18" s="850"/>
      <c r="Q18" s="857"/>
      <c r="R18" s="850"/>
      <c r="S18" s="852"/>
      <c r="T18" s="1"/>
    </row>
    <row r="19" spans="1:19" ht="16.5" customHeight="1" thickBot="1">
      <c r="A19" s="846" t="s">
        <v>113</v>
      </c>
      <c r="B19" s="847"/>
      <c r="C19" s="847"/>
      <c r="D19" s="847"/>
      <c r="E19" s="848"/>
      <c r="F19" s="867">
        <f>+F17+F18</f>
        <v>0</v>
      </c>
      <c r="G19" s="867"/>
      <c r="H19" s="867"/>
      <c r="I19" s="867">
        <f>+I17+I18</f>
        <v>0</v>
      </c>
      <c r="J19" s="867"/>
      <c r="K19" s="867">
        <f>+K17+K18</f>
        <v>0</v>
      </c>
      <c r="L19" s="867"/>
      <c r="M19" s="867"/>
      <c r="N19" s="867">
        <f>+N17+N18</f>
        <v>0</v>
      </c>
      <c r="O19" s="867"/>
      <c r="P19" s="867"/>
      <c r="Q19" s="867">
        <f>+Q17+Q18</f>
        <v>0</v>
      </c>
      <c r="R19" s="867"/>
      <c r="S19" s="868"/>
    </row>
    <row r="20" spans="1:19" ht="16.5">
      <c r="A20" s="24"/>
      <c r="B20" s="24"/>
      <c r="C20" s="24"/>
      <c r="D20" s="214"/>
      <c r="E20" s="25"/>
      <c r="F20" s="25"/>
      <c r="G20" s="214"/>
      <c r="H20" s="53"/>
      <c r="I20" s="53"/>
      <c r="J20" s="53"/>
      <c r="K20" s="214"/>
      <c r="L20" s="91"/>
      <c r="M20" s="54"/>
      <c r="N20" s="54"/>
      <c r="O20" s="54"/>
      <c r="P20" s="91"/>
      <c r="Q20" s="54"/>
      <c r="R20" s="54"/>
      <c r="S20" s="54"/>
    </row>
    <row r="21" spans="1:19" ht="16.5">
      <c r="A21" s="24"/>
      <c r="B21" s="278" t="s">
        <v>330</v>
      </c>
      <c r="C21" s="279" t="s">
        <v>331</v>
      </c>
      <c r="D21" s="55"/>
      <c r="E21" s="55"/>
      <c r="F21" s="55"/>
      <c r="G21" s="55"/>
      <c r="H21" s="55"/>
      <c r="I21" s="55"/>
      <c r="J21" s="55"/>
      <c r="K21" s="214"/>
      <c r="L21" s="201"/>
      <c r="M21" s="201"/>
      <c r="N21" s="201"/>
      <c r="O21" s="201"/>
      <c r="P21" s="201"/>
      <c r="Q21" s="201"/>
      <c r="R21" s="201"/>
      <c r="S21" s="201"/>
    </row>
    <row r="22" spans="1:19" ht="16.5">
      <c r="A22" s="24"/>
      <c r="B22" s="24"/>
      <c r="C22" s="24"/>
      <c r="D22" s="214"/>
      <c r="E22" s="25"/>
      <c r="F22" s="25"/>
      <c r="G22" s="214"/>
      <c r="H22" s="53"/>
      <c r="I22" s="53"/>
      <c r="J22" s="53"/>
      <c r="K22" s="214"/>
      <c r="L22" s="91"/>
      <c r="M22" s="54"/>
      <c r="N22" s="54"/>
      <c r="O22" s="54"/>
      <c r="P22" s="91"/>
      <c r="Q22" s="54"/>
      <c r="R22" s="54"/>
      <c r="S22" s="54"/>
    </row>
    <row r="23" spans="1:19" ht="16.5">
      <c r="A23" s="24"/>
      <c r="B23" s="25"/>
      <c r="C23" s="25"/>
      <c r="D23" s="214"/>
      <c r="E23" s="25"/>
      <c r="F23" s="83"/>
      <c r="G23" s="83"/>
      <c r="H23" s="94"/>
      <c r="I23" s="94"/>
      <c r="J23" s="94"/>
      <c r="K23" s="83"/>
      <c r="L23" s="201"/>
      <c r="M23" s="201"/>
      <c r="N23" s="201"/>
      <c r="O23" s="201"/>
      <c r="P23" s="201"/>
      <c r="Q23" s="201"/>
      <c r="R23" s="201"/>
      <c r="S23" s="201"/>
    </row>
    <row r="24" spans="1:19" ht="16.5">
      <c r="A24" s="24"/>
      <c r="B24" s="25"/>
      <c r="C24" s="25"/>
      <c r="D24" s="214"/>
      <c r="E24" s="25"/>
      <c r="F24" s="83"/>
      <c r="G24" s="83"/>
      <c r="H24" s="94"/>
      <c r="I24" s="94"/>
      <c r="J24" s="94"/>
      <c r="K24" s="83"/>
      <c r="L24" s="201"/>
      <c r="M24" s="201"/>
      <c r="N24" s="201"/>
      <c r="O24" s="201"/>
      <c r="P24" s="201"/>
      <c r="Q24" s="201"/>
      <c r="R24" s="201"/>
      <c r="S24" s="201"/>
    </row>
    <row r="25" spans="1:19" ht="16.5">
      <c r="A25" s="24"/>
      <c r="B25" s="25"/>
      <c r="C25" s="25"/>
      <c r="D25" s="214"/>
      <c r="E25" s="25"/>
      <c r="F25" s="83"/>
      <c r="G25" s="83"/>
      <c r="H25" s="94"/>
      <c r="I25" s="94"/>
      <c r="J25" s="94"/>
      <c r="K25" s="83"/>
      <c r="L25" s="201"/>
      <c r="M25" s="201"/>
      <c r="N25" s="201"/>
      <c r="O25" s="201"/>
      <c r="P25" s="201"/>
      <c r="Q25" s="201"/>
      <c r="R25" s="201"/>
      <c r="S25" s="201"/>
    </row>
    <row r="26" spans="1:19" ht="16.5">
      <c r="A26" s="24"/>
      <c r="B26" s="25"/>
      <c r="C26" s="25"/>
      <c r="D26" s="214"/>
      <c r="E26" s="25"/>
      <c r="F26" s="25"/>
      <c r="G26" s="214"/>
      <c r="H26" s="53"/>
      <c r="I26" s="53"/>
      <c r="J26" s="53"/>
      <c r="K26" s="214"/>
      <c r="L26" s="201"/>
      <c r="M26" s="201"/>
      <c r="N26" s="201"/>
      <c r="O26" s="201"/>
      <c r="P26" s="201"/>
      <c r="Q26" s="201"/>
      <c r="R26" s="201"/>
      <c r="S26" s="201"/>
    </row>
    <row r="27" spans="1:19" ht="16.5">
      <c r="A27" s="24"/>
      <c r="B27" s="24"/>
      <c r="C27" s="24"/>
      <c r="D27" s="214"/>
      <c r="E27" s="25"/>
      <c r="F27" s="25"/>
      <c r="G27" s="214"/>
      <c r="H27" s="53"/>
      <c r="I27" s="53"/>
      <c r="J27" s="53"/>
      <c r="K27" s="214"/>
      <c r="L27" s="91"/>
      <c r="M27" s="54"/>
      <c r="N27" s="54"/>
      <c r="O27" s="54"/>
      <c r="P27" s="91"/>
      <c r="Q27" s="54"/>
      <c r="R27" s="54"/>
      <c r="S27" s="54"/>
    </row>
    <row r="28" spans="1:19" ht="16.5">
      <c r="A28" s="24"/>
      <c r="B28" s="24"/>
      <c r="C28" s="24"/>
      <c r="D28" s="214"/>
      <c r="E28" s="25"/>
      <c r="F28" s="25"/>
      <c r="G28" s="214"/>
      <c r="H28" s="53"/>
      <c r="I28" s="53"/>
      <c r="J28" s="53"/>
      <c r="K28" s="214"/>
      <c r="L28" s="91"/>
      <c r="M28" s="54"/>
      <c r="N28" s="54"/>
      <c r="O28" s="54"/>
      <c r="P28" s="91"/>
      <c r="Q28" s="54"/>
      <c r="R28" s="54"/>
      <c r="S28" s="54"/>
    </row>
    <row r="29" spans="1:19" ht="18.75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8.75" customHeight="1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97"/>
      <c r="M30" s="97"/>
      <c r="N30" s="97"/>
      <c r="O30" s="97"/>
      <c r="P30" s="97"/>
      <c r="Q30" s="97"/>
      <c r="R30" s="97"/>
      <c r="S30" s="97"/>
    </row>
    <row r="31" spans="1:19" ht="18.75" customHeight="1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97"/>
      <c r="M31" s="97"/>
      <c r="N31" s="97"/>
      <c r="O31" s="97"/>
      <c r="P31" s="97"/>
      <c r="Q31" s="97"/>
      <c r="R31" s="97"/>
      <c r="S31" s="97"/>
    </row>
    <row r="32" spans="1:19" ht="18.75" customHeight="1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97"/>
      <c r="M32" s="97"/>
      <c r="N32" s="97"/>
      <c r="O32" s="97"/>
      <c r="P32" s="97"/>
      <c r="Q32" s="97"/>
      <c r="R32" s="97"/>
      <c r="S32" s="97"/>
    </row>
    <row r="33" spans="1:19" ht="18.75" customHeight="1">
      <c r="A33" s="288"/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97"/>
      <c r="M33" s="97"/>
      <c r="N33" s="97"/>
      <c r="O33" s="97"/>
      <c r="P33" s="97"/>
      <c r="Q33" s="97"/>
      <c r="R33" s="97"/>
      <c r="S33" s="97"/>
    </row>
    <row r="34" spans="1:19" ht="18.75" customHeight="1">
      <c r="A34" s="288"/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97"/>
      <c r="M34" s="97"/>
      <c r="N34" s="97"/>
      <c r="O34" s="97"/>
      <c r="P34" s="97"/>
      <c r="Q34" s="97"/>
      <c r="R34" s="97"/>
      <c r="S34" s="97"/>
    </row>
    <row r="35" spans="1:19" ht="18.75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97"/>
      <c r="M35" s="97"/>
      <c r="N35" s="97"/>
      <c r="O35" s="97"/>
      <c r="P35" s="97"/>
      <c r="Q35" s="97"/>
      <c r="R35" s="97"/>
      <c r="S35" s="97"/>
    </row>
    <row r="36" spans="1:19" ht="18.75" customHeight="1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97"/>
      <c r="M36" s="97"/>
      <c r="N36" s="97"/>
      <c r="O36" s="97"/>
      <c r="P36" s="97"/>
      <c r="Q36" s="97"/>
      <c r="R36" s="97"/>
      <c r="S36" s="97"/>
    </row>
    <row r="37" spans="1:19" ht="18.75" customHeight="1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97"/>
      <c r="M37" s="97"/>
      <c r="N37" s="97"/>
      <c r="O37" s="97"/>
      <c r="P37" s="97"/>
      <c r="Q37" s="97"/>
      <c r="R37" s="97"/>
      <c r="S37" s="97"/>
    </row>
    <row r="38" spans="1:19" ht="18.75" customHeight="1">
      <c r="A38" s="213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97"/>
      <c r="M38" s="97"/>
      <c r="N38" s="97"/>
      <c r="O38" s="97"/>
      <c r="P38" s="97"/>
      <c r="Q38" s="97"/>
      <c r="R38" s="97"/>
      <c r="S38" s="97"/>
    </row>
  </sheetData>
  <sheetProtection/>
  <mergeCells count="32">
    <mergeCell ref="F19:H19"/>
    <mergeCell ref="I19:J19"/>
    <mergeCell ref="K19:M19"/>
    <mergeCell ref="N19:P19"/>
    <mergeCell ref="Q19:S19"/>
    <mergeCell ref="F18:H18"/>
    <mergeCell ref="I18:J18"/>
    <mergeCell ref="Q17:S17"/>
    <mergeCell ref="A15:S16"/>
    <mergeCell ref="A17:E17"/>
    <mergeCell ref="K18:M18"/>
    <mergeCell ref="N18:P18"/>
    <mergeCell ref="Q18:S18"/>
    <mergeCell ref="A13:E14"/>
    <mergeCell ref="F13:H13"/>
    <mergeCell ref="I13:J14"/>
    <mergeCell ref="K13:M14"/>
    <mergeCell ref="N13:P13"/>
    <mergeCell ref="F17:H17"/>
    <mergeCell ref="I17:J17"/>
    <mergeCell ref="K17:M17"/>
    <mergeCell ref="N17:P17"/>
    <mergeCell ref="A19:E19"/>
    <mergeCell ref="Q13:S13"/>
    <mergeCell ref="F14:H14"/>
    <mergeCell ref="N14:P14"/>
    <mergeCell ref="Q14:S14"/>
    <mergeCell ref="P6:S6"/>
    <mergeCell ref="A7:S7"/>
    <mergeCell ref="A8:S8"/>
    <mergeCell ref="A9:S9"/>
    <mergeCell ref="A10:S10"/>
  </mergeCells>
  <printOptions/>
  <pageMargins left="0.7874015748031497" right="0.7086614173228347" top="0.5511811023622047" bottom="0.15748031496062992" header="0.31496062992125984" footer="0.31496062992125984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V35"/>
  <sheetViews>
    <sheetView zoomScalePageLayoutView="0" workbookViewId="0" topLeftCell="A4">
      <selection activeCell="V23" sqref="V23"/>
      <selection activeCell="J28" sqref="J28:K28"/>
    </sheetView>
  </sheetViews>
  <sheetFormatPr defaultColWidth="4.421875" defaultRowHeight="18.75" customHeight="1"/>
  <cols>
    <col min="1" max="1" width="4.140625" style="20" customWidth="1"/>
    <col min="2" max="2" width="5.140625" style="20" customWidth="1"/>
    <col min="3" max="5" width="4.421875" style="20" customWidth="1"/>
    <col min="6" max="6" width="3.8515625" style="20" customWidth="1"/>
    <col min="7" max="8" width="4.421875" style="20" customWidth="1"/>
    <col min="9" max="9" width="10.421875" style="20" customWidth="1"/>
    <col min="10" max="12" width="5.7109375" style="20" customWidth="1"/>
    <col min="13" max="13" width="6.00390625" style="20" customWidth="1"/>
    <col min="14" max="16" width="5.7109375" style="20" customWidth="1"/>
    <col min="17" max="17" width="6.00390625" style="20" customWidth="1"/>
    <col min="18" max="18" width="20.421875" style="1" customWidth="1"/>
    <col min="19" max="21" width="4.421875" style="1" customWidth="1"/>
    <col min="22" max="22" width="15.28125" style="1" bestFit="1" customWidth="1"/>
    <col min="23" max="16384" width="4.421875" style="1" customWidth="1"/>
  </cols>
  <sheetData>
    <row r="4" spans="14:17" ht="18.75" customHeight="1">
      <c r="N4" s="583" t="s">
        <v>209</v>
      </c>
      <c r="O4" s="583"/>
      <c r="P4" s="583"/>
      <c r="Q4" s="583"/>
    </row>
    <row r="6" spans="1:17" ht="18.75" customHeight="1">
      <c r="A6" s="583" t="s">
        <v>214</v>
      </c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1"/>
    </row>
    <row r="7" spans="1:17" ht="18.75" customHeight="1">
      <c r="A7" s="583" t="s">
        <v>509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1"/>
    </row>
    <row r="8" spans="1:17" ht="18.75" customHeight="1">
      <c r="A8" s="606" t="s">
        <v>483</v>
      </c>
      <c r="B8" s="606"/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1"/>
    </row>
    <row r="9" spans="1:17" ht="18.75" customHeight="1">
      <c r="A9" s="80"/>
      <c r="B9" s="80"/>
      <c r="C9" s="80"/>
      <c r="D9" s="80"/>
      <c r="E9" s="80"/>
      <c r="F9" s="80"/>
      <c r="G9" s="81"/>
      <c r="H9" s="81"/>
      <c r="I9" s="81"/>
      <c r="J9" s="81"/>
      <c r="K9" s="35"/>
      <c r="L9" s="35"/>
      <c r="M9" s="81"/>
      <c r="N9" s="81"/>
      <c r="O9" s="35"/>
      <c r="P9" s="35"/>
      <c r="Q9" s="1"/>
    </row>
    <row r="10" spans="1:17" ht="18.75" customHeight="1">
      <c r="A10" s="606" t="s">
        <v>208</v>
      </c>
      <c r="B10" s="606"/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1"/>
    </row>
    <row r="11" spans="2:17" ht="18.75" customHeight="1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2:17" ht="18.75" customHeight="1">
      <c r="B12" s="628" t="s">
        <v>140</v>
      </c>
      <c r="C12" s="629"/>
      <c r="D12" s="629"/>
      <c r="E12" s="629"/>
      <c r="F12" s="629"/>
      <c r="G12" s="629"/>
      <c r="H12" s="629"/>
      <c r="I12" s="699"/>
      <c r="J12" s="879">
        <v>44104</v>
      </c>
      <c r="K12" s="880"/>
      <c r="L12" s="880"/>
      <c r="M12" s="881"/>
      <c r="N12" s="879">
        <v>44104</v>
      </c>
      <c r="O12" s="880"/>
      <c r="P12" s="880"/>
      <c r="Q12" s="881"/>
    </row>
    <row r="13" spans="1:18" s="4" customFormat="1" ht="18.75" customHeight="1">
      <c r="A13" s="26"/>
      <c r="B13" s="138" t="s">
        <v>141</v>
      </c>
      <c r="C13" s="139"/>
      <c r="D13" s="139"/>
      <c r="E13" s="139"/>
      <c r="F13" s="139"/>
      <c r="G13" s="139"/>
      <c r="H13" s="139"/>
      <c r="I13" s="139"/>
      <c r="J13" s="870"/>
      <c r="K13" s="871"/>
      <c r="L13" s="870"/>
      <c r="M13" s="871"/>
      <c r="N13" s="870"/>
      <c r="O13" s="871"/>
      <c r="P13" s="870"/>
      <c r="Q13" s="871"/>
      <c r="R13" s="6"/>
    </row>
    <row r="14" spans="1:18" s="4" customFormat="1" ht="18.75" customHeight="1">
      <c r="A14" s="26"/>
      <c r="B14" s="140" t="s">
        <v>142</v>
      </c>
      <c r="C14" s="141"/>
      <c r="D14" s="141"/>
      <c r="E14" s="141"/>
      <c r="F14" s="141"/>
      <c r="G14" s="53"/>
      <c r="H14" s="53"/>
      <c r="I14" s="55"/>
      <c r="J14" s="870"/>
      <c r="K14" s="871"/>
      <c r="L14" s="625">
        <f>+SUM(J15:K17)</f>
        <v>10800721000</v>
      </c>
      <c r="M14" s="627"/>
      <c r="N14" s="870"/>
      <c r="O14" s="871"/>
      <c r="P14" s="625">
        <v>4988000189</v>
      </c>
      <c r="Q14" s="627"/>
      <c r="R14" s="6"/>
    </row>
    <row r="15" spans="1:18" s="4" customFormat="1" ht="18.75" customHeight="1">
      <c r="A15" s="26"/>
      <c r="B15" s="142" t="s">
        <v>52</v>
      </c>
      <c r="C15" s="55"/>
      <c r="D15" s="55"/>
      <c r="E15" s="55"/>
      <c r="F15" s="108"/>
      <c r="G15" s="108"/>
      <c r="H15" s="55"/>
      <c r="I15" s="55"/>
      <c r="J15" s="700">
        <v>10581474691</v>
      </c>
      <c r="K15" s="702"/>
      <c r="L15" s="870"/>
      <c r="M15" s="871"/>
      <c r="N15" s="700">
        <v>4517083975</v>
      </c>
      <c r="O15" s="702"/>
      <c r="P15" s="870"/>
      <c r="Q15" s="871"/>
      <c r="R15" s="6"/>
    </row>
    <row r="16" spans="1:18" s="4" customFormat="1" ht="18.75" customHeight="1">
      <c r="A16" s="26"/>
      <c r="B16" s="142" t="s">
        <v>143</v>
      </c>
      <c r="C16" s="25"/>
      <c r="D16" s="25"/>
      <c r="E16" s="25"/>
      <c r="F16" s="25"/>
      <c r="G16" s="25"/>
      <c r="H16" s="26"/>
      <c r="I16" s="53"/>
      <c r="J16" s="700">
        <v>219246309</v>
      </c>
      <c r="K16" s="702"/>
      <c r="L16" s="870"/>
      <c r="M16" s="871"/>
      <c r="N16" s="700">
        <v>470916154</v>
      </c>
      <c r="O16" s="702"/>
      <c r="P16" s="870"/>
      <c r="Q16" s="871"/>
      <c r="R16" s="1"/>
    </row>
    <row r="17" spans="1:18" s="4" customFormat="1" ht="18.75" customHeight="1">
      <c r="A17" s="26"/>
      <c r="B17" s="143" t="s">
        <v>145</v>
      </c>
      <c r="C17" s="93"/>
      <c r="D17" s="93"/>
      <c r="E17" s="93"/>
      <c r="F17" s="82"/>
      <c r="G17" s="82"/>
      <c r="H17" s="83"/>
      <c r="I17" s="83"/>
      <c r="J17" s="700">
        <v>0</v>
      </c>
      <c r="K17" s="702"/>
      <c r="L17" s="882"/>
      <c r="M17" s="871"/>
      <c r="N17" s="700">
        <v>0</v>
      </c>
      <c r="O17" s="702"/>
      <c r="P17" s="882"/>
      <c r="Q17" s="871"/>
      <c r="R17" s="6"/>
    </row>
    <row r="18" spans="1:18" s="4" customFormat="1" ht="18.75" customHeight="1">
      <c r="A18" s="26"/>
      <c r="B18" s="144" t="s">
        <v>144</v>
      </c>
      <c r="C18" s="145"/>
      <c r="D18" s="145"/>
      <c r="E18" s="145"/>
      <c r="F18" s="145"/>
      <c r="G18" s="145"/>
      <c r="H18" s="94"/>
      <c r="I18" s="94"/>
      <c r="J18" s="637"/>
      <c r="K18" s="639"/>
      <c r="L18" s="883">
        <f>J19</f>
        <v>43036875398</v>
      </c>
      <c r="M18" s="884"/>
      <c r="N18" s="637"/>
      <c r="O18" s="639"/>
      <c r="P18" s="883">
        <f>+N19+N20</f>
        <v>26690524113</v>
      </c>
      <c r="Q18" s="884"/>
      <c r="R18" s="6"/>
    </row>
    <row r="19" spans="1:18" s="4" customFormat="1" ht="18.75" customHeight="1">
      <c r="A19" s="26"/>
      <c r="B19" s="143" t="s">
        <v>146</v>
      </c>
      <c r="C19" s="93"/>
      <c r="D19" s="93"/>
      <c r="E19" s="93"/>
      <c r="F19" s="93"/>
      <c r="G19" s="93"/>
      <c r="H19" s="93"/>
      <c r="I19" s="93"/>
      <c r="J19" s="637">
        <f>+L22-L14+J26+J27</f>
        <v>43036875398</v>
      </c>
      <c r="K19" s="639"/>
      <c r="L19" s="878"/>
      <c r="M19" s="873"/>
      <c r="N19" s="637">
        <v>26690524113</v>
      </c>
      <c r="O19" s="639"/>
      <c r="P19" s="878"/>
      <c r="Q19" s="873"/>
      <c r="R19" s="6"/>
    </row>
    <row r="20" spans="1:18" s="4" customFormat="1" ht="18.75" customHeight="1">
      <c r="A20" s="26"/>
      <c r="B20" s="143" t="s">
        <v>147</v>
      </c>
      <c r="C20" s="93"/>
      <c r="D20" s="93"/>
      <c r="E20" s="93"/>
      <c r="F20" s="93"/>
      <c r="G20" s="93"/>
      <c r="H20" s="93"/>
      <c r="I20" s="93"/>
      <c r="J20" s="637">
        <v>0</v>
      </c>
      <c r="K20" s="639"/>
      <c r="L20" s="872"/>
      <c r="M20" s="878"/>
      <c r="N20" s="637">
        <v>0</v>
      </c>
      <c r="O20" s="639"/>
      <c r="P20" s="872"/>
      <c r="Q20" s="873"/>
      <c r="R20" s="6"/>
    </row>
    <row r="21" spans="1:18" s="4" customFormat="1" ht="18.75" customHeight="1">
      <c r="A21" s="26"/>
      <c r="B21" s="143" t="s">
        <v>148</v>
      </c>
      <c r="C21" s="93"/>
      <c r="D21" s="93"/>
      <c r="E21" s="93"/>
      <c r="F21" s="93"/>
      <c r="G21" s="93"/>
      <c r="H21" s="93"/>
      <c r="I21" s="93"/>
      <c r="J21" s="637">
        <v>0</v>
      </c>
      <c r="K21" s="639"/>
      <c r="L21" s="872"/>
      <c r="M21" s="873"/>
      <c r="N21" s="637">
        <v>0</v>
      </c>
      <c r="O21" s="639"/>
      <c r="P21" s="872"/>
      <c r="Q21" s="873"/>
      <c r="R21" s="6"/>
    </row>
    <row r="22" spans="1:22" s="4" customFormat="1" ht="18.75" customHeight="1">
      <c r="A22" s="26"/>
      <c r="B22" s="144" t="s">
        <v>149</v>
      </c>
      <c r="C22" s="146"/>
      <c r="D22" s="146"/>
      <c r="E22" s="146"/>
      <c r="F22" s="146"/>
      <c r="G22" s="146"/>
      <c r="H22" s="55"/>
      <c r="I22" s="55"/>
      <c r="J22" s="700"/>
      <c r="K22" s="702"/>
      <c r="L22" s="625">
        <f>+J23+J24</f>
        <v>19732292016</v>
      </c>
      <c r="M22" s="627"/>
      <c r="N22" s="700"/>
      <c r="O22" s="702"/>
      <c r="P22" s="625">
        <f>+N23+N24</f>
        <v>10915761434</v>
      </c>
      <c r="Q22" s="627"/>
      <c r="R22" s="1"/>
      <c r="V22" s="16"/>
    </row>
    <row r="23" spans="1:18" s="4" customFormat="1" ht="18.75" customHeight="1">
      <c r="A23" s="26"/>
      <c r="B23" s="142" t="s">
        <v>52</v>
      </c>
      <c r="C23" s="55"/>
      <c r="D23" s="55"/>
      <c r="E23" s="55"/>
      <c r="F23" s="55"/>
      <c r="G23" s="55"/>
      <c r="H23" s="55"/>
      <c r="I23" s="55"/>
      <c r="J23" s="874">
        <v>19496113874</v>
      </c>
      <c r="K23" s="875"/>
      <c r="L23" s="870"/>
      <c r="M23" s="871"/>
      <c r="N23" s="700">
        <v>10602425574</v>
      </c>
      <c r="O23" s="702"/>
      <c r="P23" s="870"/>
      <c r="Q23" s="871"/>
      <c r="R23" s="1"/>
    </row>
    <row r="24" spans="1:18" s="4" customFormat="1" ht="18.75" customHeight="1">
      <c r="A24" s="258"/>
      <c r="B24" s="142" t="s">
        <v>143</v>
      </c>
      <c r="C24" s="25"/>
      <c r="D24" s="25"/>
      <c r="E24" s="25"/>
      <c r="F24" s="25"/>
      <c r="G24" s="25"/>
      <c r="H24" s="258"/>
      <c r="I24" s="53"/>
      <c r="J24" s="874">
        <v>236178142</v>
      </c>
      <c r="K24" s="875"/>
      <c r="L24" s="870"/>
      <c r="M24" s="871"/>
      <c r="N24" s="700">
        <v>313335860</v>
      </c>
      <c r="O24" s="702"/>
      <c r="P24" s="870"/>
      <c r="Q24" s="871"/>
      <c r="R24" s="1"/>
    </row>
    <row r="25" spans="1:18" s="4" customFormat="1" ht="18.75" customHeight="1">
      <c r="A25" s="26"/>
      <c r="B25" s="117" t="s">
        <v>150</v>
      </c>
      <c r="C25" s="112"/>
      <c r="D25" s="112"/>
      <c r="E25" s="112"/>
      <c r="F25" s="112"/>
      <c r="G25" s="112"/>
      <c r="H25" s="110"/>
      <c r="I25" s="55"/>
      <c r="J25" s="700"/>
      <c r="K25" s="702"/>
      <c r="L25" s="870"/>
      <c r="M25" s="871"/>
      <c r="N25" s="700"/>
      <c r="O25" s="702"/>
      <c r="P25" s="870"/>
      <c r="Q25" s="871"/>
      <c r="R25" s="1"/>
    </row>
    <row r="26" spans="1:18" s="4" customFormat="1" ht="18.75" customHeight="1">
      <c r="A26" s="258"/>
      <c r="B26" s="117" t="s">
        <v>320</v>
      </c>
      <c r="C26" s="112"/>
      <c r="D26" s="112"/>
      <c r="E26" s="112"/>
      <c r="F26" s="112"/>
      <c r="G26" s="112"/>
      <c r="H26" s="110"/>
      <c r="I26" s="55"/>
      <c r="J26" s="700">
        <v>33142291374</v>
      </c>
      <c r="K26" s="702"/>
      <c r="L26" s="259"/>
      <c r="M26" s="260"/>
      <c r="N26" s="700">
        <v>19259180328</v>
      </c>
      <c r="O26" s="702"/>
      <c r="P26" s="259"/>
      <c r="Q26" s="260"/>
      <c r="R26" s="1"/>
    </row>
    <row r="27" spans="1:18" s="4" customFormat="1" ht="18.75" customHeight="1">
      <c r="A27" s="383"/>
      <c r="B27" s="117" t="s">
        <v>407</v>
      </c>
      <c r="C27" s="112"/>
      <c r="D27" s="112"/>
      <c r="E27" s="112"/>
      <c r="F27" s="112"/>
      <c r="G27" s="112"/>
      <c r="H27" s="110"/>
      <c r="I27" s="55"/>
      <c r="J27" s="700">
        <v>963013008</v>
      </c>
      <c r="K27" s="702"/>
      <c r="L27" s="384"/>
      <c r="M27" s="385"/>
      <c r="N27" s="700">
        <v>1503582480</v>
      </c>
      <c r="O27" s="702"/>
      <c r="P27" s="384"/>
      <c r="Q27" s="385"/>
      <c r="R27" s="1"/>
    </row>
    <row r="28" spans="1:18" s="4" customFormat="1" ht="18.75" customHeight="1">
      <c r="A28" s="258"/>
      <c r="B28" s="117" t="s">
        <v>472</v>
      </c>
      <c r="C28" s="112"/>
      <c r="D28" s="112"/>
      <c r="E28" s="112"/>
      <c r="F28" s="112"/>
      <c r="G28" s="112"/>
      <c r="H28" s="110"/>
      <c r="I28" s="55"/>
      <c r="J28" s="700">
        <v>1468790787</v>
      </c>
      <c r="K28" s="702"/>
      <c r="L28" s="259"/>
      <c r="M28" s="260"/>
      <c r="N28" s="700">
        <v>6822123</v>
      </c>
      <c r="O28" s="702"/>
      <c r="P28" s="259"/>
      <c r="Q28" s="260"/>
      <c r="R28" s="1"/>
    </row>
    <row r="29" spans="1:18" s="4" customFormat="1" ht="18.75" customHeight="1">
      <c r="A29" s="258"/>
      <c r="B29" s="117" t="s">
        <v>321</v>
      </c>
      <c r="C29" s="112"/>
      <c r="D29" s="112"/>
      <c r="E29" s="112"/>
      <c r="F29" s="112"/>
      <c r="G29" s="112"/>
      <c r="H29" s="110"/>
      <c r="I29" s="55"/>
      <c r="J29" s="700">
        <v>0</v>
      </c>
      <c r="K29" s="702"/>
      <c r="L29" s="259"/>
      <c r="M29" s="260"/>
      <c r="N29" s="700">
        <v>250000000</v>
      </c>
      <c r="O29" s="702"/>
      <c r="P29" s="259"/>
      <c r="Q29" s="260"/>
      <c r="R29" s="1"/>
    </row>
    <row r="30" spans="1:18" s="4" customFormat="1" ht="18.75" customHeight="1">
      <c r="A30" s="26"/>
      <c r="B30" s="147" t="s">
        <v>151</v>
      </c>
      <c r="C30" s="148"/>
      <c r="D30" s="148"/>
      <c r="E30" s="148"/>
      <c r="F30" s="148"/>
      <c r="G30" s="148"/>
      <c r="H30" s="148"/>
      <c r="I30" s="148"/>
      <c r="J30" s="700"/>
      <c r="K30" s="702"/>
      <c r="L30" s="870"/>
      <c r="M30" s="871"/>
      <c r="N30" s="700"/>
      <c r="O30" s="702"/>
      <c r="P30" s="870"/>
      <c r="Q30" s="871"/>
      <c r="R30" s="1"/>
    </row>
    <row r="31" spans="1:18" s="4" customFormat="1" ht="18.75" customHeight="1" thickBot="1">
      <c r="A31" s="26"/>
      <c r="B31" s="149" t="s">
        <v>152</v>
      </c>
      <c r="C31" s="150"/>
      <c r="D31" s="150"/>
      <c r="E31" s="150"/>
      <c r="F31" s="150"/>
      <c r="G31" s="150"/>
      <c r="H31" s="150"/>
      <c r="I31" s="150"/>
      <c r="J31" s="748"/>
      <c r="K31" s="750"/>
      <c r="L31" s="876">
        <f>+SUM(J26:K29)</f>
        <v>35574095169</v>
      </c>
      <c r="M31" s="877"/>
      <c r="N31" s="748"/>
      <c r="O31" s="750"/>
      <c r="P31" s="876">
        <f>+SUM(N26:O29)</f>
        <v>21019584931</v>
      </c>
      <c r="Q31" s="877"/>
      <c r="R31" s="10"/>
    </row>
    <row r="32" spans="2:17" ht="18.75" customHeight="1" thickTop="1">
      <c r="B32" s="24"/>
      <c r="C32" s="24"/>
      <c r="D32" s="24"/>
      <c r="E32" s="26"/>
      <c r="F32" s="25"/>
      <c r="G32" s="25"/>
      <c r="H32" s="26"/>
      <c r="I32" s="53"/>
      <c r="J32" s="53"/>
      <c r="K32" s="53"/>
      <c r="L32" s="26"/>
      <c r="M32" s="54"/>
      <c r="N32" s="53"/>
      <c r="O32" s="53"/>
      <c r="P32" s="26"/>
      <c r="Q32" s="54"/>
    </row>
    <row r="33" spans="2:17" ht="18.75" customHeight="1">
      <c r="B33" s="24"/>
      <c r="C33" s="25"/>
      <c r="D33" s="25"/>
      <c r="E33" s="26"/>
      <c r="F33" s="25"/>
      <c r="G33" s="83"/>
      <c r="H33" s="83"/>
      <c r="I33" s="94"/>
      <c r="J33" s="94"/>
      <c r="K33" s="94"/>
      <c r="L33" s="83"/>
      <c r="M33" s="104"/>
      <c r="N33" s="94"/>
      <c r="O33" s="94"/>
      <c r="P33" s="83"/>
      <c r="Q33" s="104"/>
    </row>
    <row r="34" spans="2:17" ht="18.75" customHeight="1">
      <c r="B34" s="24"/>
      <c r="C34" s="25"/>
      <c r="D34" s="25"/>
      <c r="E34" s="26"/>
      <c r="F34" s="25"/>
      <c r="G34" s="83"/>
      <c r="H34" s="83"/>
      <c r="I34" s="94"/>
      <c r="J34" s="869"/>
      <c r="K34" s="596"/>
      <c r="L34" s="83"/>
      <c r="M34" s="104"/>
      <c r="N34" s="869"/>
      <c r="O34" s="596"/>
      <c r="P34" s="83"/>
      <c r="Q34" s="104"/>
    </row>
    <row r="35" spans="2:17" ht="18.75" customHeight="1">
      <c r="B35" s="24"/>
      <c r="C35" s="25"/>
      <c r="D35" s="25"/>
      <c r="E35" s="26"/>
      <c r="F35" s="25"/>
      <c r="G35" s="25"/>
      <c r="H35" s="26"/>
      <c r="I35" s="53"/>
      <c r="J35" s="869"/>
      <c r="K35" s="596"/>
      <c r="L35" s="26"/>
      <c r="M35" s="104"/>
      <c r="N35" s="869"/>
      <c r="O35" s="596"/>
      <c r="P35" s="26"/>
      <c r="Q35" s="104"/>
    </row>
    <row r="36" ht="15.75" customHeight="1"/>
  </sheetData>
  <sheetProtection/>
  <mergeCells count="80">
    <mergeCell ref="J29:K29"/>
    <mergeCell ref="L25:M25"/>
    <mergeCell ref="N25:O25"/>
    <mergeCell ref="N4:Q4"/>
    <mergeCell ref="L13:M13"/>
    <mergeCell ref="N13:O13"/>
    <mergeCell ref="P13:Q13"/>
    <mergeCell ref="N14:O14"/>
    <mergeCell ref="L20:M20"/>
    <mergeCell ref="N20:O20"/>
    <mergeCell ref="A6:P6"/>
    <mergeCell ref="A7:P7"/>
    <mergeCell ref="J18:K18"/>
    <mergeCell ref="L18:M18"/>
    <mergeCell ref="N18:O18"/>
    <mergeCell ref="P18:Q18"/>
    <mergeCell ref="N17:O17"/>
    <mergeCell ref="N15:O15"/>
    <mergeCell ref="P15:Q15"/>
    <mergeCell ref="J13:K13"/>
    <mergeCell ref="J26:K26"/>
    <mergeCell ref="J25:K25"/>
    <mergeCell ref="P25:Q25"/>
    <mergeCell ref="L23:M23"/>
    <mergeCell ref="N23:O23"/>
    <mergeCell ref="L22:M22"/>
    <mergeCell ref="P23:Q23"/>
    <mergeCell ref="L24:M24"/>
    <mergeCell ref="N24:O24"/>
    <mergeCell ref="P24:Q24"/>
    <mergeCell ref="J19:K19"/>
    <mergeCell ref="P20:Q20"/>
    <mergeCell ref="L16:M16"/>
    <mergeCell ref="L17:M17"/>
    <mergeCell ref="N31:O31"/>
    <mergeCell ref="P31:Q31"/>
    <mergeCell ref="N26:O26"/>
    <mergeCell ref="N28:O28"/>
    <mergeCell ref="N29:O29"/>
    <mergeCell ref="P30:Q30"/>
    <mergeCell ref="P14:Q14"/>
    <mergeCell ref="B12:I12"/>
    <mergeCell ref="J12:M12"/>
    <mergeCell ref="N12:Q12"/>
    <mergeCell ref="P21:Q21"/>
    <mergeCell ref="J22:K22"/>
    <mergeCell ref="P16:Q16"/>
    <mergeCell ref="P17:Q17"/>
    <mergeCell ref="N22:O22"/>
    <mergeCell ref="P22:Q22"/>
    <mergeCell ref="N19:O19"/>
    <mergeCell ref="P19:Q19"/>
    <mergeCell ref="J20:K20"/>
    <mergeCell ref="J17:K17"/>
    <mergeCell ref="N16:O16"/>
    <mergeCell ref="A8:P8"/>
    <mergeCell ref="A10:P10"/>
    <mergeCell ref="L14:M14"/>
    <mergeCell ref="J15:K15"/>
    <mergeCell ref="L15:M15"/>
    <mergeCell ref="J34:K34"/>
    <mergeCell ref="J14:K14"/>
    <mergeCell ref="J21:K21"/>
    <mergeCell ref="L21:M21"/>
    <mergeCell ref="N21:O21"/>
    <mergeCell ref="J23:K23"/>
    <mergeCell ref="J24:K24"/>
    <mergeCell ref="J16:K16"/>
    <mergeCell ref="L31:M31"/>
    <mergeCell ref="L19:M19"/>
    <mergeCell ref="J35:K35"/>
    <mergeCell ref="N34:O34"/>
    <mergeCell ref="N35:O35"/>
    <mergeCell ref="J27:K27"/>
    <mergeCell ref="N27:O27"/>
    <mergeCell ref="J30:K30"/>
    <mergeCell ref="L30:M30"/>
    <mergeCell ref="N30:O30"/>
    <mergeCell ref="J28:K28"/>
    <mergeCell ref="J31:K31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AO64"/>
  <sheetViews>
    <sheetView zoomScalePageLayoutView="0" workbookViewId="0" topLeftCell="A1">
      <selection activeCell="V23" sqref="V23"/>
      <selection activeCell="R45" sqref="R45:V45"/>
    </sheetView>
  </sheetViews>
  <sheetFormatPr defaultColWidth="2.7109375" defaultRowHeight="15" customHeight="1"/>
  <cols>
    <col min="1" max="1" width="3.57421875" style="4" customWidth="1"/>
    <col min="2" max="11" width="2.7109375" style="4" customWidth="1"/>
    <col min="12" max="12" width="2.421875" style="4" customWidth="1"/>
    <col min="13" max="13" width="2.7109375" style="4" hidden="1" customWidth="1"/>
    <col min="14" max="14" width="3.421875" style="4" customWidth="1"/>
    <col min="15" max="16" width="2.7109375" style="4" customWidth="1"/>
    <col min="17" max="17" width="0.85546875" style="4" customWidth="1"/>
    <col min="18" max="26" width="2.7109375" style="4" customWidth="1"/>
    <col min="27" max="27" width="2.57421875" style="4" customWidth="1"/>
    <col min="28" max="28" width="3.7109375" style="4" customWidth="1"/>
    <col min="29" max="29" width="2.421875" style="4" customWidth="1"/>
    <col min="30" max="30" width="3.57421875" style="4" customWidth="1"/>
    <col min="31" max="34" width="2.7109375" style="4" customWidth="1"/>
    <col min="35" max="35" width="3.28125" style="4" customWidth="1"/>
    <col min="36" max="40" width="2.7109375" style="4" customWidth="1"/>
    <col min="41" max="41" width="21.421875" style="4" customWidth="1"/>
    <col min="42" max="46" width="2.7109375" style="4" customWidth="1"/>
    <col min="47" max="47" width="9.00390625" style="4" bestFit="1" customWidth="1"/>
    <col min="48" max="48" width="5.57421875" style="4" bestFit="1" customWidth="1"/>
    <col min="49" max="49" width="11.28125" style="4" bestFit="1" customWidth="1"/>
    <col min="50" max="16384" width="2.7109375" style="4" customWidth="1"/>
  </cols>
  <sheetData>
    <row r="5" spans="2:35" ht="15" customHeight="1"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687"/>
      <c r="Y5" s="687"/>
      <c r="Z5" s="687"/>
      <c r="AA5" s="687"/>
      <c r="AB5" s="687"/>
      <c r="AC5" s="687" t="s">
        <v>154</v>
      </c>
      <c r="AD5" s="687"/>
      <c r="AE5" s="687"/>
      <c r="AF5" s="687"/>
      <c r="AG5" s="687"/>
      <c r="AH5" s="687"/>
      <c r="AI5" s="687"/>
    </row>
    <row r="6" spans="2:35" ht="15" customHeight="1">
      <c r="B6" s="687" t="s">
        <v>214</v>
      </c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687"/>
      <c r="AA6" s="687"/>
      <c r="AB6" s="687"/>
      <c r="AC6" s="687"/>
      <c r="AD6" s="687"/>
      <c r="AE6" s="687"/>
      <c r="AF6" s="687"/>
      <c r="AG6" s="687"/>
      <c r="AH6" s="687"/>
      <c r="AI6" s="687"/>
    </row>
    <row r="7" spans="2:35" ht="15" customHeight="1">
      <c r="B7" s="687" t="s">
        <v>509</v>
      </c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  <c r="V7" s="687"/>
      <c r="W7" s="687"/>
      <c r="X7" s="687"/>
      <c r="Y7" s="687"/>
      <c r="Z7" s="687"/>
      <c r="AA7" s="687"/>
      <c r="AB7" s="687"/>
      <c r="AC7" s="687"/>
      <c r="AD7" s="687"/>
      <c r="AE7" s="687"/>
      <c r="AF7" s="687"/>
      <c r="AG7" s="687"/>
      <c r="AH7" s="687"/>
      <c r="AI7" s="687"/>
    </row>
    <row r="8" spans="2:35" ht="15" customHeight="1">
      <c r="B8" s="926" t="s">
        <v>376</v>
      </c>
      <c r="C8" s="926"/>
      <c r="D8" s="926"/>
      <c r="E8" s="926"/>
      <c r="F8" s="926"/>
      <c r="G8" s="926"/>
      <c r="H8" s="926"/>
      <c r="I8" s="926"/>
      <c r="J8" s="926"/>
      <c r="K8" s="926"/>
      <c r="L8" s="926"/>
      <c r="M8" s="926"/>
      <c r="N8" s="926"/>
      <c r="O8" s="926"/>
      <c r="P8" s="926"/>
      <c r="Q8" s="926"/>
      <c r="R8" s="926"/>
      <c r="S8" s="926"/>
      <c r="T8" s="926"/>
      <c r="U8" s="926"/>
      <c r="V8" s="926"/>
      <c r="W8" s="926"/>
      <c r="X8" s="926"/>
      <c r="Y8" s="926"/>
      <c r="Z8" s="926"/>
      <c r="AA8" s="926"/>
      <c r="AB8" s="926"/>
      <c r="AC8" s="926"/>
      <c r="AD8" s="926"/>
      <c r="AE8" s="926"/>
      <c r="AF8" s="926"/>
      <c r="AG8" s="926"/>
      <c r="AH8" s="926"/>
      <c r="AI8" s="926"/>
    </row>
    <row r="9" spans="2:35" ht="15" customHeight="1">
      <c r="B9" s="687" t="s">
        <v>153</v>
      </c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7"/>
      <c r="S9" s="687"/>
      <c r="T9" s="687"/>
      <c r="U9" s="687"/>
      <c r="V9" s="687"/>
      <c r="W9" s="687"/>
      <c r="X9" s="687"/>
      <c r="Y9" s="687"/>
      <c r="Z9" s="687"/>
      <c r="AA9" s="687"/>
      <c r="AB9" s="687"/>
      <c r="AC9" s="687"/>
      <c r="AD9" s="687"/>
      <c r="AE9" s="687"/>
      <c r="AF9" s="687"/>
      <c r="AG9" s="687"/>
      <c r="AH9" s="687"/>
      <c r="AI9" s="687"/>
    </row>
    <row r="10" spans="2:35" ht="15" customHeight="1">
      <c r="B10" s="928" t="s">
        <v>160</v>
      </c>
      <c r="C10" s="929"/>
      <c r="D10" s="929"/>
      <c r="E10" s="929"/>
      <c r="F10" s="929"/>
      <c r="G10" s="929"/>
      <c r="H10" s="929"/>
      <c r="I10" s="929"/>
      <c r="J10" s="929"/>
      <c r="K10" s="929"/>
      <c r="L10" s="929"/>
      <c r="M10" s="929"/>
      <c r="N10" s="930"/>
      <c r="O10" s="834" t="s">
        <v>158</v>
      </c>
      <c r="P10" s="835"/>
      <c r="Q10" s="835"/>
      <c r="R10" s="835"/>
      <c r="S10" s="835"/>
      <c r="T10" s="835"/>
      <c r="U10" s="835"/>
      <c r="V10" s="836"/>
      <c r="W10" s="818" t="s">
        <v>156</v>
      </c>
      <c r="X10" s="838"/>
      <c r="Y10" s="819"/>
      <c r="Z10" s="834" t="s">
        <v>155</v>
      </c>
      <c r="AA10" s="835"/>
      <c r="AB10" s="835"/>
      <c r="AC10" s="835"/>
      <c r="AD10" s="835"/>
      <c r="AE10" s="835"/>
      <c r="AF10" s="835"/>
      <c r="AG10" s="835"/>
      <c r="AH10" s="835"/>
      <c r="AI10" s="836"/>
    </row>
    <row r="11" spans="2:35" ht="15" customHeight="1">
      <c r="B11" s="931"/>
      <c r="C11" s="932"/>
      <c r="D11" s="932"/>
      <c r="E11" s="932"/>
      <c r="F11" s="932"/>
      <c r="G11" s="932"/>
      <c r="H11" s="932"/>
      <c r="I11" s="932"/>
      <c r="J11" s="932"/>
      <c r="K11" s="932"/>
      <c r="L11" s="932"/>
      <c r="M11" s="932"/>
      <c r="N11" s="933"/>
      <c r="O11" s="824" t="s">
        <v>116</v>
      </c>
      <c r="P11" s="839"/>
      <c r="Q11" s="839"/>
      <c r="R11" s="818" t="s">
        <v>159</v>
      </c>
      <c r="S11" s="838"/>
      <c r="T11" s="838"/>
      <c r="U11" s="838"/>
      <c r="V11" s="819"/>
      <c r="W11" s="824" t="s">
        <v>157</v>
      </c>
      <c r="X11" s="839"/>
      <c r="Y11" s="825"/>
      <c r="Z11" s="834" t="s">
        <v>511</v>
      </c>
      <c r="AA11" s="835"/>
      <c r="AB11" s="835"/>
      <c r="AC11" s="835"/>
      <c r="AD11" s="835"/>
      <c r="AE11" s="927" t="s">
        <v>429</v>
      </c>
      <c r="AF11" s="927"/>
      <c r="AG11" s="927"/>
      <c r="AH11" s="927"/>
      <c r="AI11" s="927"/>
    </row>
    <row r="12" spans="1:36" ht="15" customHeight="1">
      <c r="A12" s="17"/>
      <c r="B12" s="352" t="s">
        <v>166</v>
      </c>
      <c r="C12" s="353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2"/>
      <c r="O12" s="934"/>
      <c r="P12" s="935"/>
      <c r="Q12" s="936"/>
      <c r="R12" s="923"/>
      <c r="S12" s="924"/>
      <c r="T12" s="924"/>
      <c r="U12" s="924"/>
      <c r="V12" s="925"/>
      <c r="W12" s="923"/>
      <c r="X12" s="924"/>
      <c r="Y12" s="925"/>
      <c r="Z12" s="765"/>
      <c r="AA12" s="766"/>
      <c r="AB12" s="766"/>
      <c r="AC12" s="766"/>
      <c r="AD12" s="769"/>
      <c r="AE12" s="765"/>
      <c r="AF12" s="766"/>
      <c r="AG12" s="766"/>
      <c r="AH12" s="766"/>
      <c r="AI12" s="769"/>
      <c r="AJ12" s="17"/>
    </row>
    <row r="13" spans="1:36" ht="15" customHeight="1">
      <c r="A13" s="17"/>
      <c r="B13" s="354" t="s">
        <v>161</v>
      </c>
      <c r="C13" s="46"/>
      <c r="D13" s="108"/>
      <c r="E13" s="108"/>
      <c r="F13" s="108"/>
      <c r="G13" s="108"/>
      <c r="H13" s="108"/>
      <c r="I13" s="108"/>
      <c r="J13" s="154"/>
      <c r="K13" s="108"/>
      <c r="L13" s="108"/>
      <c r="M13" s="108"/>
      <c r="N13" s="155"/>
      <c r="O13" s="897"/>
      <c r="P13" s="898"/>
      <c r="Q13" s="899"/>
      <c r="R13" s="900"/>
      <c r="S13" s="901"/>
      <c r="T13" s="901"/>
      <c r="U13" s="901"/>
      <c r="V13" s="902"/>
      <c r="W13" s="888"/>
      <c r="X13" s="889"/>
      <c r="Y13" s="890"/>
      <c r="Z13" s="700"/>
      <c r="AA13" s="701"/>
      <c r="AB13" s="701"/>
      <c r="AC13" s="701"/>
      <c r="AD13" s="702"/>
      <c r="AE13" s="700"/>
      <c r="AF13" s="701"/>
      <c r="AG13" s="701"/>
      <c r="AH13" s="701"/>
      <c r="AI13" s="702"/>
      <c r="AJ13" s="17"/>
    </row>
    <row r="14" spans="1:36" ht="15" customHeight="1">
      <c r="A14" s="17"/>
      <c r="B14" s="211" t="s">
        <v>162</v>
      </c>
      <c r="C14" s="108"/>
      <c r="D14" s="108"/>
      <c r="E14" s="108"/>
      <c r="F14" s="108"/>
      <c r="G14" s="108"/>
      <c r="H14" s="108"/>
      <c r="I14" s="108"/>
      <c r="J14" s="156"/>
      <c r="K14" s="156"/>
      <c r="L14" s="156"/>
      <c r="M14" s="156"/>
      <c r="N14" s="157"/>
      <c r="O14" s="897"/>
      <c r="P14" s="898"/>
      <c r="Q14" s="899"/>
      <c r="R14" s="900"/>
      <c r="S14" s="901"/>
      <c r="T14" s="901"/>
      <c r="U14" s="901"/>
      <c r="V14" s="902"/>
      <c r="W14" s="888"/>
      <c r="X14" s="889"/>
      <c r="Y14" s="890"/>
      <c r="Z14" s="700"/>
      <c r="AA14" s="701"/>
      <c r="AB14" s="701"/>
      <c r="AC14" s="701"/>
      <c r="AD14" s="702"/>
      <c r="AE14" s="700"/>
      <c r="AF14" s="701"/>
      <c r="AG14" s="701"/>
      <c r="AH14" s="701"/>
      <c r="AI14" s="702"/>
      <c r="AJ14" s="17"/>
    </row>
    <row r="15" spans="1:36" ht="15" customHeight="1">
      <c r="A15" s="17"/>
      <c r="B15" s="109" t="s">
        <v>384</v>
      </c>
      <c r="C15" s="108"/>
      <c r="D15" s="108"/>
      <c r="E15" s="108"/>
      <c r="F15" s="108"/>
      <c r="G15" s="108"/>
      <c r="H15" s="108"/>
      <c r="I15" s="108"/>
      <c r="J15" s="158"/>
      <c r="K15" s="158"/>
      <c r="L15" s="158"/>
      <c r="M15" s="158"/>
      <c r="N15" s="159"/>
      <c r="O15" s="894" t="s">
        <v>280</v>
      </c>
      <c r="P15" s="895"/>
      <c r="Q15" s="896"/>
      <c r="R15" s="891">
        <v>237383.81</v>
      </c>
      <c r="S15" s="892"/>
      <c r="T15" s="892"/>
      <c r="U15" s="892"/>
      <c r="V15" s="893"/>
      <c r="W15" s="903">
        <v>6979.36</v>
      </c>
      <c r="X15" s="904"/>
      <c r="Y15" s="905"/>
      <c r="Z15" s="637">
        <f aca="true" t="shared" si="0" ref="Z15:Z20">+R15*W15</f>
        <v>1656787068.1615999</v>
      </c>
      <c r="AA15" s="638"/>
      <c r="AB15" s="638"/>
      <c r="AC15" s="638"/>
      <c r="AD15" s="639"/>
      <c r="AE15" s="637">
        <v>49145858</v>
      </c>
      <c r="AF15" s="638"/>
      <c r="AG15" s="638"/>
      <c r="AH15" s="638"/>
      <c r="AI15" s="639"/>
      <c r="AJ15" s="17"/>
    </row>
    <row r="16" spans="1:36" ht="15" customHeight="1">
      <c r="A16" s="17"/>
      <c r="B16" s="109" t="s">
        <v>385</v>
      </c>
      <c r="C16" s="108"/>
      <c r="D16" s="108"/>
      <c r="E16" s="108"/>
      <c r="F16" s="108"/>
      <c r="G16" s="108"/>
      <c r="H16" s="108"/>
      <c r="I16" s="108"/>
      <c r="J16" s="158"/>
      <c r="K16" s="158"/>
      <c r="L16" s="158"/>
      <c r="M16" s="158"/>
      <c r="N16" s="159"/>
      <c r="O16" s="894" t="s">
        <v>280</v>
      </c>
      <c r="P16" s="895"/>
      <c r="Q16" s="896"/>
      <c r="R16" s="891">
        <v>37994.88</v>
      </c>
      <c r="S16" s="892"/>
      <c r="T16" s="892"/>
      <c r="U16" s="892"/>
      <c r="V16" s="893"/>
      <c r="W16" s="903">
        <v>6979.36</v>
      </c>
      <c r="X16" s="904"/>
      <c r="Y16" s="905"/>
      <c r="Z16" s="637">
        <f t="shared" si="0"/>
        <v>265179945.67679998</v>
      </c>
      <c r="AA16" s="638"/>
      <c r="AB16" s="638"/>
      <c r="AC16" s="638"/>
      <c r="AD16" s="639"/>
      <c r="AE16" s="637">
        <v>189663185</v>
      </c>
      <c r="AF16" s="638"/>
      <c r="AG16" s="638"/>
      <c r="AH16" s="638"/>
      <c r="AI16" s="639"/>
      <c r="AJ16" s="17"/>
    </row>
    <row r="17" spans="1:36" ht="15" customHeight="1">
      <c r="A17" s="17"/>
      <c r="B17" s="109" t="s">
        <v>360</v>
      </c>
      <c r="C17" s="108"/>
      <c r="D17" s="108"/>
      <c r="E17" s="108"/>
      <c r="F17" s="108"/>
      <c r="G17" s="108"/>
      <c r="H17" s="108"/>
      <c r="I17" s="108"/>
      <c r="J17" s="158"/>
      <c r="K17" s="158"/>
      <c r="L17" s="158"/>
      <c r="M17" s="158"/>
      <c r="N17" s="159"/>
      <c r="O17" s="894" t="s">
        <v>280</v>
      </c>
      <c r="P17" s="895"/>
      <c r="Q17" s="896"/>
      <c r="R17" s="891">
        <v>2361.31</v>
      </c>
      <c r="S17" s="892"/>
      <c r="T17" s="892"/>
      <c r="U17" s="892"/>
      <c r="V17" s="893"/>
      <c r="W17" s="903">
        <v>6979.36</v>
      </c>
      <c r="X17" s="904"/>
      <c r="Y17" s="905"/>
      <c r="Z17" s="637">
        <f t="shared" si="0"/>
        <v>16480432.5616</v>
      </c>
      <c r="AA17" s="638"/>
      <c r="AB17" s="638"/>
      <c r="AC17" s="638"/>
      <c r="AD17" s="639"/>
      <c r="AE17" s="637">
        <v>2678062</v>
      </c>
      <c r="AF17" s="638"/>
      <c r="AG17" s="638"/>
      <c r="AH17" s="638"/>
      <c r="AI17" s="639"/>
      <c r="AJ17" s="17"/>
    </row>
    <row r="18" spans="1:36" ht="15" customHeight="1">
      <c r="A18" s="17"/>
      <c r="B18" s="109" t="s">
        <v>386</v>
      </c>
      <c r="C18" s="108"/>
      <c r="D18" s="108"/>
      <c r="E18" s="108"/>
      <c r="F18" s="108"/>
      <c r="G18" s="108"/>
      <c r="H18" s="108"/>
      <c r="I18" s="108"/>
      <c r="J18" s="158"/>
      <c r="K18" s="158"/>
      <c r="L18" s="158"/>
      <c r="M18" s="158"/>
      <c r="N18" s="159"/>
      <c r="O18" s="894" t="s">
        <v>280</v>
      </c>
      <c r="P18" s="895"/>
      <c r="Q18" s="896"/>
      <c r="R18" s="891">
        <v>221228.53</v>
      </c>
      <c r="S18" s="892"/>
      <c r="T18" s="892"/>
      <c r="U18" s="892"/>
      <c r="V18" s="893"/>
      <c r="W18" s="903">
        <v>6979.36</v>
      </c>
      <c r="X18" s="904"/>
      <c r="Y18" s="905"/>
      <c r="Z18" s="637">
        <f t="shared" si="0"/>
        <v>1544033553.1408</v>
      </c>
      <c r="AA18" s="638"/>
      <c r="AB18" s="638"/>
      <c r="AC18" s="638"/>
      <c r="AD18" s="639"/>
      <c r="AE18" s="637">
        <v>451122571</v>
      </c>
      <c r="AF18" s="638"/>
      <c r="AG18" s="638"/>
      <c r="AH18" s="638"/>
      <c r="AI18" s="639"/>
      <c r="AJ18" s="17"/>
    </row>
    <row r="19" spans="1:36" ht="15" customHeight="1">
      <c r="A19" s="17"/>
      <c r="B19" s="109" t="s">
        <v>437</v>
      </c>
      <c r="C19" s="108"/>
      <c r="D19" s="108"/>
      <c r="E19" s="108"/>
      <c r="F19" s="108"/>
      <c r="G19" s="108"/>
      <c r="H19" s="108"/>
      <c r="I19" s="108"/>
      <c r="J19" s="158"/>
      <c r="K19" s="158"/>
      <c r="L19" s="158"/>
      <c r="M19" s="158"/>
      <c r="N19" s="159"/>
      <c r="O19" s="894" t="s">
        <v>280</v>
      </c>
      <c r="P19" s="895"/>
      <c r="Q19" s="896"/>
      <c r="R19" s="891">
        <v>9709.59</v>
      </c>
      <c r="S19" s="892"/>
      <c r="T19" s="892"/>
      <c r="U19" s="892"/>
      <c r="V19" s="893"/>
      <c r="W19" s="903">
        <v>6979.36</v>
      </c>
      <c r="X19" s="904"/>
      <c r="Y19" s="905"/>
      <c r="Z19" s="637">
        <f t="shared" si="0"/>
        <v>67766724.0624</v>
      </c>
      <c r="AA19" s="638"/>
      <c r="AB19" s="638"/>
      <c r="AC19" s="638"/>
      <c r="AD19" s="639"/>
      <c r="AE19" s="637">
        <v>62780506</v>
      </c>
      <c r="AF19" s="638"/>
      <c r="AG19" s="638"/>
      <c r="AH19" s="638"/>
      <c r="AI19" s="639"/>
      <c r="AJ19" s="17"/>
    </row>
    <row r="20" spans="1:36" ht="15" customHeight="1">
      <c r="A20" s="17"/>
      <c r="B20" s="109" t="s">
        <v>408</v>
      </c>
      <c r="C20" s="108"/>
      <c r="D20" s="108"/>
      <c r="E20" s="108"/>
      <c r="F20" s="108"/>
      <c r="G20" s="108"/>
      <c r="H20" s="108"/>
      <c r="I20" s="108"/>
      <c r="J20" s="158"/>
      <c r="K20" s="158"/>
      <c r="L20" s="158"/>
      <c r="M20" s="158"/>
      <c r="N20" s="159"/>
      <c r="O20" s="894" t="s">
        <v>280</v>
      </c>
      <c r="P20" s="895"/>
      <c r="Q20" s="896"/>
      <c r="R20" s="891">
        <v>2071.93</v>
      </c>
      <c r="S20" s="892"/>
      <c r="T20" s="892"/>
      <c r="U20" s="892"/>
      <c r="V20" s="893"/>
      <c r="W20" s="903">
        <v>6979.36</v>
      </c>
      <c r="X20" s="904"/>
      <c r="Y20" s="905"/>
      <c r="Z20" s="637">
        <f t="shared" si="0"/>
        <v>14460745.364799999</v>
      </c>
      <c r="AA20" s="638"/>
      <c r="AB20" s="638"/>
      <c r="AC20" s="638"/>
      <c r="AD20" s="639"/>
      <c r="AE20" s="637">
        <v>186949848</v>
      </c>
      <c r="AF20" s="638"/>
      <c r="AG20" s="638"/>
      <c r="AH20" s="638"/>
      <c r="AI20" s="639"/>
      <c r="AJ20" s="17"/>
    </row>
    <row r="21" spans="1:36" ht="15" customHeight="1">
      <c r="A21" s="17"/>
      <c r="B21" s="160" t="s">
        <v>389</v>
      </c>
      <c r="C21" s="161"/>
      <c r="D21" s="161"/>
      <c r="E21" s="161"/>
      <c r="F21" s="161"/>
      <c r="G21" s="161"/>
      <c r="H21" s="161"/>
      <c r="I21" s="161"/>
      <c r="J21" s="158"/>
      <c r="K21" s="158"/>
      <c r="L21" s="158"/>
      <c r="M21" s="158"/>
      <c r="N21" s="159"/>
      <c r="O21" s="894"/>
      <c r="P21" s="895"/>
      <c r="Q21" s="896"/>
      <c r="R21" s="891"/>
      <c r="S21" s="892"/>
      <c r="T21" s="892"/>
      <c r="U21" s="892"/>
      <c r="V21" s="893"/>
      <c r="W21" s="903"/>
      <c r="X21" s="904"/>
      <c r="Y21" s="905"/>
      <c r="Z21" s="637"/>
      <c r="AA21" s="638"/>
      <c r="AB21" s="638"/>
      <c r="AC21" s="638"/>
      <c r="AD21" s="639"/>
      <c r="AE21" s="637"/>
      <c r="AF21" s="638"/>
      <c r="AG21" s="638"/>
      <c r="AH21" s="638"/>
      <c r="AI21" s="639"/>
      <c r="AJ21" s="17"/>
    </row>
    <row r="22" spans="1:36" ht="15" customHeight="1">
      <c r="A22" s="17"/>
      <c r="B22" s="324" t="s">
        <v>163</v>
      </c>
      <c r="C22" s="325"/>
      <c r="D22" s="325"/>
      <c r="E22" s="325"/>
      <c r="F22" s="325"/>
      <c r="G22" s="325"/>
      <c r="H22" s="325"/>
      <c r="I22" s="325"/>
      <c r="J22" s="158"/>
      <c r="K22" s="158"/>
      <c r="L22" s="158"/>
      <c r="M22" s="158"/>
      <c r="N22" s="162"/>
      <c r="O22" s="894" t="s">
        <v>280</v>
      </c>
      <c r="P22" s="895"/>
      <c r="Q22" s="896"/>
      <c r="R22" s="900">
        <v>1151258.71</v>
      </c>
      <c r="S22" s="901"/>
      <c r="T22" s="901"/>
      <c r="U22" s="901"/>
      <c r="V22" s="902"/>
      <c r="W22" s="903">
        <v>6979.36</v>
      </c>
      <c r="X22" s="904"/>
      <c r="Y22" s="905"/>
      <c r="Z22" s="637">
        <f>R22*W22</f>
        <v>8035048990.225599</v>
      </c>
      <c r="AA22" s="638"/>
      <c r="AB22" s="638"/>
      <c r="AC22" s="638"/>
      <c r="AD22" s="639"/>
      <c r="AE22" s="637">
        <v>12899141005</v>
      </c>
      <c r="AF22" s="638"/>
      <c r="AG22" s="638"/>
      <c r="AH22" s="638"/>
      <c r="AI22" s="639"/>
      <c r="AJ22" s="17"/>
    </row>
    <row r="23" spans="1:36" ht="15" customHeight="1">
      <c r="A23" s="17"/>
      <c r="B23" s="324" t="s">
        <v>207</v>
      </c>
      <c r="C23" s="325"/>
      <c r="D23" s="325"/>
      <c r="E23" s="325"/>
      <c r="F23" s="325"/>
      <c r="G23" s="325"/>
      <c r="H23" s="325"/>
      <c r="I23" s="325"/>
      <c r="J23" s="158"/>
      <c r="K23" s="158"/>
      <c r="L23" s="158"/>
      <c r="M23" s="158"/>
      <c r="N23" s="162"/>
      <c r="O23" s="894" t="s">
        <v>280</v>
      </c>
      <c r="P23" s="895"/>
      <c r="Q23" s="896"/>
      <c r="R23" s="891">
        <v>19112.02</v>
      </c>
      <c r="S23" s="892"/>
      <c r="T23" s="892"/>
      <c r="U23" s="892"/>
      <c r="V23" s="893"/>
      <c r="W23" s="903">
        <v>6979.36</v>
      </c>
      <c r="X23" s="904"/>
      <c r="Y23" s="905"/>
      <c r="Z23" s="637">
        <f>R23*W23</f>
        <v>133389667.9072</v>
      </c>
      <c r="AA23" s="638"/>
      <c r="AB23" s="638"/>
      <c r="AC23" s="638"/>
      <c r="AD23" s="638"/>
      <c r="AE23" s="637">
        <v>929624354</v>
      </c>
      <c r="AF23" s="638"/>
      <c r="AG23" s="638"/>
      <c r="AH23" s="638"/>
      <c r="AI23" s="638"/>
      <c r="AJ23" s="224"/>
    </row>
    <row r="24" spans="1:36" ht="15" customHeight="1">
      <c r="A24" s="17"/>
      <c r="B24" s="324" t="s">
        <v>478</v>
      </c>
      <c r="C24" s="325"/>
      <c r="D24" s="325"/>
      <c r="E24" s="325"/>
      <c r="F24" s="325"/>
      <c r="G24" s="325"/>
      <c r="H24" s="325"/>
      <c r="I24" s="325"/>
      <c r="J24" s="158"/>
      <c r="K24" s="158"/>
      <c r="L24" s="158"/>
      <c r="M24" s="158"/>
      <c r="N24" s="162"/>
      <c r="O24" s="894" t="s">
        <v>280</v>
      </c>
      <c r="P24" s="895"/>
      <c r="Q24" s="896"/>
      <c r="R24" s="891">
        <v>173219.84</v>
      </c>
      <c r="S24" s="892"/>
      <c r="T24" s="892"/>
      <c r="U24" s="892"/>
      <c r="V24" s="893"/>
      <c r="W24" s="903">
        <v>6979.36</v>
      </c>
      <c r="X24" s="904"/>
      <c r="Y24" s="905"/>
      <c r="Z24" s="637">
        <f>R24*W24</f>
        <v>1208963622.5024</v>
      </c>
      <c r="AA24" s="638"/>
      <c r="AB24" s="638"/>
      <c r="AC24" s="638"/>
      <c r="AD24" s="638"/>
      <c r="AE24" s="637">
        <v>0</v>
      </c>
      <c r="AF24" s="638"/>
      <c r="AG24" s="638"/>
      <c r="AH24" s="638"/>
      <c r="AI24" s="638"/>
      <c r="AJ24" s="17"/>
    </row>
    <row r="25" spans="1:36" ht="15" customHeight="1">
      <c r="A25" s="17"/>
      <c r="B25" s="324" t="s">
        <v>400</v>
      </c>
      <c r="C25" s="325"/>
      <c r="D25" s="325"/>
      <c r="E25" s="325"/>
      <c r="F25" s="325"/>
      <c r="G25" s="325"/>
      <c r="H25" s="325"/>
      <c r="I25" s="325"/>
      <c r="J25" s="158"/>
      <c r="K25" s="158"/>
      <c r="L25" s="158"/>
      <c r="M25" s="158"/>
      <c r="N25" s="162"/>
      <c r="O25" s="894" t="s">
        <v>280</v>
      </c>
      <c r="P25" s="895"/>
      <c r="Q25" s="896"/>
      <c r="R25" s="891">
        <v>336231.48</v>
      </c>
      <c r="S25" s="892"/>
      <c r="T25" s="892"/>
      <c r="U25" s="892"/>
      <c r="V25" s="893"/>
      <c r="W25" s="903">
        <v>6979.36</v>
      </c>
      <c r="X25" s="904"/>
      <c r="Y25" s="905"/>
      <c r="Z25" s="637">
        <f>R25*W25</f>
        <v>2346680542.2528</v>
      </c>
      <c r="AA25" s="638"/>
      <c r="AB25" s="638"/>
      <c r="AC25" s="638"/>
      <c r="AD25" s="638"/>
      <c r="AE25" s="637">
        <v>204125226</v>
      </c>
      <c r="AF25" s="638"/>
      <c r="AG25" s="638"/>
      <c r="AH25" s="638"/>
      <c r="AI25" s="639"/>
      <c r="AJ25" s="17"/>
    </row>
    <row r="26" spans="1:36" ht="15" customHeight="1">
      <c r="A26" s="17"/>
      <c r="B26" s="324" t="s">
        <v>49</v>
      </c>
      <c r="C26" s="325"/>
      <c r="D26" s="325"/>
      <c r="E26" s="325"/>
      <c r="F26" s="325"/>
      <c r="G26" s="325"/>
      <c r="H26" s="325"/>
      <c r="I26" s="325"/>
      <c r="J26" s="158"/>
      <c r="K26" s="158"/>
      <c r="L26" s="158"/>
      <c r="M26" s="158"/>
      <c r="N26" s="162"/>
      <c r="O26" s="894" t="s">
        <v>280</v>
      </c>
      <c r="P26" s="895"/>
      <c r="Q26" s="896"/>
      <c r="R26" s="891">
        <v>452561.95</v>
      </c>
      <c r="S26" s="892"/>
      <c r="T26" s="892"/>
      <c r="U26" s="892"/>
      <c r="V26" s="893"/>
      <c r="W26" s="903">
        <v>6979.36</v>
      </c>
      <c r="X26" s="904"/>
      <c r="Y26" s="905"/>
      <c r="Z26" s="637">
        <f>R26*W26</f>
        <v>3158592771.3519998</v>
      </c>
      <c r="AA26" s="638"/>
      <c r="AB26" s="638"/>
      <c r="AC26" s="638"/>
      <c r="AD26" s="638"/>
      <c r="AE26" s="637">
        <v>456367893</v>
      </c>
      <c r="AF26" s="638"/>
      <c r="AG26" s="638"/>
      <c r="AH26" s="638"/>
      <c r="AI26" s="639"/>
      <c r="AJ26" s="17"/>
    </row>
    <row r="27" spans="1:36" ht="15" customHeight="1">
      <c r="A27" s="17"/>
      <c r="B27" s="160" t="s">
        <v>484</v>
      </c>
      <c r="C27" s="161"/>
      <c r="D27" s="161"/>
      <c r="E27" s="161"/>
      <c r="F27" s="161"/>
      <c r="G27" s="161"/>
      <c r="H27" s="161"/>
      <c r="I27" s="161"/>
      <c r="J27" s="158"/>
      <c r="K27" s="158"/>
      <c r="L27" s="158"/>
      <c r="M27" s="158"/>
      <c r="N27" s="159"/>
      <c r="O27" s="894"/>
      <c r="P27" s="895"/>
      <c r="Q27" s="896"/>
      <c r="R27" s="891"/>
      <c r="S27" s="892"/>
      <c r="T27" s="892"/>
      <c r="U27" s="892"/>
      <c r="V27" s="893"/>
      <c r="W27" s="903"/>
      <c r="X27" s="904"/>
      <c r="Y27" s="905"/>
      <c r="Z27" s="637"/>
      <c r="AA27" s="638"/>
      <c r="AB27" s="638"/>
      <c r="AC27" s="638"/>
      <c r="AD27" s="638"/>
      <c r="AE27" s="637"/>
      <c r="AF27" s="638"/>
      <c r="AG27" s="638"/>
      <c r="AH27" s="638"/>
      <c r="AI27" s="639"/>
      <c r="AJ27" s="17"/>
    </row>
    <row r="28" spans="1:36" ht="15" customHeight="1">
      <c r="A28" s="17"/>
      <c r="B28" s="324" t="s">
        <v>53</v>
      </c>
      <c r="C28" s="325"/>
      <c r="D28" s="325"/>
      <c r="E28" s="325"/>
      <c r="F28" s="325"/>
      <c r="G28" s="325"/>
      <c r="H28" s="325"/>
      <c r="I28" s="325"/>
      <c r="J28" s="158"/>
      <c r="K28" s="158"/>
      <c r="L28" s="158"/>
      <c r="M28" s="158"/>
      <c r="N28" s="162"/>
      <c r="O28" s="894" t="s">
        <v>280</v>
      </c>
      <c r="P28" s="895"/>
      <c r="Q28" s="896"/>
      <c r="R28" s="900">
        <v>9751.4</v>
      </c>
      <c r="S28" s="901"/>
      <c r="T28" s="901"/>
      <c r="U28" s="901"/>
      <c r="V28" s="902"/>
      <c r="W28" s="903">
        <v>6979.36</v>
      </c>
      <c r="X28" s="904"/>
      <c r="Y28" s="905"/>
      <c r="Z28" s="637">
        <f>R28*W28</f>
        <v>68058531.10399999</v>
      </c>
      <c r="AA28" s="638"/>
      <c r="AB28" s="638"/>
      <c r="AC28" s="638"/>
      <c r="AD28" s="638"/>
      <c r="AE28" s="637">
        <v>150487288</v>
      </c>
      <c r="AF28" s="638"/>
      <c r="AG28" s="638"/>
      <c r="AH28" s="638"/>
      <c r="AI28" s="639"/>
      <c r="AJ28" s="17"/>
    </row>
    <row r="29" spans="1:36" ht="15" customHeight="1">
      <c r="A29" s="17"/>
      <c r="B29" s="324" t="s">
        <v>278</v>
      </c>
      <c r="C29" s="325"/>
      <c r="D29" s="325"/>
      <c r="E29" s="325"/>
      <c r="F29" s="325"/>
      <c r="G29" s="325"/>
      <c r="H29" s="325"/>
      <c r="I29" s="325"/>
      <c r="J29" s="158"/>
      <c r="K29" s="158"/>
      <c r="L29" s="158"/>
      <c r="M29" s="158"/>
      <c r="N29" s="162"/>
      <c r="O29" s="894" t="s">
        <v>280</v>
      </c>
      <c r="P29" s="895"/>
      <c r="Q29" s="896"/>
      <c r="R29" s="900">
        <v>118101.57</v>
      </c>
      <c r="S29" s="901"/>
      <c r="T29" s="901"/>
      <c r="U29" s="901"/>
      <c r="V29" s="902"/>
      <c r="W29" s="903">
        <v>6979.36</v>
      </c>
      <c r="X29" s="904"/>
      <c r="Y29" s="905"/>
      <c r="Z29" s="637">
        <f>R29*W29</f>
        <v>824273373.5952001</v>
      </c>
      <c r="AA29" s="638"/>
      <c r="AB29" s="638"/>
      <c r="AC29" s="638"/>
      <c r="AD29" s="638"/>
      <c r="AE29" s="637">
        <v>0</v>
      </c>
      <c r="AF29" s="638"/>
      <c r="AG29" s="638"/>
      <c r="AH29" s="638"/>
      <c r="AI29" s="639"/>
      <c r="AJ29" s="17"/>
    </row>
    <row r="30" spans="1:36" ht="15" customHeight="1">
      <c r="A30" s="17"/>
      <c r="B30" s="324" t="s">
        <v>277</v>
      </c>
      <c r="C30" s="325"/>
      <c r="D30" s="325"/>
      <c r="E30" s="325"/>
      <c r="F30" s="325"/>
      <c r="G30" s="325"/>
      <c r="H30" s="325"/>
      <c r="I30" s="325"/>
      <c r="J30" s="158"/>
      <c r="K30" s="158"/>
      <c r="L30" s="158"/>
      <c r="M30" s="158"/>
      <c r="N30" s="162"/>
      <c r="O30" s="894" t="s">
        <v>280</v>
      </c>
      <c r="P30" s="895"/>
      <c r="Q30" s="896"/>
      <c r="R30" s="891">
        <v>5774.73</v>
      </c>
      <c r="S30" s="892"/>
      <c r="T30" s="892"/>
      <c r="U30" s="892"/>
      <c r="V30" s="893"/>
      <c r="W30" s="903">
        <v>6979.36</v>
      </c>
      <c r="X30" s="904"/>
      <c r="Y30" s="905"/>
      <c r="Z30" s="637">
        <f>R30*W30</f>
        <v>40303919.572799996</v>
      </c>
      <c r="AA30" s="638"/>
      <c r="AB30" s="638"/>
      <c r="AC30" s="638"/>
      <c r="AD30" s="638"/>
      <c r="AE30" s="640">
        <v>30715934</v>
      </c>
      <c r="AF30" s="641"/>
      <c r="AG30" s="641"/>
      <c r="AH30" s="641"/>
      <c r="AI30" s="642"/>
      <c r="AJ30" s="17"/>
    </row>
    <row r="31" spans="1:36" ht="15" customHeight="1">
      <c r="A31" s="17"/>
      <c r="B31" s="211" t="s">
        <v>164</v>
      </c>
      <c r="C31" s="320"/>
      <c r="D31" s="320"/>
      <c r="E31" s="320"/>
      <c r="F31" s="320"/>
      <c r="G31" s="320"/>
      <c r="H31" s="320"/>
      <c r="I31" s="320"/>
      <c r="J31" s="156"/>
      <c r="K31" s="156"/>
      <c r="L31" s="156"/>
      <c r="M31" s="156"/>
      <c r="N31" s="157"/>
      <c r="O31" s="897"/>
      <c r="P31" s="898"/>
      <c r="Q31" s="899"/>
      <c r="R31" s="914">
        <f>SUM(R15:V30)</f>
        <v>2776761.75</v>
      </c>
      <c r="S31" s="915"/>
      <c r="T31" s="915"/>
      <c r="U31" s="915"/>
      <c r="V31" s="916"/>
      <c r="W31" s="937"/>
      <c r="X31" s="938"/>
      <c r="Y31" s="939"/>
      <c r="Z31" s="914">
        <f>SUM(Z15:AD30)</f>
        <v>19380019887.48</v>
      </c>
      <c r="AA31" s="915"/>
      <c r="AB31" s="915"/>
      <c r="AC31" s="915"/>
      <c r="AD31" s="916"/>
      <c r="AE31" s="914">
        <f>SUM(AE15:AI30)</f>
        <v>15612801730</v>
      </c>
      <c r="AF31" s="915"/>
      <c r="AG31" s="915"/>
      <c r="AH31" s="915"/>
      <c r="AI31" s="916"/>
      <c r="AJ31" s="17"/>
    </row>
    <row r="32" spans="1:36" ht="15" customHeight="1">
      <c r="A32" s="17"/>
      <c r="B32" s="330" t="s">
        <v>377</v>
      </c>
      <c r="C32" s="320"/>
      <c r="D32" s="320"/>
      <c r="E32" s="320"/>
      <c r="F32" s="320"/>
      <c r="G32" s="320"/>
      <c r="H32" s="320"/>
      <c r="I32" s="320"/>
      <c r="J32" s="156"/>
      <c r="K32" s="156"/>
      <c r="L32" s="156"/>
      <c r="M32" s="156"/>
      <c r="N32" s="157"/>
      <c r="O32" s="897"/>
      <c r="P32" s="898"/>
      <c r="Q32" s="899"/>
      <c r="R32" s="923"/>
      <c r="S32" s="924"/>
      <c r="T32" s="924"/>
      <c r="U32" s="924"/>
      <c r="V32" s="925"/>
      <c r="W32" s="920"/>
      <c r="X32" s="921"/>
      <c r="Y32" s="922"/>
      <c r="Z32" s="765"/>
      <c r="AA32" s="766"/>
      <c r="AB32" s="766"/>
      <c r="AC32" s="766"/>
      <c r="AD32" s="769"/>
      <c r="AE32" s="765"/>
      <c r="AF32" s="766"/>
      <c r="AG32" s="766"/>
      <c r="AH32" s="766"/>
      <c r="AI32" s="769"/>
      <c r="AJ32" s="17"/>
    </row>
    <row r="33" spans="1:36" ht="15" customHeight="1">
      <c r="A33" s="17"/>
      <c r="B33" s="160" t="s">
        <v>484</v>
      </c>
      <c r="C33" s="161"/>
      <c r="D33" s="161"/>
      <c r="E33" s="161"/>
      <c r="F33" s="161"/>
      <c r="G33" s="161"/>
      <c r="H33" s="161"/>
      <c r="I33" s="161"/>
      <c r="J33" s="158"/>
      <c r="K33" s="158"/>
      <c r="L33" s="158"/>
      <c r="M33" s="158"/>
      <c r="N33" s="159"/>
      <c r="O33" s="894"/>
      <c r="P33" s="895"/>
      <c r="Q33" s="896"/>
      <c r="R33" s="891"/>
      <c r="S33" s="892"/>
      <c r="T33" s="892"/>
      <c r="U33" s="892"/>
      <c r="V33" s="893"/>
      <c r="W33" s="903"/>
      <c r="X33" s="904"/>
      <c r="Y33" s="905"/>
      <c r="Z33" s="637"/>
      <c r="AA33" s="638"/>
      <c r="AB33" s="638"/>
      <c r="AC33" s="638"/>
      <c r="AD33" s="638"/>
      <c r="AE33" s="637"/>
      <c r="AF33" s="638"/>
      <c r="AG33" s="638"/>
      <c r="AH33" s="638"/>
      <c r="AI33" s="639"/>
      <c r="AJ33" s="17"/>
    </row>
    <row r="34" spans="1:36" ht="15" customHeight="1">
      <c r="A34" s="17"/>
      <c r="B34" s="324" t="s">
        <v>53</v>
      </c>
      <c r="C34" s="325"/>
      <c r="D34" s="325"/>
      <c r="E34" s="325"/>
      <c r="F34" s="325"/>
      <c r="G34" s="325"/>
      <c r="H34" s="325"/>
      <c r="I34" s="325"/>
      <c r="J34" s="158"/>
      <c r="K34" s="158"/>
      <c r="L34" s="158"/>
      <c r="M34" s="158"/>
      <c r="N34" s="162"/>
      <c r="O34" s="894" t="s">
        <v>280</v>
      </c>
      <c r="P34" s="895"/>
      <c r="Q34" s="896"/>
      <c r="R34" s="900">
        <v>11646.12</v>
      </c>
      <c r="S34" s="901"/>
      <c r="T34" s="901"/>
      <c r="U34" s="901"/>
      <c r="V34" s="902"/>
      <c r="W34" s="903">
        <v>6979.36</v>
      </c>
      <c r="X34" s="904"/>
      <c r="Y34" s="905"/>
      <c r="Z34" s="637">
        <f>R34*W34</f>
        <v>81282464.08320001</v>
      </c>
      <c r="AA34" s="638"/>
      <c r="AB34" s="638"/>
      <c r="AC34" s="638"/>
      <c r="AD34" s="638"/>
      <c r="AE34" s="637">
        <v>41978609</v>
      </c>
      <c r="AF34" s="638"/>
      <c r="AG34" s="638"/>
      <c r="AH34" s="638"/>
      <c r="AI34" s="639"/>
      <c r="AJ34" s="17"/>
    </row>
    <row r="35" spans="1:36" ht="15" customHeight="1">
      <c r="A35" s="17"/>
      <c r="B35" s="324" t="s">
        <v>278</v>
      </c>
      <c r="C35" s="325"/>
      <c r="D35" s="325"/>
      <c r="E35" s="325"/>
      <c r="F35" s="325"/>
      <c r="G35" s="325"/>
      <c r="H35" s="325"/>
      <c r="I35" s="325"/>
      <c r="J35" s="158"/>
      <c r="K35" s="158"/>
      <c r="L35" s="158"/>
      <c r="M35" s="158"/>
      <c r="N35" s="162"/>
      <c r="O35" s="894" t="s">
        <v>280</v>
      </c>
      <c r="P35" s="895"/>
      <c r="Q35" s="896"/>
      <c r="R35" s="900">
        <v>280816.43</v>
      </c>
      <c r="S35" s="901"/>
      <c r="T35" s="901"/>
      <c r="U35" s="901"/>
      <c r="V35" s="902"/>
      <c r="W35" s="903">
        <v>6979.36</v>
      </c>
      <c r="X35" s="904"/>
      <c r="Y35" s="905"/>
      <c r="Z35" s="637">
        <f>R35*W35</f>
        <v>1959918958.8848</v>
      </c>
      <c r="AA35" s="638"/>
      <c r="AB35" s="638"/>
      <c r="AC35" s="638"/>
      <c r="AD35" s="638"/>
      <c r="AE35" s="637">
        <v>0</v>
      </c>
      <c r="AF35" s="638"/>
      <c r="AG35" s="638"/>
      <c r="AH35" s="638"/>
      <c r="AI35" s="639"/>
      <c r="AJ35" s="17"/>
    </row>
    <row r="36" spans="1:36" ht="15" customHeight="1">
      <c r="A36" s="17"/>
      <c r="B36" s="211" t="s">
        <v>164</v>
      </c>
      <c r="C36" s="325"/>
      <c r="D36" s="325"/>
      <c r="E36" s="325"/>
      <c r="F36" s="325"/>
      <c r="G36" s="325"/>
      <c r="H36" s="325"/>
      <c r="I36" s="325"/>
      <c r="J36" s="158"/>
      <c r="K36" s="158"/>
      <c r="L36" s="158"/>
      <c r="M36" s="158"/>
      <c r="N36" s="162"/>
      <c r="O36" s="502"/>
      <c r="P36" s="503"/>
      <c r="Q36" s="504"/>
      <c r="R36" s="914">
        <f>+R34+R35</f>
        <v>292462.55</v>
      </c>
      <c r="S36" s="915"/>
      <c r="T36" s="915"/>
      <c r="U36" s="915"/>
      <c r="V36" s="916"/>
      <c r="W36" s="937"/>
      <c r="X36" s="938"/>
      <c r="Y36" s="939"/>
      <c r="Z36" s="625">
        <f>+Z34+Z35</f>
        <v>2041201422.968</v>
      </c>
      <c r="AA36" s="626"/>
      <c r="AB36" s="626"/>
      <c r="AC36" s="626"/>
      <c r="AD36" s="627"/>
      <c r="AE36" s="625">
        <f>+AE34+AE35</f>
        <v>41978609</v>
      </c>
      <c r="AF36" s="626"/>
      <c r="AG36" s="626"/>
      <c r="AH36" s="626"/>
      <c r="AI36" s="627"/>
      <c r="AJ36" s="17"/>
    </row>
    <row r="37" spans="1:36" ht="15" customHeight="1">
      <c r="A37" s="17"/>
      <c r="B37" s="330" t="s">
        <v>387</v>
      </c>
      <c r="C37" s="108"/>
      <c r="D37" s="108"/>
      <c r="E37" s="108"/>
      <c r="F37" s="108"/>
      <c r="G37" s="108"/>
      <c r="H37" s="108"/>
      <c r="I37" s="108"/>
      <c r="J37" s="156"/>
      <c r="K37" s="156"/>
      <c r="L37" s="156"/>
      <c r="M37" s="156"/>
      <c r="N37" s="157"/>
      <c r="O37" s="897"/>
      <c r="P37" s="898"/>
      <c r="Q37" s="899"/>
      <c r="R37" s="917">
        <f>R31+R36</f>
        <v>3069224.3</v>
      </c>
      <c r="S37" s="918"/>
      <c r="T37" s="918"/>
      <c r="U37" s="918"/>
      <c r="V37" s="919"/>
      <c r="W37" s="885"/>
      <c r="X37" s="886"/>
      <c r="Y37" s="887"/>
      <c r="Z37" s="770">
        <f>Z31+Z36</f>
        <v>21421221310.447998</v>
      </c>
      <c r="AA37" s="591"/>
      <c r="AB37" s="591"/>
      <c r="AC37" s="591"/>
      <c r="AD37" s="771"/>
      <c r="AE37" s="770">
        <f>AE31+AE36</f>
        <v>15654780339</v>
      </c>
      <c r="AF37" s="591"/>
      <c r="AG37" s="591"/>
      <c r="AH37" s="591"/>
      <c r="AI37" s="771"/>
      <c r="AJ37" s="17"/>
    </row>
    <row r="38" spans="1:36" ht="15" customHeight="1">
      <c r="A38" s="17"/>
      <c r="B38" s="355" t="s">
        <v>13</v>
      </c>
      <c r="C38" s="141"/>
      <c r="D38" s="141"/>
      <c r="E38" s="108"/>
      <c r="F38" s="108"/>
      <c r="G38" s="108"/>
      <c r="H38" s="108"/>
      <c r="I38" s="108"/>
      <c r="J38" s="156"/>
      <c r="K38" s="156"/>
      <c r="L38" s="156"/>
      <c r="M38" s="156"/>
      <c r="N38" s="157"/>
      <c r="O38" s="897"/>
      <c r="P38" s="898"/>
      <c r="Q38" s="899"/>
      <c r="R38" s="900"/>
      <c r="S38" s="901"/>
      <c r="T38" s="901"/>
      <c r="U38" s="901"/>
      <c r="V38" s="902"/>
      <c r="W38" s="888"/>
      <c r="X38" s="889"/>
      <c r="Y38" s="890"/>
      <c r="Z38" s="700"/>
      <c r="AA38" s="701"/>
      <c r="AB38" s="701"/>
      <c r="AC38" s="701"/>
      <c r="AD38" s="702"/>
      <c r="AE38" s="765"/>
      <c r="AF38" s="766"/>
      <c r="AG38" s="766"/>
      <c r="AH38" s="766"/>
      <c r="AI38" s="769"/>
      <c r="AJ38" s="17"/>
    </row>
    <row r="39" spans="1:36" ht="15" customHeight="1">
      <c r="A39" s="17"/>
      <c r="B39" s="354" t="s">
        <v>281</v>
      </c>
      <c r="C39" s="108"/>
      <c r="D39" s="108"/>
      <c r="E39" s="108"/>
      <c r="F39" s="108"/>
      <c r="G39" s="108"/>
      <c r="H39" s="108"/>
      <c r="I39" s="108"/>
      <c r="J39" s="156"/>
      <c r="K39" s="156"/>
      <c r="L39" s="156"/>
      <c r="M39" s="156"/>
      <c r="N39" s="157"/>
      <c r="O39" s="897"/>
      <c r="P39" s="898"/>
      <c r="Q39" s="899"/>
      <c r="R39" s="900"/>
      <c r="S39" s="901"/>
      <c r="T39" s="901"/>
      <c r="U39" s="901"/>
      <c r="V39" s="902"/>
      <c r="W39" s="888"/>
      <c r="X39" s="889"/>
      <c r="Y39" s="890"/>
      <c r="Z39" s="700"/>
      <c r="AA39" s="701"/>
      <c r="AB39" s="701"/>
      <c r="AC39" s="701"/>
      <c r="AD39" s="702"/>
      <c r="AE39" s="700"/>
      <c r="AF39" s="701"/>
      <c r="AG39" s="701"/>
      <c r="AH39" s="701"/>
      <c r="AI39" s="702"/>
      <c r="AJ39" s="17"/>
    </row>
    <row r="40" spans="1:36" ht="15" customHeight="1">
      <c r="A40" s="17"/>
      <c r="B40" s="211" t="s">
        <v>390</v>
      </c>
      <c r="C40" s="108"/>
      <c r="D40" s="108"/>
      <c r="E40" s="108"/>
      <c r="F40" s="108"/>
      <c r="G40" s="108"/>
      <c r="H40" s="108"/>
      <c r="I40" s="108"/>
      <c r="J40" s="156"/>
      <c r="K40" s="156"/>
      <c r="L40" s="156"/>
      <c r="M40" s="156"/>
      <c r="N40" s="157"/>
      <c r="O40" s="342"/>
      <c r="P40" s="347"/>
      <c r="Q40" s="343"/>
      <c r="R40" s="344"/>
      <c r="S40" s="345"/>
      <c r="T40" s="345"/>
      <c r="U40" s="345"/>
      <c r="V40" s="346"/>
      <c r="W40" s="339"/>
      <c r="X40" s="340"/>
      <c r="Y40" s="341"/>
      <c r="Z40" s="331"/>
      <c r="AA40" s="332"/>
      <c r="AB40" s="332"/>
      <c r="AC40" s="332"/>
      <c r="AD40" s="333"/>
      <c r="AE40" s="331"/>
      <c r="AF40" s="332"/>
      <c r="AG40" s="332"/>
      <c r="AH40" s="332"/>
      <c r="AI40" s="333"/>
      <c r="AJ40" s="17"/>
    </row>
    <row r="41" spans="1:36" ht="15" customHeight="1">
      <c r="A41" s="17"/>
      <c r="B41" s="940" t="s">
        <v>408</v>
      </c>
      <c r="C41" s="684"/>
      <c r="D41" s="684"/>
      <c r="E41" s="684"/>
      <c r="F41" s="684"/>
      <c r="G41" s="684"/>
      <c r="H41" s="684"/>
      <c r="I41" s="684"/>
      <c r="J41" s="684"/>
      <c r="K41" s="684"/>
      <c r="L41" s="684"/>
      <c r="M41" s="684"/>
      <c r="N41" s="941"/>
      <c r="O41" s="894" t="s">
        <v>280</v>
      </c>
      <c r="P41" s="895"/>
      <c r="Q41" s="896"/>
      <c r="R41" s="891">
        <v>104840</v>
      </c>
      <c r="S41" s="892"/>
      <c r="T41" s="892"/>
      <c r="U41" s="892"/>
      <c r="V41" s="893"/>
      <c r="W41" s="888">
        <v>6990.35</v>
      </c>
      <c r="X41" s="889"/>
      <c r="Y41" s="890"/>
      <c r="Z41" s="700">
        <f>R41*W41</f>
        <v>732868294</v>
      </c>
      <c r="AA41" s="701"/>
      <c r="AB41" s="701"/>
      <c r="AC41" s="701"/>
      <c r="AD41" s="702"/>
      <c r="AE41" s="700">
        <v>1319001253</v>
      </c>
      <c r="AF41" s="701"/>
      <c r="AG41" s="701"/>
      <c r="AH41" s="701"/>
      <c r="AI41" s="702"/>
      <c r="AJ41" s="17"/>
    </row>
    <row r="42" spans="2:35" ht="15" customHeight="1">
      <c r="B42" s="940" t="s">
        <v>384</v>
      </c>
      <c r="C42" s="684"/>
      <c r="D42" s="684"/>
      <c r="E42" s="684"/>
      <c r="F42" s="684"/>
      <c r="G42" s="684"/>
      <c r="H42" s="684"/>
      <c r="I42" s="684"/>
      <c r="J42" s="684"/>
      <c r="K42" s="684"/>
      <c r="L42" s="684"/>
      <c r="M42" s="684"/>
      <c r="N42" s="941"/>
      <c r="O42" s="894" t="s">
        <v>280</v>
      </c>
      <c r="P42" s="895"/>
      <c r="Q42" s="896"/>
      <c r="R42" s="891">
        <v>33364.83</v>
      </c>
      <c r="S42" s="892"/>
      <c r="T42" s="892"/>
      <c r="U42" s="892"/>
      <c r="V42" s="893"/>
      <c r="W42" s="888">
        <v>6990.35</v>
      </c>
      <c r="X42" s="889"/>
      <c r="Y42" s="890"/>
      <c r="Z42" s="700">
        <f aca="true" t="shared" si="1" ref="Z42:Z48">+R42*W42</f>
        <v>233231839.39050004</v>
      </c>
      <c r="AA42" s="701"/>
      <c r="AB42" s="701"/>
      <c r="AC42" s="701"/>
      <c r="AD42" s="702"/>
      <c r="AE42" s="700">
        <v>222360850</v>
      </c>
      <c r="AF42" s="701"/>
      <c r="AG42" s="701"/>
      <c r="AH42" s="701"/>
      <c r="AI42" s="702"/>
    </row>
    <row r="43" spans="2:35" ht="15" customHeight="1">
      <c r="B43" s="940" t="s">
        <v>385</v>
      </c>
      <c r="C43" s="684"/>
      <c r="D43" s="684"/>
      <c r="E43" s="684"/>
      <c r="F43" s="684"/>
      <c r="G43" s="684"/>
      <c r="H43" s="684"/>
      <c r="I43" s="684"/>
      <c r="J43" s="684"/>
      <c r="K43" s="684"/>
      <c r="L43" s="684"/>
      <c r="M43" s="684"/>
      <c r="N43" s="941"/>
      <c r="O43" s="894" t="s">
        <v>280</v>
      </c>
      <c r="P43" s="895"/>
      <c r="Q43" s="896"/>
      <c r="R43" s="891">
        <v>6195</v>
      </c>
      <c r="S43" s="892"/>
      <c r="T43" s="892"/>
      <c r="U43" s="892"/>
      <c r="V43" s="893"/>
      <c r="W43" s="888">
        <v>6990.35</v>
      </c>
      <c r="X43" s="889"/>
      <c r="Y43" s="890"/>
      <c r="Z43" s="700">
        <f t="shared" si="1"/>
        <v>43305218.25</v>
      </c>
      <c r="AA43" s="701"/>
      <c r="AB43" s="701"/>
      <c r="AC43" s="701"/>
      <c r="AD43" s="702"/>
      <c r="AE43" s="700">
        <v>32035336</v>
      </c>
      <c r="AF43" s="701"/>
      <c r="AG43" s="701"/>
      <c r="AH43" s="701"/>
      <c r="AI43" s="702"/>
    </row>
    <row r="44" spans="2:35" ht="15" customHeight="1">
      <c r="B44" s="940" t="s">
        <v>360</v>
      </c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941"/>
      <c r="O44" s="894" t="s">
        <v>280</v>
      </c>
      <c r="P44" s="895"/>
      <c r="Q44" s="896"/>
      <c r="R44" s="891">
        <v>0</v>
      </c>
      <c r="S44" s="892"/>
      <c r="T44" s="892"/>
      <c r="U44" s="892"/>
      <c r="V44" s="893"/>
      <c r="W44" s="888">
        <v>6990.35</v>
      </c>
      <c r="X44" s="889"/>
      <c r="Y44" s="890"/>
      <c r="Z44" s="700">
        <f t="shared" si="1"/>
        <v>0</v>
      </c>
      <c r="AA44" s="701"/>
      <c r="AB44" s="701"/>
      <c r="AC44" s="701"/>
      <c r="AD44" s="702"/>
      <c r="AE44" s="700">
        <v>2169598186</v>
      </c>
      <c r="AF44" s="701"/>
      <c r="AG44" s="701"/>
      <c r="AH44" s="701"/>
      <c r="AI44" s="702"/>
    </row>
    <row r="45" spans="2:41" ht="15" customHeight="1">
      <c r="B45" s="940" t="s">
        <v>388</v>
      </c>
      <c r="C45" s="684"/>
      <c r="D45" s="684"/>
      <c r="E45" s="684"/>
      <c r="F45" s="684"/>
      <c r="G45" s="684"/>
      <c r="H45" s="684"/>
      <c r="I45" s="684"/>
      <c r="J45" s="684"/>
      <c r="K45" s="684"/>
      <c r="L45" s="684"/>
      <c r="M45" s="684"/>
      <c r="N45" s="941"/>
      <c r="O45" s="894" t="s">
        <v>280</v>
      </c>
      <c r="P45" s="895"/>
      <c r="Q45" s="896"/>
      <c r="R45" s="891">
        <v>0</v>
      </c>
      <c r="S45" s="892"/>
      <c r="T45" s="892"/>
      <c r="U45" s="892"/>
      <c r="V45" s="893"/>
      <c r="W45" s="888">
        <v>6990.35</v>
      </c>
      <c r="X45" s="889"/>
      <c r="Y45" s="890"/>
      <c r="Z45" s="700">
        <f t="shared" si="1"/>
        <v>0</v>
      </c>
      <c r="AA45" s="701"/>
      <c r="AB45" s="701"/>
      <c r="AC45" s="701"/>
      <c r="AD45" s="702"/>
      <c r="AE45" s="700">
        <v>6781794057</v>
      </c>
      <c r="AF45" s="701"/>
      <c r="AG45" s="701"/>
      <c r="AH45" s="701"/>
      <c r="AI45" s="702"/>
      <c r="AO45" s="349"/>
    </row>
    <row r="46" spans="2:41" ht="15" customHeight="1">
      <c r="B46" s="940" t="s">
        <v>437</v>
      </c>
      <c r="C46" s="684"/>
      <c r="D46" s="684"/>
      <c r="E46" s="684"/>
      <c r="F46" s="684"/>
      <c r="G46" s="684"/>
      <c r="H46" s="684"/>
      <c r="I46" s="684"/>
      <c r="J46" s="684"/>
      <c r="K46" s="684"/>
      <c r="L46" s="684"/>
      <c r="M46" s="684"/>
      <c r="N46" s="941"/>
      <c r="O46" s="894" t="s">
        <v>280</v>
      </c>
      <c r="P46" s="895"/>
      <c r="Q46" s="896"/>
      <c r="R46" s="891">
        <v>0</v>
      </c>
      <c r="S46" s="892"/>
      <c r="T46" s="892"/>
      <c r="U46" s="892"/>
      <c r="V46" s="893"/>
      <c r="W46" s="888">
        <v>6990.35</v>
      </c>
      <c r="X46" s="889"/>
      <c r="Y46" s="890"/>
      <c r="Z46" s="700">
        <f>+R46*W46</f>
        <v>0</v>
      </c>
      <c r="AA46" s="701"/>
      <c r="AB46" s="701"/>
      <c r="AC46" s="701"/>
      <c r="AD46" s="702"/>
      <c r="AE46" s="700">
        <v>1332742511</v>
      </c>
      <c r="AF46" s="701"/>
      <c r="AG46" s="701"/>
      <c r="AH46" s="701"/>
      <c r="AI46" s="702"/>
      <c r="AO46" s="349"/>
    </row>
    <row r="47" spans="2:41" ht="15" customHeight="1">
      <c r="B47" s="940" t="s">
        <v>473</v>
      </c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941"/>
      <c r="O47" s="894" t="s">
        <v>280</v>
      </c>
      <c r="P47" s="895"/>
      <c r="Q47" s="896"/>
      <c r="R47" s="891">
        <v>117676.72</v>
      </c>
      <c r="S47" s="892"/>
      <c r="T47" s="892"/>
      <c r="U47" s="892"/>
      <c r="V47" s="893"/>
      <c r="W47" s="888">
        <v>6990.35</v>
      </c>
      <c r="X47" s="889"/>
      <c r="Y47" s="890"/>
      <c r="Z47" s="700">
        <f>+R47*W47</f>
        <v>822601459.6520001</v>
      </c>
      <c r="AA47" s="701"/>
      <c r="AB47" s="701"/>
      <c r="AC47" s="701"/>
      <c r="AD47" s="702"/>
      <c r="AE47" s="700">
        <v>0</v>
      </c>
      <c r="AF47" s="701"/>
      <c r="AG47" s="701"/>
      <c r="AH47" s="701"/>
      <c r="AI47" s="702"/>
      <c r="AO47" s="349"/>
    </row>
    <row r="48" spans="2:41" ht="15" customHeight="1">
      <c r="B48" s="940" t="s">
        <v>409</v>
      </c>
      <c r="C48" s="684"/>
      <c r="D48" s="684"/>
      <c r="E48" s="684"/>
      <c r="F48" s="684"/>
      <c r="G48" s="684"/>
      <c r="H48" s="684"/>
      <c r="I48" s="684"/>
      <c r="J48" s="684"/>
      <c r="K48" s="684"/>
      <c r="L48" s="684"/>
      <c r="M48" s="684"/>
      <c r="N48" s="941"/>
      <c r="O48" s="894" t="s">
        <v>280</v>
      </c>
      <c r="P48" s="895"/>
      <c r="Q48" s="896"/>
      <c r="R48" s="891">
        <v>0</v>
      </c>
      <c r="S48" s="892"/>
      <c r="T48" s="892"/>
      <c r="U48" s="892"/>
      <c r="V48" s="893"/>
      <c r="W48" s="888">
        <v>6990.35</v>
      </c>
      <c r="X48" s="889"/>
      <c r="Y48" s="890"/>
      <c r="Z48" s="700">
        <f t="shared" si="1"/>
        <v>0</v>
      </c>
      <c r="AA48" s="701"/>
      <c r="AB48" s="701"/>
      <c r="AC48" s="701"/>
      <c r="AD48" s="702"/>
      <c r="AE48" s="700">
        <v>295745234</v>
      </c>
      <c r="AF48" s="701"/>
      <c r="AG48" s="701"/>
      <c r="AH48" s="701"/>
      <c r="AI48" s="702"/>
      <c r="AO48" s="349"/>
    </row>
    <row r="49" spans="2:41" ht="7.5" customHeight="1">
      <c r="B49" s="212"/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156"/>
      <c r="N49" s="157"/>
      <c r="O49" s="434"/>
      <c r="P49" s="435"/>
      <c r="Q49" s="436"/>
      <c r="R49" s="891"/>
      <c r="S49" s="892"/>
      <c r="T49" s="892"/>
      <c r="U49" s="892"/>
      <c r="V49" s="893"/>
      <c r="W49" s="437"/>
      <c r="X49" s="438"/>
      <c r="Y49" s="439"/>
      <c r="Z49" s="431"/>
      <c r="AA49" s="432"/>
      <c r="AB49" s="432"/>
      <c r="AC49" s="432"/>
      <c r="AD49" s="433"/>
      <c r="AE49" s="431"/>
      <c r="AF49" s="432"/>
      <c r="AG49" s="432"/>
      <c r="AH49" s="432"/>
      <c r="AI49" s="433"/>
      <c r="AO49" s="349"/>
    </row>
    <row r="50" spans="2:41" ht="15" customHeight="1">
      <c r="B50" s="211" t="s">
        <v>391</v>
      </c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156"/>
      <c r="N50" s="157"/>
      <c r="O50" s="335"/>
      <c r="P50" s="348"/>
      <c r="Q50" s="336"/>
      <c r="R50" s="344"/>
      <c r="S50" s="345"/>
      <c r="T50" s="345"/>
      <c r="U50" s="345"/>
      <c r="V50" s="345"/>
      <c r="W50" s="339"/>
      <c r="X50" s="340"/>
      <c r="Y50" s="341"/>
      <c r="Z50" s="331"/>
      <c r="AA50" s="332"/>
      <c r="AB50" s="332"/>
      <c r="AC50" s="332"/>
      <c r="AD50" s="333"/>
      <c r="AE50" s="331"/>
      <c r="AF50" s="332"/>
      <c r="AG50" s="332"/>
      <c r="AH50" s="332"/>
      <c r="AI50" s="333"/>
      <c r="AO50" s="349"/>
    </row>
    <row r="51" spans="2:35" ht="15" customHeight="1">
      <c r="B51" s="247" t="s">
        <v>378</v>
      </c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9"/>
      <c r="O51" s="894" t="s">
        <v>280</v>
      </c>
      <c r="P51" s="895"/>
      <c r="Q51" s="896"/>
      <c r="R51" s="891">
        <v>101870.21</v>
      </c>
      <c r="S51" s="892"/>
      <c r="T51" s="892"/>
      <c r="U51" s="892"/>
      <c r="V51" s="892"/>
      <c r="W51" s="888">
        <v>6990.35</v>
      </c>
      <c r="X51" s="889"/>
      <c r="Y51" s="890"/>
      <c r="Z51" s="700">
        <f>R51*W51</f>
        <v>712108422.4735001</v>
      </c>
      <c r="AA51" s="701"/>
      <c r="AB51" s="701"/>
      <c r="AC51" s="701"/>
      <c r="AD51" s="702"/>
      <c r="AE51" s="700">
        <v>4235681319</v>
      </c>
      <c r="AF51" s="701"/>
      <c r="AG51" s="701"/>
      <c r="AH51" s="701"/>
      <c r="AI51" s="702"/>
    </row>
    <row r="52" spans="2:35" ht="15" customHeight="1">
      <c r="B52" s="211" t="s">
        <v>392</v>
      </c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9"/>
      <c r="O52" s="335"/>
      <c r="P52" s="348"/>
      <c r="Q52" s="336"/>
      <c r="R52" s="337"/>
      <c r="S52" s="338"/>
      <c r="T52" s="338"/>
      <c r="U52" s="338"/>
      <c r="V52" s="338"/>
      <c r="W52" s="339"/>
      <c r="X52" s="340"/>
      <c r="Y52" s="341"/>
      <c r="Z52" s="331"/>
      <c r="AA52" s="332"/>
      <c r="AB52" s="332"/>
      <c r="AC52" s="332"/>
      <c r="AD52" s="333"/>
      <c r="AE52" s="331"/>
      <c r="AF52" s="332"/>
      <c r="AG52" s="332"/>
      <c r="AH52" s="332"/>
      <c r="AI52" s="333"/>
    </row>
    <row r="53" spans="2:35" ht="15" customHeight="1">
      <c r="B53" s="247" t="s">
        <v>379</v>
      </c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9"/>
      <c r="O53" s="894" t="s">
        <v>280</v>
      </c>
      <c r="P53" s="895"/>
      <c r="Q53" s="896"/>
      <c r="R53" s="891">
        <v>28367.86</v>
      </c>
      <c r="S53" s="892"/>
      <c r="T53" s="892"/>
      <c r="U53" s="892"/>
      <c r="V53" s="893"/>
      <c r="W53" s="888">
        <v>6990.35</v>
      </c>
      <c r="X53" s="889"/>
      <c r="Y53" s="890"/>
      <c r="Z53" s="700">
        <f>R53*W53</f>
        <v>198301270.15100002</v>
      </c>
      <c r="AA53" s="701"/>
      <c r="AB53" s="701"/>
      <c r="AC53" s="701"/>
      <c r="AD53" s="702"/>
      <c r="AE53" s="700">
        <v>1073168702</v>
      </c>
      <c r="AF53" s="701"/>
      <c r="AG53" s="701"/>
      <c r="AH53" s="701"/>
      <c r="AI53" s="702"/>
    </row>
    <row r="54" spans="2:35" ht="15" customHeight="1">
      <c r="B54" s="153" t="s">
        <v>164</v>
      </c>
      <c r="C54" s="108"/>
      <c r="D54" s="108"/>
      <c r="E54" s="108"/>
      <c r="F54" s="108"/>
      <c r="G54" s="110"/>
      <c r="H54" s="108"/>
      <c r="I54" s="108"/>
      <c r="J54" s="108"/>
      <c r="K54" s="108"/>
      <c r="L54" s="108"/>
      <c r="M54" s="108"/>
      <c r="N54" s="118"/>
      <c r="O54" s="897"/>
      <c r="P54" s="898"/>
      <c r="Q54" s="899"/>
      <c r="R54" s="914">
        <f>SUM(R41:V53)</f>
        <v>392314.62</v>
      </c>
      <c r="S54" s="915"/>
      <c r="T54" s="915"/>
      <c r="U54" s="915"/>
      <c r="V54" s="916"/>
      <c r="W54" s="914"/>
      <c r="X54" s="915"/>
      <c r="Y54" s="916"/>
      <c r="Z54" s="625">
        <f>SUM(Z41:AD53)</f>
        <v>2742416503.9170003</v>
      </c>
      <c r="AA54" s="626"/>
      <c r="AB54" s="626"/>
      <c r="AC54" s="626"/>
      <c r="AD54" s="627"/>
      <c r="AE54" s="625">
        <f>SUM(AE41:AI53)</f>
        <v>17462127448</v>
      </c>
      <c r="AF54" s="626"/>
      <c r="AG54" s="626"/>
      <c r="AH54" s="626"/>
      <c r="AI54" s="627"/>
    </row>
    <row r="55" spans="2:35" ht="15" customHeight="1">
      <c r="B55" s="354" t="s">
        <v>165</v>
      </c>
      <c r="C55" s="108"/>
      <c r="D55" s="108"/>
      <c r="E55" s="108"/>
      <c r="F55" s="108"/>
      <c r="G55" s="110"/>
      <c r="H55" s="108"/>
      <c r="I55" s="108"/>
      <c r="J55" s="108"/>
      <c r="K55" s="108"/>
      <c r="L55" s="108"/>
      <c r="M55" s="108"/>
      <c r="N55" s="118"/>
      <c r="O55" s="897"/>
      <c r="P55" s="898"/>
      <c r="Q55" s="899"/>
      <c r="R55" s="900"/>
      <c r="S55" s="901"/>
      <c r="T55" s="901"/>
      <c r="U55" s="901"/>
      <c r="V55" s="902"/>
      <c r="W55" s="888"/>
      <c r="X55" s="889"/>
      <c r="Y55" s="890"/>
      <c r="Z55" s="700"/>
      <c r="AA55" s="701"/>
      <c r="AB55" s="701"/>
      <c r="AC55" s="701"/>
      <c r="AD55" s="702"/>
      <c r="AE55" s="765"/>
      <c r="AF55" s="766"/>
      <c r="AG55" s="766"/>
      <c r="AH55" s="766"/>
      <c r="AI55" s="769"/>
    </row>
    <row r="56" spans="2:35" ht="15" customHeight="1">
      <c r="B56" s="211" t="s">
        <v>390</v>
      </c>
      <c r="C56" s="108"/>
      <c r="D56" s="108"/>
      <c r="E56" s="108"/>
      <c r="F56" s="108"/>
      <c r="G56" s="110"/>
      <c r="H56" s="108"/>
      <c r="I56" s="108"/>
      <c r="J56" s="108"/>
      <c r="K56" s="108"/>
      <c r="L56" s="108"/>
      <c r="M56" s="108"/>
      <c r="N56" s="118"/>
      <c r="O56" s="342"/>
      <c r="P56" s="347"/>
      <c r="Q56" s="343"/>
      <c r="R56" s="344"/>
      <c r="S56" s="345"/>
      <c r="T56" s="345"/>
      <c r="U56" s="345"/>
      <c r="V56" s="346"/>
      <c r="W56" s="339"/>
      <c r="X56" s="340"/>
      <c r="Y56" s="341"/>
      <c r="Z56" s="331"/>
      <c r="AA56" s="332"/>
      <c r="AB56" s="332"/>
      <c r="AC56" s="332"/>
      <c r="AD56" s="333"/>
      <c r="AE56" s="331"/>
      <c r="AF56" s="332"/>
      <c r="AG56" s="332"/>
      <c r="AH56" s="332"/>
      <c r="AI56" s="333"/>
    </row>
    <row r="57" spans="2:35" ht="15" customHeight="1">
      <c r="B57" s="109" t="s">
        <v>384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1"/>
      <c r="O57" s="894" t="s">
        <v>280</v>
      </c>
      <c r="P57" s="895"/>
      <c r="Q57" s="896"/>
      <c r="R57" s="891">
        <v>78882.49</v>
      </c>
      <c r="S57" s="892"/>
      <c r="T57" s="892"/>
      <c r="U57" s="892"/>
      <c r="V57" s="893"/>
      <c r="W57" s="888">
        <v>6990.35</v>
      </c>
      <c r="X57" s="889"/>
      <c r="Y57" s="890"/>
      <c r="Z57" s="700">
        <f>R57*W57</f>
        <v>551416213.9715</v>
      </c>
      <c r="AA57" s="701"/>
      <c r="AB57" s="701"/>
      <c r="AC57" s="701"/>
      <c r="AD57" s="702"/>
      <c r="AE57" s="700">
        <v>725561064</v>
      </c>
      <c r="AF57" s="701"/>
      <c r="AG57" s="701"/>
      <c r="AH57" s="701"/>
      <c r="AI57" s="702"/>
    </row>
    <row r="58" spans="2:35" ht="15" customHeight="1">
      <c r="B58" s="109" t="s">
        <v>385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1"/>
      <c r="O58" s="894" t="s">
        <v>280</v>
      </c>
      <c r="P58" s="895"/>
      <c r="Q58" s="896"/>
      <c r="R58" s="891">
        <v>2455</v>
      </c>
      <c r="S58" s="892"/>
      <c r="T58" s="892"/>
      <c r="U58" s="892"/>
      <c r="V58" s="893"/>
      <c r="W58" s="888">
        <v>6990.35</v>
      </c>
      <c r="X58" s="889"/>
      <c r="Y58" s="890"/>
      <c r="Z58" s="700">
        <f>R58*W58</f>
        <v>17161309.25</v>
      </c>
      <c r="AA58" s="701"/>
      <c r="AB58" s="701"/>
      <c r="AC58" s="701"/>
      <c r="AD58" s="702"/>
      <c r="AE58" s="700">
        <v>39895499</v>
      </c>
      <c r="AF58" s="701"/>
      <c r="AG58" s="701"/>
      <c r="AH58" s="701"/>
      <c r="AI58" s="702"/>
    </row>
    <row r="59" spans="2:35" ht="15" customHeight="1">
      <c r="B59" s="109" t="s">
        <v>473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1"/>
      <c r="O59" s="894" t="s">
        <v>280</v>
      </c>
      <c r="P59" s="895"/>
      <c r="Q59" s="896"/>
      <c r="R59" s="891">
        <v>1900794.55</v>
      </c>
      <c r="S59" s="892"/>
      <c r="T59" s="892"/>
      <c r="U59" s="892"/>
      <c r="V59" s="893"/>
      <c r="W59" s="888">
        <v>6990.35</v>
      </c>
      <c r="X59" s="889"/>
      <c r="Y59" s="890"/>
      <c r="Z59" s="700">
        <f>R59*W59</f>
        <v>13287219182.5925</v>
      </c>
      <c r="AA59" s="701"/>
      <c r="AB59" s="701"/>
      <c r="AC59" s="701"/>
      <c r="AD59" s="702"/>
      <c r="AE59" s="700">
        <v>0</v>
      </c>
      <c r="AF59" s="701"/>
      <c r="AG59" s="701"/>
      <c r="AH59" s="701"/>
      <c r="AI59" s="702"/>
    </row>
    <row r="60" spans="2:35" ht="15" customHeight="1">
      <c r="B60" s="211" t="s">
        <v>391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1"/>
      <c r="O60" s="335"/>
      <c r="P60" s="348"/>
      <c r="Q60" s="336"/>
      <c r="R60" s="344"/>
      <c r="S60" s="345"/>
      <c r="T60" s="345"/>
      <c r="U60" s="345"/>
      <c r="V60" s="346"/>
      <c r="W60" s="339"/>
      <c r="X60" s="340"/>
      <c r="Y60" s="341"/>
      <c r="Z60" s="331"/>
      <c r="AA60" s="332"/>
      <c r="AB60" s="332"/>
      <c r="AC60" s="332"/>
      <c r="AD60" s="333"/>
      <c r="AE60" s="331"/>
      <c r="AF60" s="332"/>
      <c r="AG60" s="332"/>
      <c r="AH60" s="332"/>
      <c r="AI60" s="333"/>
    </row>
    <row r="61" spans="2:35" ht="15" customHeight="1">
      <c r="B61" s="163" t="s">
        <v>378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1"/>
      <c r="O61" s="894" t="s">
        <v>280</v>
      </c>
      <c r="P61" s="895"/>
      <c r="Q61" s="896"/>
      <c r="R61" s="900">
        <v>65732</v>
      </c>
      <c r="S61" s="901"/>
      <c r="T61" s="901"/>
      <c r="U61" s="901"/>
      <c r="V61" s="902"/>
      <c r="W61" s="888">
        <v>6990.35</v>
      </c>
      <c r="X61" s="889"/>
      <c r="Y61" s="890"/>
      <c r="Z61" s="700">
        <f>R61*W61</f>
        <v>459489686.20000005</v>
      </c>
      <c r="AA61" s="701"/>
      <c r="AB61" s="701"/>
      <c r="AC61" s="701"/>
      <c r="AD61" s="702"/>
      <c r="AE61" s="700">
        <v>86135583</v>
      </c>
      <c r="AF61" s="701"/>
      <c r="AG61" s="701"/>
      <c r="AH61" s="701"/>
      <c r="AI61" s="702"/>
    </row>
    <row r="62" spans="2:35" ht="15" customHeight="1">
      <c r="B62" s="117" t="s">
        <v>164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1"/>
      <c r="O62" s="894" t="s">
        <v>280</v>
      </c>
      <c r="P62" s="895"/>
      <c r="Q62" s="896"/>
      <c r="R62" s="914">
        <f>SUM(R57:V61)</f>
        <v>2047864.04</v>
      </c>
      <c r="S62" s="915"/>
      <c r="T62" s="915"/>
      <c r="U62" s="915"/>
      <c r="V62" s="916"/>
      <c r="W62" s="914"/>
      <c r="X62" s="915"/>
      <c r="Y62" s="916"/>
      <c r="Z62" s="625">
        <f>SUM(Z57:AD61)</f>
        <v>14315286392.014002</v>
      </c>
      <c r="AA62" s="626"/>
      <c r="AB62" s="626"/>
      <c r="AC62" s="626"/>
      <c r="AD62" s="627"/>
      <c r="AE62" s="625">
        <f>SUM(AE57:AI61)</f>
        <v>851592146</v>
      </c>
      <c r="AF62" s="626"/>
      <c r="AG62" s="626"/>
      <c r="AH62" s="626"/>
      <c r="AI62" s="627"/>
    </row>
    <row r="63" spans="2:35" ht="15" customHeight="1" thickBot="1">
      <c r="B63" s="64" t="s">
        <v>27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356"/>
      <c r="O63" s="906"/>
      <c r="P63" s="907"/>
      <c r="Q63" s="908"/>
      <c r="R63" s="909">
        <f>R54+R62</f>
        <v>2440178.66</v>
      </c>
      <c r="S63" s="910"/>
      <c r="T63" s="910"/>
      <c r="U63" s="910"/>
      <c r="V63" s="911"/>
      <c r="W63" s="909"/>
      <c r="X63" s="910"/>
      <c r="Y63" s="911"/>
      <c r="Z63" s="912">
        <f>+Z62+Z54</f>
        <v>17057702895.931002</v>
      </c>
      <c r="AA63" s="567"/>
      <c r="AB63" s="567"/>
      <c r="AC63" s="567"/>
      <c r="AD63" s="913"/>
      <c r="AE63" s="912">
        <f>AE54+AE62</f>
        <v>18313719594</v>
      </c>
      <c r="AF63" s="567"/>
      <c r="AG63" s="567"/>
      <c r="AH63" s="567"/>
      <c r="AI63" s="913"/>
    </row>
    <row r="64" spans="2:35" ht="6.75" customHeight="1" thickTop="1">
      <c r="B64" s="112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303"/>
      <c r="P64" s="303"/>
      <c r="Q64" s="303"/>
      <c r="R64" s="323"/>
      <c r="S64" s="323"/>
      <c r="T64" s="323"/>
      <c r="U64" s="323"/>
      <c r="V64" s="323"/>
      <c r="W64" s="323"/>
      <c r="X64" s="323"/>
      <c r="Y64" s="323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</row>
  </sheetData>
  <sheetProtection/>
  <mergeCells count="254">
    <mergeCell ref="B47:N47"/>
    <mergeCell ref="B48:N48"/>
    <mergeCell ref="B41:N41"/>
    <mergeCell ref="B42:N42"/>
    <mergeCell ref="B43:N43"/>
    <mergeCell ref="B44:N44"/>
    <mergeCell ref="B45:N45"/>
    <mergeCell ref="B46:N46"/>
    <mergeCell ref="AE36:AI36"/>
    <mergeCell ref="O33:Q33"/>
    <mergeCell ref="O34:Q34"/>
    <mergeCell ref="W34:Y34"/>
    <mergeCell ref="Z34:AD34"/>
    <mergeCell ref="AE34:AI34"/>
    <mergeCell ref="O35:Q35"/>
    <mergeCell ref="W36:Y36"/>
    <mergeCell ref="Z36:AD36"/>
    <mergeCell ref="AE24:AI24"/>
    <mergeCell ref="O30:Q30"/>
    <mergeCell ref="R30:V30"/>
    <mergeCell ref="W30:Y30"/>
    <mergeCell ref="Z30:AD30"/>
    <mergeCell ref="AE30:AI30"/>
    <mergeCell ref="O29:Q29"/>
    <mergeCell ref="R29:V29"/>
    <mergeCell ref="W29:Y29"/>
    <mergeCell ref="Z29:AD29"/>
    <mergeCell ref="AE29:AI29"/>
    <mergeCell ref="O27:Q27"/>
    <mergeCell ref="R27:V27"/>
    <mergeCell ref="W27:Y27"/>
    <mergeCell ref="Z27:AD27"/>
    <mergeCell ref="AE27:AI27"/>
    <mergeCell ref="O28:Q28"/>
    <mergeCell ref="R28:V28"/>
    <mergeCell ref="W28:Y28"/>
    <mergeCell ref="Z28:AD28"/>
    <mergeCell ref="AE28:AI28"/>
    <mergeCell ref="R49:V49"/>
    <mergeCell ref="AE43:AI43"/>
    <mergeCell ref="O48:Q48"/>
    <mergeCell ref="R48:V48"/>
    <mergeCell ref="W48:Y48"/>
    <mergeCell ref="AE48:AI48"/>
    <mergeCell ref="O31:Q31"/>
    <mergeCell ref="W31:Y31"/>
    <mergeCell ref="Z31:AD31"/>
    <mergeCell ref="R19:V19"/>
    <mergeCell ref="W19:Y19"/>
    <mergeCell ref="Z19:AD19"/>
    <mergeCell ref="AE19:AI19"/>
    <mergeCell ref="AE22:AI22"/>
    <mergeCell ref="R34:V34"/>
    <mergeCell ref="AE20:AI20"/>
    <mergeCell ref="R24:V24"/>
    <mergeCell ref="W24:Y24"/>
    <mergeCell ref="Z24:AD24"/>
    <mergeCell ref="AE26:AI26"/>
    <mergeCell ref="AE42:AI42"/>
    <mergeCell ref="W39:Y39"/>
    <mergeCell ref="R33:V33"/>
    <mergeCell ref="W33:Y33"/>
    <mergeCell ref="Z33:AD33"/>
    <mergeCell ref="AE33:AI33"/>
    <mergeCell ref="R35:V35"/>
    <mergeCell ref="R36:V36"/>
    <mergeCell ref="R31:V31"/>
    <mergeCell ref="AE16:AI16"/>
    <mergeCell ref="AE21:AI21"/>
    <mergeCell ref="W41:Y41"/>
    <mergeCell ref="Z41:AD41"/>
    <mergeCell ref="AE41:AI41"/>
    <mergeCell ref="AE25:AI25"/>
    <mergeCell ref="W35:Y35"/>
    <mergeCell ref="Z35:AD35"/>
    <mergeCell ref="AE35:AI35"/>
    <mergeCell ref="Z20:AD20"/>
    <mergeCell ref="AE12:AI12"/>
    <mergeCell ref="AE57:AI57"/>
    <mergeCell ref="O17:Q17"/>
    <mergeCell ref="R17:V17"/>
    <mergeCell ref="W17:Y17"/>
    <mergeCell ref="W12:Y12"/>
    <mergeCell ref="Z12:AD12"/>
    <mergeCell ref="R15:V15"/>
    <mergeCell ref="AE15:AI15"/>
    <mergeCell ref="AE13:AI13"/>
    <mergeCell ref="W58:Y58"/>
    <mergeCell ref="Z58:AD58"/>
    <mergeCell ref="Z23:AD23"/>
    <mergeCell ref="O10:V10"/>
    <mergeCell ref="W10:Y10"/>
    <mergeCell ref="Z13:AD13"/>
    <mergeCell ref="Z17:AD17"/>
    <mergeCell ref="W15:Y15"/>
    <mergeCell ref="O12:Q12"/>
    <mergeCell ref="R12:V12"/>
    <mergeCell ref="Z10:AI10"/>
    <mergeCell ref="AE58:AI58"/>
    <mergeCell ref="R13:V13"/>
    <mergeCell ref="O57:Q57"/>
    <mergeCell ref="R57:V57"/>
    <mergeCell ref="W57:Y57"/>
    <mergeCell ref="Z57:AD57"/>
    <mergeCell ref="O58:Q58"/>
    <mergeCell ref="R58:V58"/>
    <mergeCell ref="O13:Q13"/>
    <mergeCell ref="W13:Y13"/>
    <mergeCell ref="R14:V14"/>
    <mergeCell ref="Z22:AD22"/>
    <mergeCell ref="R22:V22"/>
    <mergeCell ref="W14:Y14"/>
    <mergeCell ref="O14:Q14"/>
    <mergeCell ref="W18:Y18"/>
    <mergeCell ref="R18:V18"/>
    <mergeCell ref="O18:Q18"/>
    <mergeCell ref="R21:V21"/>
    <mergeCell ref="X5:AB5"/>
    <mergeCell ref="AC5:AG5"/>
    <mergeCell ref="Z15:AD15"/>
    <mergeCell ref="AE11:AI11"/>
    <mergeCell ref="Z11:AD11"/>
    <mergeCell ref="O11:Q11"/>
    <mergeCell ref="AH5:AI5"/>
    <mergeCell ref="B6:AI6"/>
    <mergeCell ref="B7:AI7"/>
    <mergeCell ref="B10:N11"/>
    <mergeCell ref="B9:AI9"/>
    <mergeCell ref="B8:AI8"/>
    <mergeCell ref="R11:V11"/>
    <mergeCell ref="W11:Y11"/>
    <mergeCell ref="R23:V23"/>
    <mergeCell ref="W23:Y23"/>
    <mergeCell ref="AE14:AI14"/>
    <mergeCell ref="O15:Q15"/>
    <mergeCell ref="Z14:AD14"/>
    <mergeCell ref="AE17:AI17"/>
    <mergeCell ref="O16:Q16"/>
    <mergeCell ref="R16:V16"/>
    <mergeCell ref="Z18:AD18"/>
    <mergeCell ref="AE18:AI18"/>
    <mergeCell ref="O19:Q19"/>
    <mergeCell ref="O20:Q20"/>
    <mergeCell ref="R20:V20"/>
    <mergeCell ref="W20:Y20"/>
    <mergeCell ref="W16:Y16"/>
    <mergeCell ref="Z16:AD16"/>
    <mergeCell ref="AE31:AI31"/>
    <mergeCell ref="O22:Q22"/>
    <mergeCell ref="AE23:AI23"/>
    <mergeCell ref="W26:Y26"/>
    <mergeCell ref="O23:Q23"/>
    <mergeCell ref="Z26:AD26"/>
    <mergeCell ref="O26:Q26"/>
    <mergeCell ref="R26:V26"/>
    <mergeCell ref="O25:Q25"/>
    <mergeCell ref="R25:V25"/>
    <mergeCell ref="W32:Y32"/>
    <mergeCell ref="Z32:AD32"/>
    <mergeCell ref="AE32:AI32"/>
    <mergeCell ref="O38:Q38"/>
    <mergeCell ref="R38:V38"/>
    <mergeCell ref="W38:Y38"/>
    <mergeCell ref="Z38:AD38"/>
    <mergeCell ref="AE38:AI38"/>
    <mergeCell ref="O32:Q32"/>
    <mergeCell ref="R32:V32"/>
    <mergeCell ref="O37:Q37"/>
    <mergeCell ref="R37:V37"/>
    <mergeCell ref="Z37:AD37"/>
    <mergeCell ref="O39:Q39"/>
    <mergeCell ref="R39:V39"/>
    <mergeCell ref="Z39:AD39"/>
    <mergeCell ref="O42:Q42"/>
    <mergeCell ref="R42:V42"/>
    <mergeCell ref="Z42:AD42"/>
    <mergeCell ref="O41:Q41"/>
    <mergeCell ref="R41:V41"/>
    <mergeCell ref="O45:Q45"/>
    <mergeCell ref="R45:V45"/>
    <mergeCell ref="W45:Y45"/>
    <mergeCell ref="Z45:AD45"/>
    <mergeCell ref="W44:Y44"/>
    <mergeCell ref="O43:Q43"/>
    <mergeCell ref="R43:V43"/>
    <mergeCell ref="AE53:AI53"/>
    <mergeCell ref="O44:Q44"/>
    <mergeCell ref="R44:V44"/>
    <mergeCell ref="Z44:AD44"/>
    <mergeCell ref="W51:Y51"/>
    <mergeCell ref="AE45:AI45"/>
    <mergeCell ref="O46:Q46"/>
    <mergeCell ref="Z48:AD48"/>
    <mergeCell ref="R46:V46"/>
    <mergeCell ref="W46:Y46"/>
    <mergeCell ref="Z46:AD46"/>
    <mergeCell ref="W55:Y55"/>
    <mergeCell ref="Z55:AD55"/>
    <mergeCell ref="AE55:AI55"/>
    <mergeCell ref="W47:Y47"/>
    <mergeCell ref="Z47:AD47"/>
    <mergeCell ref="AE47:AI47"/>
    <mergeCell ref="AE46:AI46"/>
    <mergeCell ref="O51:Q51"/>
    <mergeCell ref="R51:V51"/>
    <mergeCell ref="Z51:AD51"/>
    <mergeCell ref="O53:Q53"/>
    <mergeCell ref="R53:V53"/>
    <mergeCell ref="W53:Y53"/>
    <mergeCell ref="Z53:AD53"/>
    <mergeCell ref="Z61:AD61"/>
    <mergeCell ref="AE51:AI51"/>
    <mergeCell ref="O62:Q62"/>
    <mergeCell ref="R62:V62"/>
    <mergeCell ref="W62:Y62"/>
    <mergeCell ref="Z62:AD62"/>
    <mergeCell ref="AE62:AI62"/>
    <mergeCell ref="O54:Q54"/>
    <mergeCell ref="R54:V54"/>
    <mergeCell ref="W54:Y54"/>
    <mergeCell ref="AE61:AI61"/>
    <mergeCell ref="AE54:AI54"/>
    <mergeCell ref="O63:Q63"/>
    <mergeCell ref="R63:V63"/>
    <mergeCell ref="W63:Y63"/>
    <mergeCell ref="Z63:AD63"/>
    <mergeCell ref="AE63:AI63"/>
    <mergeCell ref="O61:Q61"/>
    <mergeCell ref="R61:V61"/>
    <mergeCell ref="W61:Y61"/>
    <mergeCell ref="W25:Y25"/>
    <mergeCell ref="Z25:AD25"/>
    <mergeCell ref="W22:Y22"/>
    <mergeCell ref="W21:Y21"/>
    <mergeCell ref="Z21:AD21"/>
    <mergeCell ref="O21:Q21"/>
    <mergeCell ref="O24:Q24"/>
    <mergeCell ref="R59:V59"/>
    <mergeCell ref="Z59:AD59"/>
    <mergeCell ref="O59:Q59"/>
    <mergeCell ref="W59:Y59"/>
    <mergeCell ref="AE59:AI59"/>
    <mergeCell ref="O47:Q47"/>
    <mergeCell ref="R47:V47"/>
    <mergeCell ref="Z54:AD54"/>
    <mergeCell ref="O55:Q55"/>
    <mergeCell ref="R55:V55"/>
    <mergeCell ref="AE39:AI39"/>
    <mergeCell ref="W37:Y37"/>
    <mergeCell ref="AE37:AI37"/>
    <mergeCell ref="AE44:AI44"/>
    <mergeCell ref="W43:Y43"/>
    <mergeCell ref="Z43:AD43"/>
    <mergeCell ref="W42:Y4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V23" sqref="V23"/>
      <selection activeCell="B17" sqref="B17"/>
    </sheetView>
  </sheetViews>
  <sheetFormatPr defaultColWidth="2.8515625" defaultRowHeight="12.75" customHeight="1"/>
  <cols>
    <col min="1" max="1" width="17.140625" style="1" customWidth="1"/>
    <col min="2" max="2" width="30.8515625" style="1" customWidth="1"/>
    <col min="3" max="3" width="13.7109375" style="1" customWidth="1"/>
    <col min="4" max="4" width="11.00390625" style="1" customWidth="1"/>
    <col min="5" max="5" width="11.8515625" style="1" customWidth="1"/>
    <col min="6" max="6" width="14.57421875" style="1" customWidth="1"/>
    <col min="7" max="7" width="17.00390625" style="1" customWidth="1"/>
    <col min="8" max="8" width="12.8515625" style="1" customWidth="1"/>
    <col min="9" max="9" width="11.7109375" style="1" customWidth="1"/>
    <col min="10" max="10" width="12.00390625" style="1" customWidth="1"/>
    <col min="11" max="11" width="11.7109375" style="1" bestFit="1" customWidth="1"/>
    <col min="12" max="12" width="12.421875" style="1" customWidth="1"/>
    <col min="13" max="70" width="9.421875" style="1" customWidth="1"/>
    <col min="71" max="16384" width="2.8515625" style="1" customWidth="1"/>
  </cols>
  <sheetData>
    <row r="1" spans="2:12" ht="12.75" customHeight="1">
      <c r="B1" s="196"/>
      <c r="C1" s="196"/>
      <c r="D1" s="196"/>
      <c r="E1" s="196"/>
      <c r="F1" s="196"/>
      <c r="G1" s="196"/>
      <c r="H1" s="196"/>
      <c r="I1" s="196"/>
      <c r="J1" s="196"/>
      <c r="K1" s="583" t="s">
        <v>397</v>
      </c>
      <c r="L1" s="583"/>
    </row>
    <row r="2" spans="2:12" ht="12.75" customHeight="1">
      <c r="B2" s="606" t="s">
        <v>214</v>
      </c>
      <c r="C2" s="606"/>
      <c r="D2" s="606"/>
      <c r="E2" s="606"/>
      <c r="F2" s="606"/>
      <c r="G2" s="606"/>
      <c r="H2" s="606"/>
      <c r="I2" s="606"/>
      <c r="J2" s="606"/>
      <c r="K2" s="606"/>
      <c r="L2" s="606"/>
    </row>
    <row r="3" spans="2:12" ht="12.75" customHeight="1">
      <c r="B3" s="606" t="s">
        <v>509</v>
      </c>
      <c r="C3" s="606"/>
      <c r="D3" s="606"/>
      <c r="E3" s="606"/>
      <c r="F3" s="606"/>
      <c r="G3" s="606"/>
      <c r="H3" s="606"/>
      <c r="I3" s="606"/>
      <c r="J3" s="606"/>
      <c r="K3" s="606"/>
      <c r="L3" s="606"/>
    </row>
    <row r="4" spans="2:12" ht="12.75" customHeight="1">
      <c r="B4" s="843" t="s">
        <v>282</v>
      </c>
      <c r="C4" s="843"/>
      <c r="D4" s="843"/>
      <c r="E4" s="843"/>
      <c r="F4" s="843"/>
      <c r="G4" s="843"/>
      <c r="H4" s="843"/>
      <c r="I4" s="843"/>
      <c r="J4" s="843"/>
      <c r="K4" s="843"/>
      <c r="L4" s="843"/>
    </row>
    <row r="5" spans="2:12" ht="12.75" customHeight="1">
      <c r="B5" s="606" t="s">
        <v>370</v>
      </c>
      <c r="C5" s="606"/>
      <c r="D5" s="606"/>
      <c r="E5" s="606"/>
      <c r="F5" s="606"/>
      <c r="G5" s="606"/>
      <c r="H5" s="606"/>
      <c r="I5" s="606"/>
      <c r="J5" s="606"/>
      <c r="K5" s="606"/>
      <c r="L5" s="606"/>
    </row>
    <row r="6" spans="2:12" ht="15" thickBot="1"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2:12" ht="24" customHeight="1" thickBot="1">
      <c r="B7" s="952" t="s">
        <v>134</v>
      </c>
      <c r="C7" s="942" t="s">
        <v>217</v>
      </c>
      <c r="D7" s="942" t="s">
        <v>218</v>
      </c>
      <c r="E7" s="942" t="s">
        <v>219</v>
      </c>
      <c r="F7" s="942" t="s">
        <v>220</v>
      </c>
      <c r="G7" s="942" t="s">
        <v>396</v>
      </c>
      <c r="H7" s="942" t="s">
        <v>283</v>
      </c>
      <c r="I7" s="942" t="s">
        <v>284</v>
      </c>
      <c r="J7" s="945" t="s">
        <v>285</v>
      </c>
      <c r="K7" s="948" t="s">
        <v>167</v>
      </c>
      <c r="L7" s="949"/>
    </row>
    <row r="8" spans="2:12" ht="24" customHeight="1">
      <c r="B8" s="953"/>
      <c r="C8" s="943"/>
      <c r="D8" s="943"/>
      <c r="E8" s="943"/>
      <c r="F8" s="943"/>
      <c r="G8" s="943"/>
      <c r="H8" s="943"/>
      <c r="I8" s="943"/>
      <c r="J8" s="946"/>
      <c r="K8" s="950">
        <v>44104</v>
      </c>
      <c r="L8" s="950">
        <v>43738</v>
      </c>
    </row>
    <row r="9" spans="2:12" ht="15" thickBot="1">
      <c r="B9" s="954"/>
      <c r="C9" s="944"/>
      <c r="D9" s="944"/>
      <c r="E9" s="944"/>
      <c r="F9" s="944"/>
      <c r="G9" s="944"/>
      <c r="H9" s="944"/>
      <c r="I9" s="944"/>
      <c r="J9" s="947"/>
      <c r="K9" s="951"/>
      <c r="L9" s="951"/>
    </row>
    <row r="10" spans="1:12" ht="41.25" customHeight="1">
      <c r="A10" s="186"/>
      <c r="B10" s="532" t="s">
        <v>313</v>
      </c>
      <c r="C10" s="533">
        <v>0</v>
      </c>
      <c r="D10" s="533">
        <v>0</v>
      </c>
      <c r="E10" s="533">
        <v>0</v>
      </c>
      <c r="F10" s="533">
        <v>785395915</v>
      </c>
      <c r="G10" s="533">
        <v>0</v>
      </c>
      <c r="H10" s="533">
        <v>0</v>
      </c>
      <c r="I10" s="533">
        <v>0</v>
      </c>
      <c r="J10" s="534">
        <v>0</v>
      </c>
      <c r="K10" s="535">
        <f aca="true" t="shared" si="0" ref="K10:K20">SUM(C10:J10)</f>
        <v>785395915</v>
      </c>
      <c r="L10" s="535">
        <v>799409095</v>
      </c>
    </row>
    <row r="11" spans="1:12" ht="24" customHeight="1">
      <c r="A11" s="187"/>
      <c r="B11" s="528" t="s">
        <v>168</v>
      </c>
      <c r="C11" s="362">
        <v>0</v>
      </c>
      <c r="D11" s="362">
        <v>0</v>
      </c>
      <c r="E11" s="362">
        <v>0</v>
      </c>
      <c r="F11" s="362">
        <v>319798138</v>
      </c>
      <c r="G11" s="362">
        <v>0</v>
      </c>
      <c r="H11" s="362">
        <v>0</v>
      </c>
      <c r="I11" s="362">
        <v>0</v>
      </c>
      <c r="J11" s="523">
        <v>0</v>
      </c>
      <c r="K11" s="525">
        <f t="shared" si="0"/>
        <v>319798138</v>
      </c>
      <c r="L11" s="525">
        <v>298567133</v>
      </c>
    </row>
    <row r="12" spans="1:12" ht="24" customHeight="1">
      <c r="A12" s="186"/>
      <c r="B12" s="529" t="s">
        <v>169</v>
      </c>
      <c r="C12" s="362">
        <v>0</v>
      </c>
      <c r="D12" s="362">
        <v>0</v>
      </c>
      <c r="E12" s="362">
        <v>0</v>
      </c>
      <c r="F12" s="362">
        <v>930545106</v>
      </c>
      <c r="G12" s="362">
        <v>485433668</v>
      </c>
      <c r="H12" s="362">
        <v>0</v>
      </c>
      <c r="I12" s="362">
        <v>0</v>
      </c>
      <c r="J12" s="523">
        <v>0</v>
      </c>
      <c r="K12" s="525">
        <f t="shared" si="0"/>
        <v>1415978774</v>
      </c>
      <c r="L12" s="525">
        <v>515180610</v>
      </c>
    </row>
    <row r="13" spans="1:12" ht="24" customHeight="1">
      <c r="A13" s="186"/>
      <c r="B13" s="529" t="s">
        <v>191</v>
      </c>
      <c r="C13" s="362">
        <v>0</v>
      </c>
      <c r="D13" s="362">
        <v>0</v>
      </c>
      <c r="E13" s="362">
        <v>0</v>
      </c>
      <c r="F13" s="362">
        <v>171620189</v>
      </c>
      <c r="G13" s="362">
        <v>0</v>
      </c>
      <c r="H13" s="362">
        <v>0</v>
      </c>
      <c r="I13" s="362">
        <v>0</v>
      </c>
      <c r="J13" s="523">
        <v>0</v>
      </c>
      <c r="K13" s="525">
        <f t="shared" si="0"/>
        <v>171620189</v>
      </c>
      <c r="L13" s="525">
        <v>99672988</v>
      </c>
    </row>
    <row r="14" spans="1:21" ht="24" customHeight="1">
      <c r="A14" s="186"/>
      <c r="B14" s="529" t="s">
        <v>286</v>
      </c>
      <c r="C14" s="362">
        <v>0</v>
      </c>
      <c r="D14" s="362">
        <v>0</v>
      </c>
      <c r="E14" s="362">
        <v>0</v>
      </c>
      <c r="F14" s="362">
        <v>0</v>
      </c>
      <c r="G14" s="362">
        <v>15286954</v>
      </c>
      <c r="H14" s="362">
        <v>0</v>
      </c>
      <c r="I14" s="362">
        <v>0</v>
      </c>
      <c r="J14" s="523">
        <v>0</v>
      </c>
      <c r="K14" s="525">
        <f t="shared" si="0"/>
        <v>15286954</v>
      </c>
      <c r="L14" s="525">
        <v>19378186</v>
      </c>
      <c r="O14" s="4"/>
      <c r="P14" s="4"/>
      <c r="Q14" s="4"/>
      <c r="R14" s="4"/>
      <c r="S14" s="4"/>
      <c r="T14" s="4"/>
      <c r="U14" s="4"/>
    </row>
    <row r="15" spans="1:12" s="4" customFormat="1" ht="24" customHeight="1">
      <c r="A15" s="188"/>
      <c r="B15" s="530" t="s">
        <v>199</v>
      </c>
      <c r="C15" s="362">
        <v>0</v>
      </c>
      <c r="D15" s="362">
        <v>0</v>
      </c>
      <c r="E15" s="362">
        <v>0</v>
      </c>
      <c r="F15" s="362">
        <v>0</v>
      </c>
      <c r="G15" s="362">
        <v>0</v>
      </c>
      <c r="H15" s="362">
        <v>0</v>
      </c>
      <c r="I15" s="362">
        <v>0</v>
      </c>
      <c r="J15" s="523">
        <v>16425385</v>
      </c>
      <c r="K15" s="525">
        <f t="shared" si="0"/>
        <v>16425385</v>
      </c>
      <c r="L15" s="525">
        <v>550000</v>
      </c>
    </row>
    <row r="16" spans="1:12" s="4" customFormat="1" ht="24" customHeight="1">
      <c r="A16" s="188"/>
      <c r="B16" s="528" t="s">
        <v>287</v>
      </c>
      <c r="C16" s="362">
        <v>0</v>
      </c>
      <c r="D16" s="362">
        <v>0</v>
      </c>
      <c r="E16" s="362">
        <v>0</v>
      </c>
      <c r="F16" s="362">
        <v>0</v>
      </c>
      <c r="G16" s="362">
        <v>0</v>
      </c>
      <c r="H16" s="362">
        <v>0</v>
      </c>
      <c r="I16" s="362">
        <v>41893593</v>
      </c>
      <c r="J16" s="523">
        <v>0</v>
      </c>
      <c r="K16" s="525">
        <f t="shared" si="0"/>
        <v>41893593</v>
      </c>
      <c r="L16" s="525">
        <v>29875738</v>
      </c>
    </row>
    <row r="17" spans="1:14" s="4" customFormat="1" ht="24" customHeight="1">
      <c r="A17" s="188"/>
      <c r="B17" s="528" t="s">
        <v>190</v>
      </c>
      <c r="C17" s="362">
        <v>0</v>
      </c>
      <c r="D17" s="362">
        <v>0</v>
      </c>
      <c r="E17" s="362">
        <v>0</v>
      </c>
      <c r="F17" s="362">
        <v>0</v>
      </c>
      <c r="G17" s="362">
        <v>0</v>
      </c>
      <c r="H17" s="362">
        <f>468+2377312856</f>
        <v>2377313324</v>
      </c>
      <c r="I17" s="362">
        <v>0</v>
      </c>
      <c r="J17" s="523">
        <v>0</v>
      </c>
      <c r="K17" s="525">
        <f t="shared" si="0"/>
        <v>2377313324</v>
      </c>
      <c r="L17" s="525">
        <v>656469706</v>
      </c>
      <c r="N17" s="1"/>
    </row>
    <row r="18" spans="1:14" s="4" customFormat="1" ht="24" customHeight="1">
      <c r="A18" s="188"/>
      <c r="B18" s="528" t="s">
        <v>288</v>
      </c>
      <c r="C18" s="362">
        <v>0</v>
      </c>
      <c r="D18" s="362">
        <v>0</v>
      </c>
      <c r="E18" s="362">
        <v>0</v>
      </c>
      <c r="F18" s="362">
        <v>0</v>
      </c>
      <c r="G18" s="362">
        <v>0</v>
      </c>
      <c r="H18" s="362">
        <v>0</v>
      </c>
      <c r="I18" s="362">
        <v>1439300115</v>
      </c>
      <c r="J18" s="523">
        <v>0</v>
      </c>
      <c r="K18" s="525">
        <f t="shared" si="0"/>
        <v>1439300115</v>
      </c>
      <c r="L18" s="525">
        <v>1290694680</v>
      </c>
      <c r="N18" s="1"/>
    </row>
    <row r="19" spans="1:17" s="4" customFormat="1" ht="24" customHeight="1">
      <c r="A19" s="188"/>
      <c r="B19" s="528" t="s">
        <v>289</v>
      </c>
      <c r="C19" s="362">
        <v>0</v>
      </c>
      <c r="D19" s="362">
        <v>0</v>
      </c>
      <c r="E19" s="362">
        <v>0</v>
      </c>
      <c r="F19" s="362">
        <v>0</v>
      </c>
      <c r="G19" s="362">
        <v>0</v>
      </c>
      <c r="H19" s="362">
        <v>0</v>
      </c>
      <c r="I19" s="362">
        <v>0</v>
      </c>
      <c r="J19" s="523">
        <v>0</v>
      </c>
      <c r="K19" s="525">
        <f t="shared" si="0"/>
        <v>0</v>
      </c>
      <c r="L19" s="525">
        <v>0</v>
      </c>
      <c r="N19" s="1"/>
      <c r="O19" s="1"/>
      <c r="P19" s="1"/>
      <c r="Q19" s="1"/>
    </row>
    <row r="20" spans="1:21" s="4" customFormat="1" ht="24" customHeight="1" thickBot="1">
      <c r="A20" s="188"/>
      <c r="B20" s="531" t="s">
        <v>170</v>
      </c>
      <c r="C20" s="520">
        <v>34105304382</v>
      </c>
      <c r="D20" s="520">
        <v>0</v>
      </c>
      <c r="E20" s="520">
        <v>1468790787</v>
      </c>
      <c r="F20" s="520">
        <f>2981312823-F10-F12-F13-G12</f>
        <v>608317945</v>
      </c>
      <c r="G20" s="520">
        <v>2318316523</v>
      </c>
      <c r="H20" s="520">
        <v>2636796965</v>
      </c>
      <c r="I20" s="520">
        <v>3983541237</v>
      </c>
      <c r="J20" s="542">
        <v>408059631</v>
      </c>
      <c r="K20" s="526">
        <f t="shared" si="0"/>
        <v>45529127470</v>
      </c>
      <c r="L20" s="526">
        <v>27414632254</v>
      </c>
      <c r="N20" s="1"/>
      <c r="O20" s="1"/>
      <c r="P20" s="1"/>
      <c r="Q20" s="1"/>
      <c r="R20" s="1"/>
      <c r="S20" s="1"/>
      <c r="T20" s="1"/>
      <c r="U20" s="1"/>
    </row>
    <row r="21" spans="2:12" ht="24" customHeight="1" thickBot="1">
      <c r="B21" s="521" t="s">
        <v>510</v>
      </c>
      <c r="C21" s="522">
        <f aca="true" t="shared" si="1" ref="C21:J21">SUM(C10:C20)</f>
        <v>34105304382</v>
      </c>
      <c r="D21" s="522">
        <f t="shared" si="1"/>
        <v>0</v>
      </c>
      <c r="E21" s="522">
        <f t="shared" si="1"/>
        <v>1468790787</v>
      </c>
      <c r="F21" s="522">
        <f>SUM(F10:F20)</f>
        <v>2815677293</v>
      </c>
      <c r="G21" s="522">
        <f t="shared" si="1"/>
        <v>2819037145</v>
      </c>
      <c r="H21" s="522">
        <f t="shared" si="1"/>
        <v>5014110289</v>
      </c>
      <c r="I21" s="522">
        <f t="shared" si="1"/>
        <v>5464734945</v>
      </c>
      <c r="J21" s="524">
        <f t="shared" si="1"/>
        <v>424485016</v>
      </c>
      <c r="K21" s="527">
        <f>SUM(C21:J21)</f>
        <v>52112139857</v>
      </c>
      <c r="L21" s="527">
        <v>0</v>
      </c>
    </row>
    <row r="22" spans="2:12" ht="24" customHeight="1" thickBot="1">
      <c r="B22" s="521" t="s">
        <v>518</v>
      </c>
      <c r="C22" s="522">
        <v>20762762808</v>
      </c>
      <c r="D22" s="522">
        <v>6822123</v>
      </c>
      <c r="E22" s="522">
        <v>250000000</v>
      </c>
      <c r="F22" s="522">
        <v>2530234057</v>
      </c>
      <c r="G22" s="522">
        <v>1889845813</v>
      </c>
      <c r="H22" s="522">
        <v>2404975182</v>
      </c>
      <c r="I22" s="522">
        <v>3279240407</v>
      </c>
      <c r="J22" s="524">
        <v>550000</v>
      </c>
      <c r="K22" s="527">
        <v>0</v>
      </c>
      <c r="L22" s="527">
        <f>SUM(L10:L21)</f>
        <v>31124430390</v>
      </c>
    </row>
    <row r="23" spans="2:12" ht="24" customHeight="1">
      <c r="B23" s="189"/>
      <c r="C23" s="261"/>
      <c r="D23" s="261"/>
      <c r="E23" s="261"/>
      <c r="F23" s="261"/>
      <c r="G23" s="261"/>
      <c r="H23" s="261"/>
      <c r="I23" s="261"/>
      <c r="J23" s="261"/>
      <c r="K23" s="261"/>
      <c r="L23" s="261"/>
    </row>
  </sheetData>
  <sheetProtection/>
  <mergeCells count="17">
    <mergeCell ref="K1:L1"/>
    <mergeCell ref="B2:L2"/>
    <mergeCell ref="B3:L3"/>
    <mergeCell ref="B4:L4"/>
    <mergeCell ref="B5:L5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L7"/>
    <mergeCell ref="K8:K9"/>
    <mergeCell ref="L8:L9"/>
  </mergeCells>
  <printOptions/>
  <pageMargins left="0.7874015748031497" right="0.9055118110236221" top="1.3779527559055118" bottom="0.7480314960629921" header="0.31496062992125984" footer="0.31496062992125984"/>
  <pageSetup horizontalDpi="600" verticalDpi="600" orientation="landscape" paperSize="9" scale="70" r:id="rId1"/>
  <ignoredErrors>
    <ignoredError sqref="L22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3:V29"/>
  <sheetViews>
    <sheetView zoomScalePageLayoutView="0" workbookViewId="0" topLeftCell="A1">
      <selection activeCell="V23" sqref="V23"/>
      <selection activeCell="AE30" sqref="AE30"/>
    </sheetView>
  </sheetViews>
  <sheetFormatPr defaultColWidth="4.421875" defaultRowHeight="15" customHeight="1"/>
  <cols>
    <col min="1" max="1" width="2.28125" style="20" customWidth="1"/>
    <col min="2" max="2" width="4.00390625" style="20" customWidth="1"/>
    <col min="3" max="5" width="4.421875" style="20" customWidth="1"/>
    <col min="6" max="6" width="3.8515625" style="20" customWidth="1"/>
    <col min="7" max="12" width="4.421875" style="20" customWidth="1"/>
    <col min="13" max="13" width="2.140625" style="20" customWidth="1"/>
    <col min="14" max="14" width="4.421875" style="20" customWidth="1"/>
    <col min="15" max="15" width="5.28125" style="20" customWidth="1"/>
    <col min="16" max="16" width="4.421875" style="20" customWidth="1"/>
    <col min="17" max="17" width="2.8515625" style="20" customWidth="1"/>
    <col min="18" max="18" width="4.421875" style="20" customWidth="1"/>
    <col min="19" max="19" width="5.28125" style="20" customWidth="1"/>
    <col min="20" max="20" width="3.140625" style="20" customWidth="1"/>
    <col min="21" max="21" width="6.8515625" style="20" customWidth="1"/>
    <col min="22" max="59" width="11.140625" style="1" customWidth="1"/>
    <col min="60" max="16384" width="4.421875" style="1" customWidth="1"/>
  </cols>
  <sheetData>
    <row r="1" ht="16.5"/>
    <row r="2" ht="16.5"/>
    <row r="3" spans="19:22" ht="18.75" customHeight="1">
      <c r="S3" s="370"/>
      <c r="T3" s="370"/>
      <c r="U3" s="370"/>
      <c r="V3" s="370"/>
    </row>
    <row r="4" ht="18.75" customHeight="1"/>
    <row r="5" ht="18.75" customHeight="1">
      <c r="T5" s="292" t="s">
        <v>171</v>
      </c>
    </row>
    <row r="6" spans="2:21" ht="18.75" customHeight="1">
      <c r="B6" s="583" t="s">
        <v>214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</row>
    <row r="7" spans="2:21" ht="18.75" customHeight="1">
      <c r="B7" s="583" t="s">
        <v>509</v>
      </c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</row>
    <row r="8" spans="2:21" ht="18.75" customHeight="1">
      <c r="B8" s="606" t="s">
        <v>172</v>
      </c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606"/>
      <c r="T8" s="606"/>
      <c r="U8" s="606"/>
    </row>
    <row r="9" spans="2:21" ht="18.75" customHeight="1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2:21" ht="18.75" customHeight="1">
      <c r="B10" s="928" t="s">
        <v>173</v>
      </c>
      <c r="C10" s="929"/>
      <c r="D10" s="929"/>
      <c r="E10" s="929"/>
      <c r="F10" s="929"/>
      <c r="G10" s="929"/>
      <c r="H10" s="929"/>
      <c r="I10" s="929"/>
      <c r="J10" s="929"/>
      <c r="K10" s="929"/>
      <c r="L10" s="929"/>
      <c r="M10" s="930"/>
      <c r="N10" s="619" t="s">
        <v>314</v>
      </c>
      <c r="O10" s="620"/>
      <c r="P10" s="620"/>
      <c r="Q10" s="620"/>
      <c r="R10" s="620"/>
      <c r="S10" s="620"/>
      <c r="T10" s="620"/>
      <c r="U10" s="621"/>
    </row>
    <row r="11" spans="2:21" ht="18.75" customHeight="1">
      <c r="B11" s="931"/>
      <c r="C11" s="932"/>
      <c r="D11" s="932"/>
      <c r="E11" s="932"/>
      <c r="F11" s="932"/>
      <c r="G11" s="932"/>
      <c r="H11" s="932"/>
      <c r="I11" s="932"/>
      <c r="J11" s="932"/>
      <c r="K11" s="932"/>
      <c r="L11" s="932"/>
      <c r="M11" s="933"/>
      <c r="N11" s="622">
        <v>44104</v>
      </c>
      <c r="O11" s="620"/>
      <c r="P11" s="620"/>
      <c r="Q11" s="621"/>
      <c r="R11" s="622">
        <v>43738</v>
      </c>
      <c r="S11" s="620"/>
      <c r="T11" s="620"/>
      <c r="U11" s="621"/>
    </row>
    <row r="12" spans="1:22" s="4" customFormat="1" ht="18.75" customHeight="1">
      <c r="A12" s="26"/>
      <c r="B12" s="976" t="s">
        <v>368</v>
      </c>
      <c r="C12" s="977"/>
      <c r="D12" s="977"/>
      <c r="E12" s="977"/>
      <c r="F12" s="977"/>
      <c r="G12" s="977"/>
      <c r="H12" s="977"/>
      <c r="I12" s="977"/>
      <c r="J12" s="977"/>
      <c r="K12" s="977"/>
      <c r="L12" s="977"/>
      <c r="M12" s="978"/>
      <c r="N12" s="964">
        <f>3606585-1103800</f>
        <v>2502785</v>
      </c>
      <c r="O12" s="965"/>
      <c r="P12" s="965"/>
      <c r="Q12" s="966"/>
      <c r="R12" s="964">
        <f>1586345-131721</f>
        <v>1454624</v>
      </c>
      <c r="S12" s="965"/>
      <c r="T12" s="965"/>
      <c r="U12" s="966"/>
      <c r="V12" s="6"/>
    </row>
    <row r="13" spans="1:22" s="4" customFormat="1" ht="18.75" customHeight="1">
      <c r="A13" s="258"/>
      <c r="B13" s="961" t="s">
        <v>367</v>
      </c>
      <c r="C13" s="962"/>
      <c r="D13" s="962"/>
      <c r="E13" s="962"/>
      <c r="F13" s="962"/>
      <c r="G13" s="962"/>
      <c r="H13" s="962"/>
      <c r="I13" s="962"/>
      <c r="J13" s="962"/>
      <c r="K13" s="962"/>
      <c r="L13" s="962"/>
      <c r="M13" s="963"/>
      <c r="N13" s="967">
        <v>90305</v>
      </c>
      <c r="O13" s="968"/>
      <c r="P13" s="968"/>
      <c r="Q13" s="969"/>
      <c r="R13" s="967">
        <v>65084.89</v>
      </c>
      <c r="S13" s="968"/>
      <c r="T13" s="968"/>
      <c r="U13" s="969"/>
      <c r="V13" s="6"/>
    </row>
    <row r="14" spans="1:22" s="4" customFormat="1" ht="18.75" customHeight="1">
      <c r="A14" s="26"/>
      <c r="B14" s="961" t="s">
        <v>369</v>
      </c>
      <c r="C14" s="962"/>
      <c r="D14" s="962"/>
      <c r="E14" s="962"/>
      <c r="F14" s="962"/>
      <c r="G14" s="962"/>
      <c r="H14" s="962"/>
      <c r="I14" s="962"/>
      <c r="J14" s="962"/>
      <c r="K14" s="962"/>
      <c r="L14" s="962"/>
      <c r="M14" s="963"/>
      <c r="N14" s="959">
        <v>52677255436</v>
      </c>
      <c r="O14" s="959"/>
      <c r="P14" s="959"/>
      <c r="Q14" s="959"/>
      <c r="R14" s="958">
        <v>31926517930</v>
      </c>
      <c r="S14" s="959"/>
      <c r="T14" s="959"/>
      <c r="U14" s="960"/>
      <c r="V14" s="6"/>
    </row>
    <row r="15" spans="1:22" s="4" customFormat="1" ht="18.75" customHeight="1">
      <c r="A15" s="26"/>
      <c r="B15" s="961" t="s">
        <v>174</v>
      </c>
      <c r="C15" s="962"/>
      <c r="D15" s="962"/>
      <c r="E15" s="962"/>
      <c r="F15" s="962"/>
      <c r="G15" s="962"/>
      <c r="H15" s="962"/>
      <c r="I15" s="962"/>
      <c r="J15" s="962"/>
      <c r="K15" s="962"/>
      <c r="L15" s="962"/>
      <c r="M15" s="963"/>
      <c r="N15" s="958">
        <v>32</v>
      </c>
      <c r="O15" s="959"/>
      <c r="P15" s="959"/>
      <c r="Q15" s="960"/>
      <c r="R15" s="955">
        <v>20</v>
      </c>
      <c r="S15" s="956"/>
      <c r="T15" s="956"/>
      <c r="U15" s="957"/>
      <c r="V15" s="6"/>
    </row>
    <row r="16" spans="1:22" s="4" customFormat="1" ht="18.75" customHeight="1">
      <c r="A16" s="26"/>
      <c r="B16" s="961" t="s">
        <v>315</v>
      </c>
      <c r="C16" s="962"/>
      <c r="D16" s="962"/>
      <c r="E16" s="962"/>
      <c r="F16" s="962"/>
      <c r="G16" s="962"/>
      <c r="H16" s="962"/>
      <c r="I16" s="962"/>
      <c r="J16" s="962"/>
      <c r="K16" s="962"/>
      <c r="L16" s="962"/>
      <c r="M16" s="963"/>
      <c r="N16" s="958">
        <v>131376585</v>
      </c>
      <c r="O16" s="959"/>
      <c r="P16" s="959"/>
      <c r="Q16" s="960"/>
      <c r="R16" s="955">
        <v>77287000</v>
      </c>
      <c r="S16" s="956"/>
      <c r="T16" s="956"/>
      <c r="U16" s="957"/>
      <c r="V16" s="1"/>
    </row>
    <row r="17" spans="1:22" s="4" customFormat="1" ht="18.75" customHeight="1">
      <c r="A17" s="26"/>
      <c r="B17" s="961" t="s">
        <v>175</v>
      </c>
      <c r="C17" s="962"/>
      <c r="D17" s="962"/>
      <c r="E17" s="962"/>
      <c r="F17" s="962"/>
      <c r="G17" s="962"/>
      <c r="H17" s="962"/>
      <c r="I17" s="962"/>
      <c r="J17" s="962"/>
      <c r="K17" s="962"/>
      <c r="L17" s="962"/>
      <c r="M17" s="963"/>
      <c r="N17" s="955">
        <v>2</v>
      </c>
      <c r="O17" s="956"/>
      <c r="P17" s="956"/>
      <c r="Q17" s="957"/>
      <c r="R17" s="955">
        <v>1</v>
      </c>
      <c r="S17" s="956"/>
      <c r="T17" s="956"/>
      <c r="U17" s="957"/>
      <c r="V17" s="6"/>
    </row>
    <row r="18" spans="1:22" s="4" customFormat="1" ht="18.75" customHeight="1">
      <c r="A18" s="26"/>
      <c r="B18" s="970" t="s">
        <v>176</v>
      </c>
      <c r="C18" s="971"/>
      <c r="D18" s="971"/>
      <c r="E18" s="971"/>
      <c r="F18" s="971"/>
      <c r="G18" s="971"/>
      <c r="H18" s="971"/>
      <c r="I18" s="971"/>
      <c r="J18" s="971"/>
      <c r="K18" s="971"/>
      <c r="L18" s="971"/>
      <c r="M18" s="972"/>
      <c r="N18" s="973">
        <v>0</v>
      </c>
      <c r="O18" s="974"/>
      <c r="P18" s="974"/>
      <c r="Q18" s="975"/>
      <c r="R18" s="973">
        <v>0</v>
      </c>
      <c r="S18" s="974"/>
      <c r="T18" s="974"/>
      <c r="U18" s="975"/>
      <c r="V18" s="1"/>
    </row>
    <row r="19" spans="1:22" s="4" customFormat="1" ht="18.75" customHeight="1">
      <c r="A19" s="26"/>
      <c r="B19" s="31"/>
      <c r="C19" s="55"/>
      <c r="D19" s="55"/>
      <c r="E19" s="55"/>
      <c r="F19" s="55"/>
      <c r="G19" s="55"/>
      <c r="H19" s="55"/>
      <c r="I19" s="55"/>
      <c r="J19" s="84"/>
      <c r="K19" s="84"/>
      <c r="L19" s="84"/>
      <c r="M19" s="84"/>
      <c r="N19" s="84"/>
      <c r="O19" s="84"/>
      <c r="P19" s="55"/>
      <c r="Q19" s="55"/>
      <c r="R19" s="84"/>
      <c r="S19" s="84"/>
      <c r="T19" s="55"/>
      <c r="U19" s="55"/>
      <c r="V19" s="1"/>
    </row>
    <row r="20" spans="1:22" s="4" customFormat="1" ht="14.25" customHeight="1">
      <c r="A20" s="26"/>
      <c r="B20" s="24"/>
      <c r="C20" s="24"/>
      <c r="D20" s="24"/>
      <c r="E20" s="26"/>
      <c r="F20" s="25"/>
      <c r="G20" s="25"/>
      <c r="H20" s="26"/>
      <c r="I20" s="53"/>
      <c r="J20" s="25"/>
      <c r="K20" s="26"/>
      <c r="L20" s="53"/>
      <c r="M20" s="25"/>
      <c r="N20" s="26"/>
      <c r="O20" s="53"/>
      <c r="P20" s="25"/>
      <c r="Q20" s="26"/>
      <c r="R20" s="26"/>
      <c r="S20" s="53"/>
      <c r="T20" s="25"/>
      <c r="U20" s="26"/>
      <c r="V20" s="1"/>
    </row>
    <row r="21" spans="2:21" ht="16.5">
      <c r="B21" s="82"/>
      <c r="C21" s="82"/>
      <c r="D21" s="82"/>
      <c r="E21" s="82"/>
      <c r="F21" s="82"/>
      <c r="G21" s="82"/>
      <c r="H21" s="83"/>
      <c r="I21" s="83"/>
      <c r="J21" s="82"/>
      <c r="K21" s="83"/>
      <c r="L21" s="83"/>
      <c r="M21" s="82"/>
      <c r="N21" s="83"/>
      <c r="O21" s="83"/>
      <c r="P21" s="82"/>
      <c r="Q21" s="83"/>
      <c r="R21" s="83"/>
      <c r="S21" s="83"/>
      <c r="T21" s="82"/>
      <c r="U21" s="83"/>
    </row>
    <row r="22" spans="2:21" ht="16.5">
      <c r="B22" s="24"/>
      <c r="C22" s="25"/>
      <c r="D22" s="25"/>
      <c r="E22" s="26"/>
      <c r="F22" s="25"/>
      <c r="G22" s="83"/>
      <c r="H22" s="83"/>
      <c r="I22" s="94"/>
      <c r="J22" s="94"/>
      <c r="K22" s="94"/>
      <c r="L22" s="94"/>
      <c r="M22" s="83"/>
      <c r="N22" s="104"/>
      <c r="O22" s="104"/>
      <c r="P22" s="104"/>
      <c r="Q22" s="104"/>
      <c r="R22" s="104"/>
      <c r="S22" s="104"/>
      <c r="T22" s="104"/>
      <c r="U22" s="104"/>
    </row>
    <row r="23" spans="2:21" ht="16.5">
      <c r="B23" s="24"/>
      <c r="C23" s="25"/>
      <c r="D23" s="25"/>
      <c r="E23" s="26"/>
      <c r="F23" s="25"/>
      <c r="G23" s="25"/>
      <c r="H23" s="26"/>
      <c r="I23" s="53"/>
      <c r="J23" s="53"/>
      <c r="K23" s="53"/>
      <c r="L23" s="53"/>
      <c r="M23" s="26"/>
      <c r="N23" s="104"/>
      <c r="O23" s="104"/>
      <c r="P23" s="104"/>
      <c r="Q23" s="104"/>
      <c r="R23" s="104"/>
      <c r="S23" s="104"/>
      <c r="T23" s="104"/>
      <c r="U23" s="104"/>
    </row>
    <row r="24" spans="2:21" ht="16.5">
      <c r="B24" s="24"/>
      <c r="C24" s="24"/>
      <c r="D24" s="24"/>
      <c r="E24" s="26"/>
      <c r="F24" s="25"/>
      <c r="G24" s="25"/>
      <c r="H24" s="26"/>
      <c r="I24" s="53"/>
      <c r="J24" s="53"/>
      <c r="K24" s="53"/>
      <c r="L24" s="53"/>
      <c r="M24" s="26"/>
      <c r="N24" s="91"/>
      <c r="O24" s="54"/>
      <c r="P24" s="54"/>
      <c r="Q24" s="54"/>
      <c r="R24" s="91"/>
      <c r="S24" s="54"/>
      <c r="T24" s="54"/>
      <c r="U24" s="54"/>
    </row>
    <row r="25" spans="2:21" ht="16.5">
      <c r="B25" s="24"/>
      <c r="C25" s="24"/>
      <c r="D25" s="24"/>
      <c r="E25" s="26"/>
      <c r="F25" s="25"/>
      <c r="G25" s="25"/>
      <c r="H25" s="26"/>
      <c r="I25" s="53"/>
      <c r="J25" s="53"/>
      <c r="K25" s="53"/>
      <c r="L25" s="53"/>
      <c r="M25" s="26"/>
      <c r="N25" s="91"/>
      <c r="O25" s="54"/>
      <c r="P25" s="54"/>
      <c r="Q25" s="54"/>
      <c r="R25" s="91"/>
      <c r="S25" s="54"/>
      <c r="T25" s="54"/>
      <c r="U25" s="54"/>
    </row>
    <row r="26" spans="2:21" ht="18.75" customHeight="1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97"/>
      <c r="O26" s="97"/>
      <c r="P26" s="97"/>
      <c r="Q26" s="97"/>
      <c r="R26" s="97"/>
      <c r="S26" s="97"/>
      <c r="T26" s="97"/>
      <c r="U26" s="97"/>
    </row>
    <row r="27" spans="2:21" ht="18.75" customHeight="1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97"/>
      <c r="O27" s="97"/>
      <c r="P27" s="97"/>
      <c r="Q27" s="97"/>
      <c r="R27" s="97"/>
      <c r="S27" s="97"/>
      <c r="T27" s="97"/>
      <c r="U27" s="97"/>
    </row>
    <row r="28" spans="2:21" ht="18.75" customHeight="1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97"/>
      <c r="O28" s="97"/>
      <c r="P28" s="97"/>
      <c r="Q28" s="97"/>
      <c r="R28" s="97"/>
      <c r="S28" s="97"/>
      <c r="T28" s="97"/>
      <c r="U28" s="97"/>
    </row>
    <row r="29" spans="2:21" ht="18.75" customHeight="1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97"/>
      <c r="O29" s="97"/>
      <c r="P29" s="97"/>
      <c r="Q29" s="97"/>
      <c r="R29" s="97"/>
      <c r="S29" s="97"/>
      <c r="T29" s="97"/>
      <c r="U29" s="97"/>
    </row>
  </sheetData>
  <sheetProtection/>
  <mergeCells count="28">
    <mergeCell ref="B16:M16"/>
    <mergeCell ref="B13:M13"/>
    <mergeCell ref="B18:M18"/>
    <mergeCell ref="R18:U18"/>
    <mergeCell ref="B6:U6"/>
    <mergeCell ref="B7:U7"/>
    <mergeCell ref="R15:U15"/>
    <mergeCell ref="N18:Q18"/>
    <mergeCell ref="B12:M12"/>
    <mergeCell ref="B14:M14"/>
    <mergeCell ref="N14:Q14"/>
    <mergeCell ref="N15:Q15"/>
    <mergeCell ref="N10:U10"/>
    <mergeCell ref="R12:U12"/>
    <mergeCell ref="N12:Q12"/>
    <mergeCell ref="R14:U14"/>
    <mergeCell ref="N13:Q13"/>
    <mergeCell ref="R13:U13"/>
    <mergeCell ref="B10:M11"/>
    <mergeCell ref="R17:U17"/>
    <mergeCell ref="B8:U8"/>
    <mergeCell ref="R16:U16"/>
    <mergeCell ref="R11:U11"/>
    <mergeCell ref="N11:Q11"/>
    <mergeCell ref="N16:Q16"/>
    <mergeCell ref="B17:M17"/>
    <mergeCell ref="B15:M15"/>
    <mergeCell ref="N17:Q17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95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4:AB34"/>
  <sheetViews>
    <sheetView zoomScalePageLayoutView="0" workbookViewId="0" topLeftCell="A1">
      <selection activeCell="V23" sqref="V23"/>
      <selection activeCell="AC25" sqref="AC25"/>
    </sheetView>
  </sheetViews>
  <sheetFormatPr defaultColWidth="4.421875" defaultRowHeight="15" customHeight="1"/>
  <cols>
    <col min="1" max="1" width="3.8515625" style="20" customWidth="1"/>
    <col min="2" max="2" width="6.8515625" style="20" customWidth="1"/>
    <col min="3" max="3" width="4.421875" style="20" customWidth="1"/>
    <col min="4" max="4" width="2.8515625" style="20" customWidth="1"/>
    <col min="5" max="5" width="3.8515625" style="20" customWidth="1"/>
    <col min="6" max="6" width="7.00390625" style="20" customWidth="1"/>
    <col min="7" max="7" width="5.421875" style="20" customWidth="1"/>
    <col min="8" max="8" width="4.421875" style="20" customWidth="1"/>
    <col min="9" max="9" width="4.28125" style="20" customWidth="1"/>
    <col min="10" max="10" width="5.7109375" style="20" customWidth="1"/>
    <col min="11" max="11" width="8.57421875" style="20" customWidth="1"/>
    <col min="12" max="12" width="5.28125" style="20" customWidth="1"/>
    <col min="13" max="13" width="6.57421875" style="20" customWidth="1"/>
    <col min="14" max="14" width="3.57421875" style="20" customWidth="1"/>
    <col min="15" max="15" width="5.421875" style="20" customWidth="1"/>
    <col min="16" max="16" width="8.28125" style="20" customWidth="1"/>
    <col min="17" max="17" width="7.7109375" style="20" customWidth="1"/>
    <col min="18" max="21" width="4.421875" style="1" customWidth="1"/>
    <col min="22" max="22" width="12.421875" style="1" bestFit="1" customWidth="1"/>
    <col min="23" max="25" width="4.421875" style="1" customWidth="1"/>
    <col min="26" max="26" width="14.8515625" style="1" customWidth="1"/>
    <col min="27" max="28" width="4.421875" style="1" customWidth="1"/>
    <col min="29" max="29" width="19.140625" style="1" customWidth="1"/>
    <col min="30" max="30" width="15.57421875" style="1" customWidth="1"/>
    <col min="31" max="16384" width="4.421875" style="1" customWidth="1"/>
  </cols>
  <sheetData>
    <row r="1" ht="16.5"/>
    <row r="2" ht="16.5"/>
    <row r="3" ht="18.75" customHeight="1"/>
    <row r="4" spans="15:17" ht="18.75" customHeight="1">
      <c r="O4" s="292"/>
      <c r="P4" s="987" t="s">
        <v>177</v>
      </c>
      <c r="Q4" s="987"/>
    </row>
    <row r="5" spans="2:17" ht="18.75" customHeight="1">
      <c r="B5" s="583" t="s">
        <v>214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</row>
    <row r="6" spans="2:17" ht="18.75" customHeight="1">
      <c r="B6" s="583" t="s">
        <v>509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</row>
    <row r="7" spans="2:17" ht="18.75" customHeight="1">
      <c r="B7" s="606" t="s">
        <v>336</v>
      </c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</row>
    <row r="8" spans="2:17" ht="18.75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2:28" ht="18.75" customHeight="1">
      <c r="B9" s="928" t="s">
        <v>178</v>
      </c>
      <c r="C9" s="929"/>
      <c r="D9" s="929"/>
      <c r="E9" s="929"/>
      <c r="F9" s="929"/>
      <c r="G9" s="929"/>
      <c r="H9" s="929"/>
      <c r="I9" s="930"/>
      <c r="J9" s="619" t="s">
        <v>393</v>
      </c>
      <c r="K9" s="620"/>
      <c r="L9" s="620"/>
      <c r="M9" s="620"/>
      <c r="N9" s="620"/>
      <c r="O9" s="620"/>
      <c r="P9" s="620"/>
      <c r="Q9" s="621"/>
      <c r="Y9" s="3"/>
      <c r="AB9" s="3"/>
    </row>
    <row r="10" spans="2:17" ht="18.75" customHeight="1">
      <c r="B10" s="931"/>
      <c r="C10" s="932"/>
      <c r="D10" s="932"/>
      <c r="E10" s="932"/>
      <c r="F10" s="932"/>
      <c r="G10" s="932"/>
      <c r="H10" s="932"/>
      <c r="I10" s="933"/>
      <c r="J10" s="622">
        <v>44104</v>
      </c>
      <c r="K10" s="620"/>
      <c r="L10" s="620"/>
      <c r="M10" s="621"/>
      <c r="N10" s="622">
        <v>43830</v>
      </c>
      <c r="O10" s="620"/>
      <c r="P10" s="620"/>
      <c r="Q10" s="621"/>
    </row>
    <row r="11" spans="2:17" ht="18.75" customHeight="1">
      <c r="B11" s="168"/>
      <c r="C11" s="169"/>
      <c r="D11" s="169"/>
      <c r="E11" s="169"/>
      <c r="F11" s="169"/>
      <c r="G11" s="169"/>
      <c r="H11" s="169"/>
      <c r="I11" s="170"/>
      <c r="J11" s="171"/>
      <c r="K11" s="52"/>
      <c r="L11" s="52"/>
      <c r="M11" s="172"/>
      <c r="N11" s="173"/>
      <c r="O11" s="52"/>
      <c r="P11" s="52"/>
      <c r="Q11" s="172"/>
    </row>
    <row r="12" spans="1:18" s="4" customFormat="1" ht="18.75" customHeight="1">
      <c r="A12" s="26"/>
      <c r="B12" s="165" t="s">
        <v>179</v>
      </c>
      <c r="C12" s="84"/>
      <c r="D12" s="84"/>
      <c r="F12" s="79">
        <v>1</v>
      </c>
      <c r="G12" s="55"/>
      <c r="H12" s="55"/>
      <c r="I12" s="89"/>
      <c r="J12" s="979">
        <f>+'BG'!K22/'BG'!Y16</f>
        <v>7.031073220154274</v>
      </c>
      <c r="K12" s="980"/>
      <c r="L12" s="980"/>
      <c r="M12" s="981"/>
      <c r="N12" s="979">
        <v>1.49</v>
      </c>
      <c r="O12" s="980"/>
      <c r="P12" s="980"/>
      <c r="Q12" s="981"/>
      <c r="R12" s="6"/>
    </row>
    <row r="13" spans="1:28" s="4" customFormat="1" ht="18.75" customHeight="1">
      <c r="A13" s="26"/>
      <c r="B13" s="39"/>
      <c r="C13" s="84"/>
      <c r="D13" s="84"/>
      <c r="F13" s="79"/>
      <c r="G13" s="55"/>
      <c r="H13" s="55"/>
      <c r="I13" s="89"/>
      <c r="J13" s="979"/>
      <c r="K13" s="980"/>
      <c r="L13" s="980"/>
      <c r="M13" s="981"/>
      <c r="N13" s="979"/>
      <c r="O13" s="980"/>
      <c r="P13" s="980"/>
      <c r="Q13" s="981"/>
      <c r="R13" s="6"/>
      <c r="Y13" s="5"/>
      <c r="AB13" s="5"/>
    </row>
    <row r="14" spans="1:18" s="4" customFormat="1" ht="18.75" customHeight="1">
      <c r="A14" s="26"/>
      <c r="B14" s="39" t="s">
        <v>180</v>
      </c>
      <c r="C14" s="84"/>
      <c r="D14" s="84"/>
      <c r="F14" s="79">
        <v>2</v>
      </c>
      <c r="G14" s="55"/>
      <c r="H14" s="84"/>
      <c r="I14" s="164"/>
      <c r="J14" s="979">
        <f>+'BG'!Y24/'BG'!Y32</f>
        <v>1.371413782056476</v>
      </c>
      <c r="K14" s="980"/>
      <c r="L14" s="980"/>
      <c r="M14" s="981"/>
      <c r="N14" s="979">
        <v>0.68</v>
      </c>
      <c r="O14" s="980"/>
      <c r="P14" s="980"/>
      <c r="Q14" s="981"/>
      <c r="R14" s="6"/>
    </row>
    <row r="15" spans="1:18" s="4" customFormat="1" ht="18.75" customHeight="1">
      <c r="A15" s="26"/>
      <c r="B15" s="39"/>
      <c r="C15" s="26"/>
      <c r="D15" s="26"/>
      <c r="F15" s="32"/>
      <c r="G15" s="53"/>
      <c r="H15" s="25"/>
      <c r="I15" s="136"/>
      <c r="J15" s="979"/>
      <c r="K15" s="980"/>
      <c r="L15" s="980"/>
      <c r="M15" s="981"/>
      <c r="N15" s="979"/>
      <c r="O15" s="980"/>
      <c r="P15" s="980"/>
      <c r="Q15" s="981"/>
      <c r="R15" s="1"/>
    </row>
    <row r="16" spans="1:18" s="4" customFormat="1" ht="18.75" customHeight="1">
      <c r="A16" s="26"/>
      <c r="B16" s="165" t="s">
        <v>181</v>
      </c>
      <c r="C16" s="83"/>
      <c r="D16" s="83"/>
      <c r="F16" s="174">
        <v>3</v>
      </c>
      <c r="G16" s="83"/>
      <c r="H16" s="83"/>
      <c r="I16" s="103"/>
      <c r="J16" s="979">
        <f>+'ER'!L29/('BG'!Y32-'BG'!Y31)*100</f>
        <v>16.08112735149307</v>
      </c>
      <c r="K16" s="980"/>
      <c r="L16" s="980"/>
      <c r="M16" s="981"/>
      <c r="N16" s="979">
        <v>24.65</v>
      </c>
      <c r="O16" s="980"/>
      <c r="P16" s="980"/>
      <c r="Q16" s="981"/>
      <c r="R16" s="6"/>
    </row>
    <row r="17" spans="1:18" s="4" customFormat="1" ht="18.75" customHeight="1">
      <c r="A17" s="26"/>
      <c r="B17" s="175"/>
      <c r="C17" s="137"/>
      <c r="D17" s="137"/>
      <c r="E17" s="137"/>
      <c r="F17" s="137"/>
      <c r="G17" s="166"/>
      <c r="H17" s="166"/>
      <c r="I17" s="167"/>
      <c r="J17" s="984"/>
      <c r="K17" s="985"/>
      <c r="L17" s="985"/>
      <c r="M17" s="986"/>
      <c r="N17" s="984"/>
      <c r="O17" s="985"/>
      <c r="P17" s="985"/>
      <c r="Q17" s="986"/>
      <c r="R17" s="1"/>
    </row>
    <row r="18" spans="1:18" s="4" customFormat="1" ht="18.75" customHeight="1">
      <c r="A18" s="26"/>
      <c r="B18" s="3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7"/>
      <c r="R18" s="1"/>
    </row>
    <row r="19" spans="1:18" s="4" customFormat="1" ht="14.25" customHeight="1">
      <c r="A19" s="26"/>
      <c r="B19" s="178" t="s">
        <v>182</v>
      </c>
      <c r="C19" s="926" t="s">
        <v>161</v>
      </c>
      <c r="D19" s="926"/>
      <c r="E19" s="926"/>
      <c r="F19" s="926"/>
      <c r="G19" s="174" t="s">
        <v>184</v>
      </c>
      <c r="H19" s="326" t="s">
        <v>186</v>
      </c>
      <c r="I19" s="326"/>
      <c r="J19" s="326"/>
      <c r="L19" s="174" t="s">
        <v>185</v>
      </c>
      <c r="M19" s="326" t="s">
        <v>188</v>
      </c>
      <c r="N19" s="326"/>
      <c r="O19" s="326"/>
      <c r="P19" s="326"/>
      <c r="Q19" s="327"/>
      <c r="R19" s="1"/>
    </row>
    <row r="20" spans="2:17" ht="16.5">
      <c r="B20" s="165"/>
      <c r="C20" s="926" t="s">
        <v>183</v>
      </c>
      <c r="D20" s="926"/>
      <c r="E20" s="926"/>
      <c r="F20" s="926"/>
      <c r="G20" s="83"/>
      <c r="H20" s="176" t="s">
        <v>187</v>
      </c>
      <c r="I20" s="176"/>
      <c r="J20" s="83"/>
      <c r="K20" s="83"/>
      <c r="L20" s="982" t="s">
        <v>189</v>
      </c>
      <c r="M20" s="982"/>
      <c r="N20" s="982"/>
      <c r="O20" s="982"/>
      <c r="P20" s="982"/>
      <c r="Q20" s="983"/>
    </row>
    <row r="21" spans="2:17" ht="16.5">
      <c r="B21" s="39"/>
      <c r="C21" s="26"/>
      <c r="D21" s="26"/>
      <c r="E21" s="26"/>
      <c r="F21" s="26"/>
      <c r="G21" s="179"/>
      <c r="H21" s="179"/>
      <c r="I21" s="26"/>
      <c r="J21" s="96"/>
      <c r="K21" s="84"/>
      <c r="L21" s="84" t="s">
        <v>187</v>
      </c>
      <c r="M21" s="84"/>
      <c r="N21" s="96"/>
      <c r="O21" s="84"/>
      <c r="P21" s="84"/>
      <c r="Q21" s="164"/>
    </row>
    <row r="22" spans="2:17" ht="16.5">
      <c r="B22" s="39"/>
      <c r="C22" s="84"/>
      <c r="D22" s="84"/>
      <c r="E22" s="84"/>
      <c r="F22" s="84"/>
      <c r="G22" s="84"/>
      <c r="H22" s="84"/>
      <c r="I22" s="26"/>
      <c r="J22" s="96"/>
      <c r="K22" s="96"/>
      <c r="L22" s="108" t="s">
        <v>316</v>
      </c>
      <c r="M22" s="91"/>
      <c r="N22" s="91"/>
      <c r="O22" s="91"/>
      <c r="P22" s="91"/>
      <c r="Q22" s="180"/>
    </row>
    <row r="23" spans="2:17" ht="16.5">
      <c r="B23" s="40"/>
      <c r="C23" s="41"/>
      <c r="D23" s="41"/>
      <c r="E23" s="41"/>
      <c r="F23" s="41"/>
      <c r="G23" s="181"/>
      <c r="H23" s="181"/>
      <c r="I23" s="41"/>
      <c r="J23" s="182"/>
      <c r="K23" s="137"/>
      <c r="L23" s="166"/>
      <c r="M23" s="126"/>
      <c r="N23" s="183"/>
      <c r="O23" s="126"/>
      <c r="P23" s="126"/>
      <c r="Q23" s="127"/>
    </row>
    <row r="24" spans="2:17" ht="16.5">
      <c r="B24" s="24"/>
      <c r="C24" s="25"/>
      <c r="D24" s="26"/>
      <c r="E24" s="25"/>
      <c r="F24" s="83"/>
      <c r="G24" s="94"/>
      <c r="H24" s="94"/>
      <c r="I24" s="83"/>
      <c r="J24" s="104"/>
      <c r="K24" s="104"/>
      <c r="L24" s="104"/>
      <c r="M24" s="104"/>
      <c r="N24" s="104"/>
      <c r="O24" s="104"/>
      <c r="P24" s="104"/>
      <c r="Q24" s="104"/>
    </row>
    <row r="25" spans="2:17" ht="16.5">
      <c r="B25" s="24"/>
      <c r="C25" s="25"/>
      <c r="D25" s="26"/>
      <c r="E25" s="25"/>
      <c r="F25" s="83"/>
      <c r="G25" s="94"/>
      <c r="H25" s="94"/>
      <c r="I25" s="83"/>
      <c r="J25" s="104"/>
      <c r="K25" s="104"/>
      <c r="L25" s="104"/>
      <c r="M25" s="104"/>
      <c r="N25" s="104"/>
      <c r="O25" s="104"/>
      <c r="P25" s="104"/>
      <c r="Q25" s="104"/>
    </row>
    <row r="26" spans="2:17" ht="16.5">
      <c r="B26" s="24"/>
      <c r="C26" s="25"/>
      <c r="D26" s="26"/>
      <c r="E26" s="25"/>
      <c r="F26" s="83"/>
      <c r="G26" s="94"/>
      <c r="H26" s="94"/>
      <c r="I26" s="83"/>
      <c r="J26" s="104"/>
      <c r="K26" s="104"/>
      <c r="L26" s="104"/>
      <c r="M26" s="104"/>
      <c r="N26" s="104"/>
      <c r="O26" s="104"/>
      <c r="P26" s="104"/>
      <c r="Q26" s="104"/>
    </row>
    <row r="27" spans="2:17" ht="16.5">
      <c r="B27" s="24"/>
      <c r="C27" s="25"/>
      <c r="D27" s="26"/>
      <c r="E27" s="25"/>
      <c r="F27" s="25"/>
      <c r="G27" s="53"/>
      <c r="H27" s="53"/>
      <c r="I27" s="26"/>
      <c r="J27" s="104"/>
      <c r="K27" s="104"/>
      <c r="L27" s="104"/>
      <c r="M27" s="104"/>
      <c r="N27" s="104"/>
      <c r="O27" s="104"/>
      <c r="P27" s="104"/>
      <c r="Q27" s="104"/>
    </row>
    <row r="28" spans="2:17" ht="16.5">
      <c r="B28" s="24"/>
      <c r="C28" s="24"/>
      <c r="D28" s="26"/>
      <c r="E28" s="25"/>
      <c r="F28" s="25"/>
      <c r="G28" s="53"/>
      <c r="H28" s="53"/>
      <c r="I28" s="26"/>
      <c r="J28" s="91"/>
      <c r="K28" s="54"/>
      <c r="L28" s="54"/>
      <c r="M28" s="54"/>
      <c r="N28" s="91"/>
      <c r="O28" s="54"/>
      <c r="P28" s="54"/>
      <c r="Q28" s="54"/>
    </row>
    <row r="29" spans="2:17" ht="16.5">
      <c r="B29" s="24"/>
      <c r="C29" s="24"/>
      <c r="D29" s="26"/>
      <c r="E29" s="25"/>
      <c r="F29" s="25"/>
      <c r="G29" s="53"/>
      <c r="H29" s="53"/>
      <c r="I29" s="26"/>
      <c r="J29" s="91"/>
      <c r="K29" s="54"/>
      <c r="L29" s="54"/>
      <c r="M29" s="54"/>
      <c r="N29" s="91"/>
      <c r="O29" s="54"/>
      <c r="P29" s="54"/>
      <c r="Q29" s="54"/>
    </row>
    <row r="30" spans="2:17" ht="18.75" customHeight="1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17" ht="18.75" customHeight="1">
      <c r="B31" s="84"/>
      <c r="C31" s="84"/>
      <c r="D31" s="84"/>
      <c r="E31" s="84"/>
      <c r="F31" s="84"/>
      <c r="G31" s="84"/>
      <c r="H31" s="84"/>
      <c r="I31" s="84"/>
      <c r="J31" s="97"/>
      <c r="K31" s="97"/>
      <c r="L31" s="97"/>
      <c r="M31" s="97"/>
      <c r="N31" s="97"/>
      <c r="O31" s="97"/>
      <c r="P31" s="97"/>
      <c r="Q31" s="97"/>
    </row>
    <row r="32" spans="2:17" ht="18.75" customHeight="1">
      <c r="B32" s="84"/>
      <c r="C32" s="84"/>
      <c r="D32" s="84"/>
      <c r="E32" s="84"/>
      <c r="F32" s="84"/>
      <c r="G32" s="84"/>
      <c r="H32" s="84"/>
      <c r="I32" s="84"/>
      <c r="J32" s="97"/>
      <c r="K32" s="97"/>
      <c r="L32" s="97"/>
      <c r="M32" s="97"/>
      <c r="N32" s="97"/>
      <c r="O32" s="97"/>
      <c r="P32" s="97"/>
      <c r="Q32" s="97"/>
    </row>
    <row r="33" spans="2:17" ht="18.75" customHeight="1">
      <c r="B33" s="84"/>
      <c r="C33" s="84"/>
      <c r="D33" s="84"/>
      <c r="E33" s="84"/>
      <c r="F33" s="84"/>
      <c r="G33" s="84"/>
      <c r="H33" s="84"/>
      <c r="I33" s="84"/>
      <c r="J33" s="97"/>
      <c r="K33" s="97"/>
      <c r="L33" s="97"/>
      <c r="M33" s="97"/>
      <c r="N33" s="97"/>
      <c r="O33" s="97"/>
      <c r="P33" s="97"/>
      <c r="Q33" s="97"/>
    </row>
    <row r="34" spans="2:17" ht="17.25" customHeight="1">
      <c r="B34" s="84"/>
      <c r="C34" s="84"/>
      <c r="D34" s="84"/>
      <c r="E34" s="84"/>
      <c r="F34" s="84"/>
      <c r="G34" s="84"/>
      <c r="H34" s="84"/>
      <c r="I34" s="84"/>
      <c r="J34" s="97"/>
      <c r="K34" s="97"/>
      <c r="L34" s="97"/>
      <c r="M34" s="97"/>
      <c r="N34" s="97"/>
      <c r="O34" s="97"/>
      <c r="P34" s="97"/>
      <c r="Q34" s="97"/>
    </row>
  </sheetData>
  <sheetProtection/>
  <mergeCells count="23">
    <mergeCell ref="N14:Q14"/>
    <mergeCell ref="J15:M15"/>
    <mergeCell ref="N15:Q15"/>
    <mergeCell ref="J14:M14"/>
    <mergeCell ref="P4:Q4"/>
    <mergeCell ref="C19:F19"/>
    <mergeCell ref="B5:Q5"/>
    <mergeCell ref="B6:Q6"/>
    <mergeCell ref="B7:Q7"/>
    <mergeCell ref="B9:I10"/>
    <mergeCell ref="C20:F20"/>
    <mergeCell ref="N16:Q16"/>
    <mergeCell ref="L20:Q20"/>
    <mergeCell ref="J17:M17"/>
    <mergeCell ref="N17:Q17"/>
    <mergeCell ref="J16:M16"/>
    <mergeCell ref="J9:Q9"/>
    <mergeCell ref="J10:M10"/>
    <mergeCell ref="J13:M13"/>
    <mergeCell ref="N13:Q13"/>
    <mergeCell ref="N10:Q10"/>
    <mergeCell ref="J12:M12"/>
    <mergeCell ref="N12:Q12"/>
  </mergeCells>
  <printOptions/>
  <pageMargins left="0.9055118110236221" right="0.7086614173228347" top="0.9448818897637796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AF38"/>
  <sheetViews>
    <sheetView zoomScalePageLayoutView="0" workbookViewId="0" topLeftCell="A1">
      <selection activeCell="T44" sqref="T44"/>
      <selection activeCell="A1" sqref="A1"/>
    </sheetView>
  </sheetViews>
  <sheetFormatPr defaultColWidth="4.7109375" defaultRowHeight="15"/>
  <cols>
    <col min="1" max="1" width="7.00390625" style="1" customWidth="1"/>
    <col min="2" max="6" width="4.7109375" style="1" customWidth="1"/>
    <col min="7" max="7" width="7.28125" style="1" customWidth="1"/>
    <col min="8" max="22" width="4.7109375" style="1" customWidth="1"/>
    <col min="23" max="23" width="10.140625" style="1" bestFit="1" customWidth="1"/>
    <col min="24" max="24" width="11.28125" style="1" bestFit="1" customWidth="1"/>
    <col min="25" max="29" width="5.00390625" style="1" customWidth="1"/>
    <col min="30" max="16384" width="4.7109375" style="1" customWidth="1"/>
  </cols>
  <sheetData>
    <row r="5" spans="2:19" ht="16.5">
      <c r="B5" s="583" t="s">
        <v>214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196"/>
    </row>
    <row r="6" spans="2:19" ht="16.5">
      <c r="B6" s="583" t="s">
        <v>215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196"/>
    </row>
    <row r="7" spans="2:19" ht="16.5">
      <c r="B7" s="584" t="s">
        <v>225</v>
      </c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196"/>
    </row>
    <row r="8" spans="2:19" ht="14.25">
      <c r="B8" s="583" t="s">
        <v>486</v>
      </c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3"/>
      <c r="N8" s="583"/>
      <c r="O8" s="583"/>
      <c r="P8" s="583"/>
      <c r="Q8" s="583"/>
      <c r="R8" s="583"/>
      <c r="S8" s="583"/>
    </row>
    <row r="9" spans="2:32" ht="17.25" thickBot="1"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2:32" ht="17.25" thickBot="1">
      <c r="B10" s="215"/>
      <c r="C10" s="22"/>
      <c r="D10" s="22"/>
      <c r="E10" s="22"/>
      <c r="F10" s="22"/>
      <c r="G10" s="22"/>
      <c r="H10" s="22"/>
      <c r="I10" s="22"/>
      <c r="J10" s="22"/>
      <c r="K10" s="22"/>
      <c r="L10" s="586" t="s">
        <v>226</v>
      </c>
      <c r="M10" s="586"/>
      <c r="N10" s="586"/>
      <c r="O10" s="586"/>
      <c r="P10" s="586"/>
      <c r="Q10" s="586"/>
      <c r="R10" s="586"/>
      <c r="S10" s="587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2:32" ht="16.5">
      <c r="B11" s="216"/>
      <c r="C11" s="214"/>
      <c r="D11" s="214"/>
      <c r="E11" s="214"/>
      <c r="F11" s="214"/>
      <c r="G11" s="214"/>
      <c r="H11" s="214"/>
      <c r="I11" s="214"/>
      <c r="J11" s="214"/>
      <c r="K11" s="214"/>
      <c r="L11" s="597">
        <v>44104</v>
      </c>
      <c r="M11" s="598"/>
      <c r="N11" s="598"/>
      <c r="O11" s="598"/>
      <c r="P11" s="599">
        <v>43738</v>
      </c>
      <c r="Q11" s="599"/>
      <c r="R11" s="599"/>
      <c r="S11" s="600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2:32" ht="16.5">
      <c r="B12" s="23"/>
      <c r="C12" s="24"/>
      <c r="D12" s="24"/>
      <c r="E12" s="24"/>
      <c r="F12" s="25"/>
      <c r="G12" s="214"/>
      <c r="H12" s="214"/>
      <c r="I12" s="596"/>
      <c r="J12" s="596"/>
      <c r="K12" s="214"/>
      <c r="L12" s="36"/>
      <c r="M12" s="37"/>
      <c r="N12" s="37"/>
      <c r="O12" s="37"/>
      <c r="P12" s="37"/>
      <c r="Q12" s="37"/>
      <c r="R12" s="37"/>
      <c r="S12" s="217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2:32" ht="17.25">
      <c r="B13" s="23"/>
      <c r="C13" s="273" t="s">
        <v>319</v>
      </c>
      <c r="D13" s="272"/>
      <c r="E13" s="272"/>
      <c r="F13" s="273"/>
      <c r="G13" s="273"/>
      <c r="H13" s="273"/>
      <c r="I13" s="595"/>
      <c r="J13" s="595"/>
      <c r="K13" s="185"/>
      <c r="L13" s="589">
        <f>+'Nota 16-17'!L18</f>
        <v>53913567737</v>
      </c>
      <c r="M13" s="545"/>
      <c r="N13" s="545"/>
      <c r="O13" s="545"/>
      <c r="P13" s="545">
        <f>+'Nota 16-17'!P18</f>
        <v>31948067692</v>
      </c>
      <c r="Q13" s="545"/>
      <c r="R13" s="545"/>
      <c r="S13" s="546"/>
      <c r="T13" s="6"/>
      <c r="U13" s="6"/>
      <c r="V13" s="6"/>
      <c r="W13" s="237"/>
      <c r="X13" s="237"/>
      <c r="Y13" s="6"/>
      <c r="Z13" s="6"/>
      <c r="AA13" s="6"/>
      <c r="AB13" s="6"/>
      <c r="AC13" s="6"/>
      <c r="AD13" s="6"/>
      <c r="AE13" s="6"/>
      <c r="AF13" s="6"/>
    </row>
    <row r="14" spans="2:32" ht="15" customHeight="1">
      <c r="B14" s="220" t="s">
        <v>34</v>
      </c>
      <c r="C14" s="273" t="s">
        <v>227</v>
      </c>
      <c r="D14" s="273"/>
      <c r="E14" s="273"/>
      <c r="F14" s="273"/>
      <c r="G14" s="273"/>
      <c r="H14" s="274"/>
      <c r="I14" s="274"/>
      <c r="J14" s="274"/>
      <c r="K14" s="77"/>
      <c r="L14" s="589">
        <f>-'Anexo F'!L31</f>
        <v>-35574095169</v>
      </c>
      <c r="M14" s="545"/>
      <c r="N14" s="545"/>
      <c r="O14" s="545"/>
      <c r="P14" s="545">
        <f>-'Anexo F'!P31</f>
        <v>-21019584931</v>
      </c>
      <c r="Q14" s="545"/>
      <c r="R14" s="545"/>
      <c r="S14" s="546"/>
      <c r="T14" s="6"/>
      <c r="U14" s="6"/>
      <c r="V14" s="6"/>
      <c r="W14" s="537"/>
      <c r="X14" s="537"/>
      <c r="Y14" s="6"/>
      <c r="Z14" s="6"/>
      <c r="AA14" s="6"/>
      <c r="AB14" s="6"/>
      <c r="AC14" s="6"/>
      <c r="AD14" s="6"/>
      <c r="AE14" s="6"/>
      <c r="AF14" s="6"/>
    </row>
    <row r="15" spans="2:32" ht="17.25">
      <c r="B15" s="222"/>
      <c r="C15" s="272" t="s">
        <v>228</v>
      </c>
      <c r="D15" s="272"/>
      <c r="E15" s="273"/>
      <c r="F15" s="273"/>
      <c r="G15" s="273"/>
      <c r="H15" s="273"/>
      <c r="I15" s="595"/>
      <c r="J15" s="595"/>
      <c r="K15" s="77"/>
      <c r="L15" s="590">
        <f>L13+L14</f>
        <v>18339472568</v>
      </c>
      <c r="M15" s="578"/>
      <c r="N15" s="578"/>
      <c r="O15" s="578"/>
      <c r="P15" s="578">
        <f>P13+P14</f>
        <v>10928482761</v>
      </c>
      <c r="Q15" s="578"/>
      <c r="R15" s="578"/>
      <c r="S15" s="579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2:32" ht="17.25">
      <c r="B16" s="23"/>
      <c r="C16" s="273"/>
      <c r="D16" s="273"/>
      <c r="E16" s="273"/>
      <c r="F16" s="273"/>
      <c r="G16" s="273"/>
      <c r="H16" s="273"/>
      <c r="I16" s="274"/>
      <c r="J16" s="274"/>
      <c r="K16" s="77"/>
      <c r="L16" s="589"/>
      <c r="M16" s="545"/>
      <c r="N16" s="545"/>
      <c r="O16" s="545"/>
      <c r="P16" s="545"/>
      <c r="Q16" s="545"/>
      <c r="R16" s="545"/>
      <c r="S16" s="54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2:32" ht="17.25">
      <c r="B17" s="23"/>
      <c r="C17" s="273" t="s">
        <v>383</v>
      </c>
      <c r="D17" s="273"/>
      <c r="E17" s="273"/>
      <c r="F17" s="273"/>
      <c r="G17" s="273"/>
      <c r="H17" s="273"/>
      <c r="I17" s="274"/>
      <c r="J17" s="274"/>
      <c r="K17" s="77"/>
      <c r="L17" s="589">
        <f>+'Nota 16-17'!L36</f>
        <v>3005851673</v>
      </c>
      <c r="M17" s="545"/>
      <c r="N17" s="545"/>
      <c r="O17" s="545"/>
      <c r="P17" s="545">
        <f>+'Nota 16-17'!P36</f>
        <v>1992812510</v>
      </c>
      <c r="Q17" s="545"/>
      <c r="R17" s="545"/>
      <c r="S17" s="546"/>
      <c r="T17" s="6"/>
      <c r="U17" s="6"/>
      <c r="V17" s="6"/>
      <c r="W17" s="537"/>
      <c r="X17" s="537"/>
      <c r="Y17" s="6"/>
      <c r="Z17" s="6"/>
      <c r="AA17" s="6"/>
      <c r="AB17" s="6"/>
      <c r="AC17" s="6"/>
      <c r="AD17" s="6"/>
      <c r="AE17" s="6"/>
      <c r="AF17" s="6"/>
    </row>
    <row r="18" spans="2:32" ht="17.25">
      <c r="B18" s="27"/>
      <c r="C18" s="273"/>
      <c r="D18" s="218"/>
      <c r="E18" s="218"/>
      <c r="F18" s="218"/>
      <c r="G18" s="218"/>
      <c r="H18" s="218"/>
      <c r="I18" s="221"/>
      <c r="J18" s="221"/>
      <c r="K18" s="25"/>
      <c r="L18" s="593"/>
      <c r="M18" s="594"/>
      <c r="N18" s="594"/>
      <c r="O18" s="594"/>
      <c r="P18" s="553"/>
      <c r="Q18" s="553"/>
      <c r="R18" s="553"/>
      <c r="S18" s="554"/>
      <c r="T18" s="6"/>
      <c r="U18" s="6"/>
      <c r="V18" s="6"/>
      <c r="W18" s="537"/>
      <c r="X18" s="537"/>
      <c r="Y18" s="6"/>
      <c r="Z18" s="6"/>
      <c r="AA18" s="6"/>
      <c r="AB18" s="6"/>
      <c r="AC18" s="6"/>
      <c r="AD18" s="6"/>
      <c r="AE18" s="6"/>
      <c r="AF18" s="6"/>
    </row>
    <row r="19" spans="2:32" ht="17.25">
      <c r="B19" s="220" t="s">
        <v>34</v>
      </c>
      <c r="C19" s="273" t="s">
        <v>229</v>
      </c>
      <c r="D19" s="218"/>
      <c r="E19" s="218"/>
      <c r="F19" s="218"/>
      <c r="G19" s="218"/>
      <c r="H19" s="218"/>
      <c r="I19" s="221"/>
      <c r="J19" s="221"/>
      <c r="K19" s="25"/>
      <c r="L19" s="589">
        <f>-'Anexo H'!G21</f>
        <v>-2819037145</v>
      </c>
      <c r="M19" s="545"/>
      <c r="N19" s="545"/>
      <c r="O19" s="545"/>
      <c r="P19" s="553">
        <f>-'Anexo H'!G22</f>
        <v>-1889845813</v>
      </c>
      <c r="Q19" s="553"/>
      <c r="R19" s="553"/>
      <c r="S19" s="554"/>
      <c r="T19" s="6"/>
      <c r="U19" s="6"/>
      <c r="V19" s="6"/>
      <c r="W19" s="537"/>
      <c r="X19" s="537"/>
      <c r="Y19" s="6"/>
      <c r="Z19" s="6"/>
      <c r="AA19" s="6"/>
      <c r="AB19" s="6"/>
      <c r="AC19" s="6"/>
      <c r="AD19" s="6"/>
      <c r="AE19" s="6"/>
      <c r="AF19" s="6"/>
    </row>
    <row r="20" spans="2:32" ht="17.25">
      <c r="B20" s="23"/>
      <c r="C20" s="272"/>
      <c r="D20" s="219"/>
      <c r="E20" s="219"/>
      <c r="F20" s="218"/>
      <c r="G20" s="218"/>
      <c r="H20" s="218"/>
      <c r="I20" s="223"/>
      <c r="J20" s="223"/>
      <c r="K20" s="25"/>
      <c r="L20" s="589"/>
      <c r="M20" s="545"/>
      <c r="N20" s="545"/>
      <c r="O20" s="545"/>
      <c r="P20" s="553"/>
      <c r="Q20" s="553"/>
      <c r="R20" s="553"/>
      <c r="S20" s="554"/>
      <c r="T20" s="6"/>
      <c r="U20" s="6"/>
      <c r="V20" s="6"/>
      <c r="W20" s="537"/>
      <c r="X20" s="537"/>
      <c r="Y20" s="6"/>
      <c r="Z20" s="6"/>
      <c r="AA20" s="6"/>
      <c r="AB20" s="6"/>
      <c r="AC20" s="6"/>
      <c r="AD20" s="6"/>
      <c r="AE20" s="6"/>
      <c r="AF20" s="6"/>
    </row>
    <row r="21" spans="2:32" ht="17.25">
      <c r="B21" s="220" t="s">
        <v>34</v>
      </c>
      <c r="C21" s="218" t="s">
        <v>230</v>
      </c>
      <c r="D21" s="218"/>
      <c r="E21" s="218"/>
      <c r="F21" s="218"/>
      <c r="G21" s="218"/>
      <c r="H21" s="218"/>
      <c r="I21" s="221"/>
      <c r="J21" s="221"/>
      <c r="K21" s="25"/>
      <c r="L21" s="589">
        <f>-'Anexo H'!F21</f>
        <v>-2815677293</v>
      </c>
      <c r="M21" s="545"/>
      <c r="N21" s="545"/>
      <c r="O21" s="545"/>
      <c r="P21" s="553">
        <f>-'Anexo H'!F22</f>
        <v>-2530234057</v>
      </c>
      <c r="Q21" s="553"/>
      <c r="R21" s="553"/>
      <c r="S21" s="554"/>
      <c r="T21" s="6"/>
      <c r="U21" s="6"/>
      <c r="V21" s="6"/>
      <c r="W21" s="537"/>
      <c r="X21" s="537"/>
      <c r="Y21" s="6"/>
      <c r="Z21" s="6"/>
      <c r="AA21" s="6"/>
      <c r="AB21" s="6"/>
      <c r="AC21" s="6"/>
      <c r="AD21" s="6"/>
      <c r="AE21" s="6"/>
      <c r="AF21" s="6"/>
    </row>
    <row r="22" spans="2:32" ht="15">
      <c r="B22" s="23"/>
      <c r="L22" s="280"/>
      <c r="M22" s="12"/>
      <c r="N22" s="12"/>
      <c r="O22" s="12"/>
      <c r="P22" s="553"/>
      <c r="Q22" s="553"/>
      <c r="R22" s="553"/>
      <c r="S22" s="554"/>
      <c r="T22" s="224"/>
      <c r="U22" s="6"/>
      <c r="V22" s="6"/>
      <c r="W22" s="539"/>
      <c r="X22" s="539"/>
      <c r="Y22" s="538"/>
      <c r="Z22" s="538"/>
      <c r="AA22" s="6"/>
      <c r="AB22" s="6"/>
      <c r="AC22" s="6"/>
      <c r="AD22" s="6"/>
      <c r="AE22" s="6"/>
      <c r="AF22" s="6"/>
    </row>
    <row r="23" spans="2:32" ht="17.25">
      <c r="B23" s="220" t="s">
        <v>34</v>
      </c>
      <c r="C23" s="218" t="s">
        <v>231</v>
      </c>
      <c r="D23" s="219"/>
      <c r="E23" s="219"/>
      <c r="F23" s="218"/>
      <c r="G23" s="218"/>
      <c r="H23" s="218"/>
      <c r="I23" s="221"/>
      <c r="J23" s="221"/>
      <c r="K23" s="25"/>
      <c r="L23" s="589">
        <f>-'Anexo H'!I21</f>
        <v>-5464734945</v>
      </c>
      <c r="M23" s="545"/>
      <c r="N23" s="545"/>
      <c r="O23" s="545"/>
      <c r="P23" s="553">
        <f>-'Anexo H'!I22</f>
        <v>-3279240407</v>
      </c>
      <c r="Q23" s="553"/>
      <c r="R23" s="553"/>
      <c r="S23" s="554"/>
      <c r="T23" s="224"/>
      <c r="U23" s="6"/>
      <c r="V23" s="6"/>
      <c r="W23" s="537"/>
      <c r="X23" s="537"/>
      <c r="Y23" s="538"/>
      <c r="Z23" s="538"/>
      <c r="AA23" s="6"/>
      <c r="AB23" s="6"/>
      <c r="AC23" s="6"/>
      <c r="AD23" s="6"/>
      <c r="AE23" s="6"/>
      <c r="AF23" s="6"/>
    </row>
    <row r="24" spans="2:32" ht="16.5">
      <c r="B24" s="27"/>
      <c r="L24" s="280"/>
      <c r="M24" s="12"/>
      <c r="N24" s="12"/>
      <c r="O24" s="12"/>
      <c r="P24" s="553"/>
      <c r="Q24" s="553"/>
      <c r="R24" s="553"/>
      <c r="S24" s="554"/>
      <c r="T24" s="224"/>
      <c r="U24" s="6"/>
      <c r="V24" s="6"/>
      <c r="W24" s="539"/>
      <c r="X24" s="539"/>
      <c r="Y24" s="538"/>
      <c r="Z24" s="538"/>
      <c r="AA24" s="6"/>
      <c r="AB24" s="6"/>
      <c r="AC24" s="6"/>
      <c r="AD24" s="6"/>
      <c r="AE24" s="6"/>
      <c r="AF24" s="6"/>
    </row>
    <row r="25" spans="2:32" ht="17.25">
      <c r="B25" s="220" t="s">
        <v>34</v>
      </c>
      <c r="C25" s="218" t="s">
        <v>232</v>
      </c>
      <c r="D25" s="218"/>
      <c r="E25" s="218"/>
      <c r="F25" s="218"/>
      <c r="G25" s="218"/>
      <c r="H25" s="218"/>
      <c r="I25" s="221"/>
      <c r="J25" s="221"/>
      <c r="K25" s="25"/>
      <c r="L25" s="589">
        <f>-'Anexo H'!H21</f>
        <v>-5014110289</v>
      </c>
      <c r="M25" s="545"/>
      <c r="N25" s="545"/>
      <c r="O25" s="545"/>
      <c r="P25" s="553">
        <f>-'Anexo H'!H22</f>
        <v>-2404975182</v>
      </c>
      <c r="Q25" s="553"/>
      <c r="R25" s="553"/>
      <c r="S25" s="554"/>
      <c r="T25" s="224"/>
      <c r="U25" s="6"/>
      <c r="V25" s="6"/>
      <c r="W25" s="537"/>
      <c r="X25" s="537"/>
      <c r="Y25" s="538"/>
      <c r="Z25" s="538"/>
      <c r="AA25" s="6"/>
      <c r="AB25" s="6"/>
      <c r="AC25" s="6"/>
      <c r="AD25" s="6"/>
      <c r="AE25" s="6"/>
      <c r="AF25" s="6"/>
    </row>
    <row r="26" spans="2:32" ht="16.5">
      <c r="B26" s="23"/>
      <c r="C26" s="24"/>
      <c r="D26" s="24"/>
      <c r="E26" s="24"/>
      <c r="F26" s="24"/>
      <c r="G26" s="25"/>
      <c r="H26" s="214"/>
      <c r="I26" s="29"/>
      <c r="J26" s="29"/>
      <c r="K26" s="25"/>
      <c r="L26" s="589"/>
      <c r="M26" s="545"/>
      <c r="N26" s="545"/>
      <c r="O26" s="545"/>
      <c r="P26" s="553"/>
      <c r="Q26" s="553"/>
      <c r="R26" s="553"/>
      <c r="S26" s="554"/>
      <c r="T26" s="6"/>
      <c r="U26" s="6"/>
      <c r="V26" s="6"/>
      <c r="W26" s="539"/>
      <c r="X26" s="539"/>
      <c r="Y26" s="538"/>
      <c r="Z26" s="538"/>
      <c r="AA26" s="6"/>
      <c r="AB26" s="6"/>
      <c r="AC26" s="6"/>
      <c r="AD26" s="6"/>
      <c r="AE26" s="6"/>
      <c r="AF26" s="6"/>
    </row>
    <row r="27" spans="2:32" ht="17.25">
      <c r="B27" s="220" t="s">
        <v>34</v>
      </c>
      <c r="C27" s="218" t="s">
        <v>233</v>
      </c>
      <c r="D27" s="24"/>
      <c r="E27" s="24"/>
      <c r="F27" s="24"/>
      <c r="G27" s="25"/>
      <c r="H27" s="214"/>
      <c r="I27" s="29"/>
      <c r="J27" s="29"/>
      <c r="K27" s="25"/>
      <c r="L27" s="589">
        <f>-'Anexo H'!J21</f>
        <v>-424485016</v>
      </c>
      <c r="M27" s="545"/>
      <c r="N27" s="545"/>
      <c r="O27" s="545"/>
      <c r="P27" s="553">
        <f>-'Anexo H'!J22</f>
        <v>-550000</v>
      </c>
      <c r="Q27" s="553"/>
      <c r="R27" s="553"/>
      <c r="S27" s="554"/>
      <c r="T27" s="6"/>
      <c r="U27" s="6"/>
      <c r="V27" s="6"/>
      <c r="W27" s="537"/>
      <c r="X27" s="537"/>
      <c r="Y27" s="516"/>
      <c r="Z27" s="516"/>
      <c r="AA27" s="6"/>
      <c r="AB27" s="6"/>
      <c r="AC27" s="6"/>
      <c r="AD27" s="6"/>
      <c r="AE27" s="6"/>
      <c r="AF27" s="6"/>
    </row>
    <row r="28" spans="2:32" ht="16.5">
      <c r="B28" s="27"/>
      <c r="C28" s="214"/>
      <c r="D28" s="214"/>
      <c r="E28" s="214"/>
      <c r="F28" s="214"/>
      <c r="G28" s="214"/>
      <c r="H28" s="214"/>
      <c r="I28" s="29"/>
      <c r="J28" s="29"/>
      <c r="K28" s="25"/>
      <c r="L28" s="589"/>
      <c r="M28" s="545"/>
      <c r="N28" s="545"/>
      <c r="O28" s="545"/>
      <c r="P28" s="553"/>
      <c r="Q28" s="553"/>
      <c r="R28" s="553"/>
      <c r="S28" s="554"/>
      <c r="T28" s="6"/>
      <c r="U28" s="6"/>
      <c r="V28" s="6"/>
      <c r="W28" s="538"/>
      <c r="X28" s="538"/>
      <c r="Y28" s="538"/>
      <c r="Z28" s="538"/>
      <c r="AA28" s="6"/>
      <c r="AB28" s="6"/>
      <c r="AC28" s="6"/>
      <c r="AD28" s="6"/>
      <c r="AE28" s="6"/>
      <c r="AF28" s="6"/>
    </row>
    <row r="29" spans="2:32" ht="16.5">
      <c r="B29" s="23" t="s">
        <v>36</v>
      </c>
      <c r="C29" s="24"/>
      <c r="D29" s="32"/>
      <c r="E29" s="214"/>
      <c r="F29" s="214"/>
      <c r="G29" s="214"/>
      <c r="H29" s="214"/>
      <c r="I29" s="29"/>
      <c r="J29" s="29"/>
      <c r="K29" s="25"/>
      <c r="L29" s="590">
        <f>SUM(L15:O28)</f>
        <v>4807279553</v>
      </c>
      <c r="M29" s="578"/>
      <c r="N29" s="578"/>
      <c r="O29" s="578"/>
      <c r="P29" s="591">
        <f>SUM(P15:S28)</f>
        <v>2816449812</v>
      </c>
      <c r="Q29" s="591"/>
      <c r="R29" s="591"/>
      <c r="S29" s="592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2:19" ht="17.25">
      <c r="B30" s="220" t="s">
        <v>34</v>
      </c>
      <c r="C30" s="218" t="s">
        <v>462</v>
      </c>
      <c r="D30" s="214"/>
      <c r="E30" s="214"/>
      <c r="F30" s="214"/>
      <c r="G30" s="214"/>
      <c r="H30" s="214"/>
      <c r="I30" s="29"/>
      <c r="J30" s="29"/>
      <c r="K30" s="25"/>
      <c r="L30" s="588">
        <v>0</v>
      </c>
      <c r="M30" s="553"/>
      <c r="N30" s="553"/>
      <c r="O30" s="553"/>
      <c r="P30" s="553">
        <v>0</v>
      </c>
      <c r="Q30" s="553"/>
      <c r="R30" s="553"/>
      <c r="S30" s="554"/>
    </row>
    <row r="31" spans="2:19" ht="17.25" thickBot="1">
      <c r="B31" s="23"/>
      <c r="C31" s="25"/>
      <c r="D31" s="24"/>
      <c r="E31" s="31"/>
      <c r="F31" s="214"/>
      <c r="G31" s="214"/>
      <c r="H31" s="214"/>
      <c r="I31" s="29"/>
      <c r="J31" s="29"/>
      <c r="K31" s="25"/>
      <c r="L31" s="588"/>
      <c r="M31" s="553"/>
      <c r="N31" s="553"/>
      <c r="O31" s="553"/>
      <c r="P31" s="553"/>
      <c r="Q31" s="553"/>
      <c r="R31" s="553"/>
      <c r="S31" s="554"/>
    </row>
    <row r="32" spans="2:27" ht="17.25" thickBot="1">
      <c r="B32" s="23" t="s">
        <v>37</v>
      </c>
      <c r="C32" s="24"/>
      <c r="D32" s="32"/>
      <c r="E32" s="214"/>
      <c r="F32" s="214"/>
      <c r="G32" s="214"/>
      <c r="H32" s="214"/>
      <c r="I32" s="29"/>
      <c r="J32" s="29"/>
      <c r="K32" s="25"/>
      <c r="L32" s="563">
        <f>L29+L30</f>
        <v>4807279553</v>
      </c>
      <c r="M32" s="564"/>
      <c r="N32" s="564"/>
      <c r="O32" s="564"/>
      <c r="P32" s="564">
        <f>P29+P30</f>
        <v>2816449812</v>
      </c>
      <c r="Q32" s="564"/>
      <c r="R32" s="564"/>
      <c r="S32" s="565"/>
      <c r="AA32" s="10"/>
    </row>
    <row r="33" spans="2:19" ht="16.5">
      <c r="B33" s="27"/>
      <c r="C33" s="25"/>
      <c r="D33" s="25"/>
      <c r="E33" s="25"/>
      <c r="F33" s="25"/>
      <c r="G33" s="25"/>
      <c r="H33" s="214"/>
      <c r="I33" s="29"/>
      <c r="J33" s="29"/>
      <c r="K33" s="25"/>
      <c r="L33" s="25"/>
      <c r="M33" s="25"/>
      <c r="N33" s="25"/>
      <c r="O33" s="25"/>
      <c r="P33" s="25"/>
      <c r="Q33" s="25"/>
      <c r="R33" s="25"/>
      <c r="S33" s="225"/>
    </row>
    <row r="34" spans="2:19" ht="17.25" thickBot="1">
      <c r="B34" s="226" t="s">
        <v>9</v>
      </c>
      <c r="C34" s="227"/>
      <c r="D34" s="227"/>
      <c r="E34" s="227"/>
      <c r="F34" s="228"/>
      <c r="G34" s="33"/>
      <c r="H34" s="33"/>
      <c r="I34" s="229"/>
      <c r="J34" s="229"/>
      <c r="K34" s="34"/>
      <c r="L34" s="34"/>
      <c r="M34" s="34"/>
      <c r="N34" s="34"/>
      <c r="O34" s="34"/>
      <c r="P34" s="34"/>
      <c r="Q34" s="34"/>
      <c r="R34" s="34"/>
      <c r="S34" s="230"/>
    </row>
    <row r="35" spans="2:19" ht="15.75">
      <c r="B35" s="48"/>
      <c r="C35" s="48"/>
      <c r="D35" s="48"/>
      <c r="E35" s="48"/>
      <c r="F35" s="48"/>
      <c r="G35" s="48"/>
      <c r="H35" s="48"/>
      <c r="I35" s="50"/>
      <c r="J35" s="50"/>
      <c r="K35" s="49"/>
      <c r="L35" s="49"/>
      <c r="M35" s="49"/>
      <c r="N35" s="49"/>
      <c r="O35" s="49"/>
      <c r="P35" s="49"/>
      <c r="Q35" s="49"/>
      <c r="R35" s="49"/>
      <c r="S35" s="49"/>
    </row>
    <row r="36" spans="2:19" ht="15.75">
      <c r="B36" s="48"/>
      <c r="C36" s="48"/>
      <c r="D36" s="48"/>
      <c r="E36" s="48"/>
      <c r="F36" s="48"/>
      <c r="G36" s="48"/>
      <c r="H36" s="48"/>
      <c r="I36" s="50"/>
      <c r="J36" s="50"/>
      <c r="K36" s="49"/>
      <c r="L36" s="49"/>
      <c r="M36" s="49"/>
      <c r="N36" s="49"/>
      <c r="O36" s="49"/>
      <c r="P36" s="49"/>
      <c r="Q36" s="49"/>
      <c r="R36" s="49"/>
      <c r="S36" s="49"/>
    </row>
    <row r="37" spans="2:19" ht="15.75">
      <c r="B37" s="48"/>
      <c r="C37" s="48"/>
      <c r="D37" s="48"/>
      <c r="E37" s="48"/>
      <c r="F37" s="48"/>
      <c r="G37" s="48"/>
      <c r="H37" s="48"/>
      <c r="I37" s="50"/>
      <c r="J37" s="50"/>
      <c r="K37" s="49"/>
      <c r="L37" s="49"/>
      <c r="M37" s="49"/>
      <c r="N37" s="49"/>
      <c r="O37" s="49"/>
      <c r="P37" s="49"/>
      <c r="Q37" s="49"/>
      <c r="R37" s="49"/>
      <c r="S37" s="49"/>
    </row>
    <row r="38" spans="2:19" ht="15.75">
      <c r="B38" s="48"/>
      <c r="C38" s="48"/>
      <c r="D38" s="48"/>
      <c r="E38" s="48"/>
      <c r="F38" s="48"/>
      <c r="G38" s="48"/>
      <c r="H38" s="48"/>
      <c r="I38" s="50"/>
      <c r="J38" s="50"/>
      <c r="K38" s="49"/>
      <c r="L38" s="49"/>
      <c r="M38" s="49"/>
      <c r="N38" s="49"/>
      <c r="O38" s="49"/>
      <c r="P38" s="49"/>
      <c r="Q38" s="49"/>
      <c r="R38" s="49"/>
      <c r="S38" s="49"/>
    </row>
  </sheetData>
  <sheetProtection/>
  <mergeCells count="48">
    <mergeCell ref="B5:R5"/>
    <mergeCell ref="B6:R6"/>
    <mergeCell ref="B7:R7"/>
    <mergeCell ref="B8:S8"/>
    <mergeCell ref="L10:S10"/>
    <mergeCell ref="L11:O11"/>
    <mergeCell ref="P11:S11"/>
    <mergeCell ref="I12:J12"/>
    <mergeCell ref="I13:J13"/>
    <mergeCell ref="L13:O13"/>
    <mergeCell ref="P13:S13"/>
    <mergeCell ref="L14:O14"/>
    <mergeCell ref="P14:S14"/>
    <mergeCell ref="I15:J15"/>
    <mergeCell ref="L15:O15"/>
    <mergeCell ref="P15:S15"/>
    <mergeCell ref="L16:O16"/>
    <mergeCell ref="P16:S16"/>
    <mergeCell ref="L17:O17"/>
    <mergeCell ref="P17:S17"/>
    <mergeCell ref="L18:O18"/>
    <mergeCell ref="P18:S18"/>
    <mergeCell ref="L19:O19"/>
    <mergeCell ref="P19:S19"/>
    <mergeCell ref="L20:O20"/>
    <mergeCell ref="P20:S20"/>
    <mergeCell ref="L25:O25"/>
    <mergeCell ref="P25:S25"/>
    <mergeCell ref="L26:O26"/>
    <mergeCell ref="P26:S26"/>
    <mergeCell ref="P24:S24"/>
    <mergeCell ref="L21:O21"/>
    <mergeCell ref="P21:S21"/>
    <mergeCell ref="L23:O23"/>
    <mergeCell ref="P23:S23"/>
    <mergeCell ref="P22:S22"/>
    <mergeCell ref="L27:O27"/>
    <mergeCell ref="P27:S27"/>
    <mergeCell ref="L28:O28"/>
    <mergeCell ref="P28:S28"/>
    <mergeCell ref="L29:O29"/>
    <mergeCell ref="P29:S29"/>
    <mergeCell ref="L30:O30"/>
    <mergeCell ref="P30:S30"/>
    <mergeCell ref="L31:O31"/>
    <mergeCell ref="P31:S31"/>
    <mergeCell ref="L32:O32"/>
    <mergeCell ref="P32:S32"/>
  </mergeCells>
  <printOptions/>
  <pageMargins left="0.31496062992125984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J33"/>
  <sheetViews>
    <sheetView zoomScalePageLayoutView="0" workbookViewId="0" topLeftCell="A4">
      <selection activeCell="H25" sqref="H25"/>
      <selection activeCell="C42" sqref="C42"/>
    </sheetView>
  </sheetViews>
  <sheetFormatPr defaultColWidth="4.7109375" defaultRowHeight="15"/>
  <cols>
    <col min="1" max="1" width="8.7109375" style="1" customWidth="1"/>
    <col min="2" max="2" width="55.140625" style="1" bestFit="1" customWidth="1"/>
    <col min="3" max="4" width="14.140625" style="1" bestFit="1" customWidth="1"/>
    <col min="5" max="59" width="13.00390625" style="1" customWidth="1"/>
    <col min="60" max="16384" width="4.7109375" style="1" customWidth="1"/>
  </cols>
  <sheetData>
    <row r="5" spans="2:10" ht="14.25">
      <c r="B5" s="583" t="s">
        <v>394</v>
      </c>
      <c r="C5" s="583"/>
      <c r="D5" s="583"/>
      <c r="E5" s="292"/>
      <c r="F5" s="292"/>
      <c r="G5" s="292"/>
      <c r="H5" s="292"/>
      <c r="I5" s="292"/>
      <c r="J5" s="292"/>
    </row>
    <row r="6" spans="2:10" ht="14.25">
      <c r="B6" s="583" t="s">
        <v>323</v>
      </c>
      <c r="C6" s="583"/>
      <c r="D6" s="583"/>
      <c r="E6" s="292"/>
      <c r="F6" s="292"/>
      <c r="G6" s="292"/>
      <c r="H6" s="292"/>
      <c r="I6" s="292"/>
      <c r="J6" s="292"/>
    </row>
    <row r="7" spans="2:10" ht="16.5">
      <c r="B7" s="584" t="s">
        <v>235</v>
      </c>
      <c r="C7" s="584"/>
      <c r="D7" s="584"/>
      <c r="E7" s="35"/>
      <c r="F7" s="35"/>
      <c r="G7" s="35"/>
      <c r="H7" s="35"/>
      <c r="I7" s="35"/>
      <c r="J7" s="35"/>
    </row>
    <row r="8" spans="2:10" ht="14.25">
      <c r="B8" s="583" t="s">
        <v>487</v>
      </c>
      <c r="C8" s="583"/>
      <c r="D8" s="583"/>
      <c r="E8" s="370"/>
      <c r="F8" s="370"/>
      <c r="G8" s="370"/>
      <c r="H8" s="370"/>
      <c r="I8" s="370"/>
      <c r="J8" s="370"/>
    </row>
    <row r="10" ht="15" thickBot="1"/>
    <row r="11" spans="2:4" ht="15" thickBot="1">
      <c r="B11" s="453" t="s">
        <v>439</v>
      </c>
      <c r="C11" s="540">
        <v>44104</v>
      </c>
      <c r="D11" s="540">
        <v>43738</v>
      </c>
    </row>
    <row r="12" spans="2:4" ht="14.25">
      <c r="B12" s="454" t="s">
        <v>440</v>
      </c>
      <c r="C12" s="444">
        <f>-102+56161230961</f>
        <v>56161230859</v>
      </c>
      <c r="D12" s="445">
        <v>26031108237</v>
      </c>
    </row>
    <row r="13" spans="2:4" ht="14.25">
      <c r="B13" s="455" t="s">
        <v>441</v>
      </c>
      <c r="C13" s="446">
        <v>-42071343338.327194</v>
      </c>
      <c r="D13" s="447">
        <v>-23536911632</v>
      </c>
    </row>
    <row r="14" spans="2:4" ht="14.25">
      <c r="B14" s="455" t="s">
        <v>442</v>
      </c>
      <c r="C14" s="446">
        <v>-7320764391</v>
      </c>
      <c r="D14" s="447">
        <v>-1804401551</v>
      </c>
    </row>
    <row r="15" spans="2:4" ht="14.25">
      <c r="B15" s="454" t="s">
        <v>443</v>
      </c>
      <c r="C15" s="446">
        <v>-2379097081</v>
      </c>
      <c r="D15" s="447">
        <v>-1871968852</v>
      </c>
    </row>
    <row r="16" spans="2:4" ht="14.25">
      <c r="B16" s="456" t="s">
        <v>444</v>
      </c>
      <c r="C16" s="446">
        <v>-11065922092.7895</v>
      </c>
      <c r="D16" s="447">
        <v>-5331023537</v>
      </c>
    </row>
    <row r="17" spans="2:4" ht="15" thickBot="1">
      <c r="B17" s="454" t="s">
        <v>445</v>
      </c>
      <c r="C17" s="446">
        <v>-954293524</v>
      </c>
      <c r="D17" s="447">
        <v>-45747959</v>
      </c>
    </row>
    <row r="18" spans="2:4" ht="15" thickBot="1">
      <c r="B18" s="457" t="s">
        <v>446</v>
      </c>
      <c r="C18" s="448">
        <f>SUM(C12:C17)</f>
        <v>-7630189568.1166935</v>
      </c>
      <c r="D18" s="464">
        <f>SUM(D12:D17)</f>
        <v>-6558945294</v>
      </c>
    </row>
    <row r="19" spans="2:4" ht="15" thickBot="1">
      <c r="B19" s="453" t="s">
        <v>447</v>
      </c>
      <c r="C19" s="449"/>
      <c r="D19" s="450"/>
    </row>
    <row r="20" spans="2:4" ht="14.25">
      <c r="B20" s="458" t="s">
        <v>448</v>
      </c>
      <c r="C20" s="451">
        <v>0</v>
      </c>
      <c r="D20" s="452">
        <v>0</v>
      </c>
    </row>
    <row r="21" spans="2:4" ht="14.25">
      <c r="B21" s="454" t="s">
        <v>449</v>
      </c>
      <c r="C21" s="451">
        <v>0</v>
      </c>
      <c r="D21" s="452">
        <v>0</v>
      </c>
    </row>
    <row r="22" spans="2:4" ht="15" thickBot="1">
      <c r="B22" s="454" t="s">
        <v>450</v>
      </c>
      <c r="C22" s="446">
        <v>-3644439199</v>
      </c>
      <c r="D22" s="447">
        <v>-1526848072</v>
      </c>
    </row>
    <row r="23" spans="2:4" ht="15" thickBot="1">
      <c r="B23" s="457" t="s">
        <v>451</v>
      </c>
      <c r="C23" s="448">
        <f>SUM(C20:C22)</f>
        <v>-3644439199</v>
      </c>
      <c r="D23" s="464">
        <f>SUM(D20:D22)</f>
        <v>-1526848072</v>
      </c>
    </row>
    <row r="24" spans="2:4" ht="15" thickBot="1">
      <c r="B24" s="453" t="s">
        <v>452</v>
      </c>
      <c r="C24" s="449"/>
      <c r="D24" s="450"/>
    </row>
    <row r="25" spans="2:4" ht="14.25">
      <c r="B25" s="454" t="s">
        <v>453</v>
      </c>
      <c r="C25" s="451">
        <v>0</v>
      </c>
      <c r="D25" s="452">
        <v>0</v>
      </c>
    </row>
    <row r="26" spans="2:4" ht="14.25">
      <c r="B26" s="459" t="s">
        <v>454</v>
      </c>
      <c r="C26" s="446">
        <v>18686572530</v>
      </c>
      <c r="D26" s="447">
        <v>10074169110</v>
      </c>
    </row>
    <row r="27" spans="2:4" ht="14.25">
      <c r="B27" s="459" t="s">
        <v>455</v>
      </c>
      <c r="C27" s="446">
        <v>-2495856830</v>
      </c>
      <c r="D27" s="447">
        <v>-798877090</v>
      </c>
    </row>
    <row r="28" spans="2:4" ht="15" thickBot="1">
      <c r="B28" s="459" t="s">
        <v>456</v>
      </c>
      <c r="C28" s="446">
        <v>-2285054777</v>
      </c>
      <c r="D28" s="447">
        <v>-523577423</v>
      </c>
    </row>
    <row r="29" spans="2:4" ht="15" thickBot="1">
      <c r="B29" s="457" t="s">
        <v>457</v>
      </c>
      <c r="C29" s="448">
        <f>SUM(C25:C28)</f>
        <v>13905660923</v>
      </c>
      <c r="D29" s="464">
        <f>SUM(D25:D28)</f>
        <v>8751714597</v>
      </c>
    </row>
    <row r="30" spans="2:4" ht="23.25" thickBot="1">
      <c r="B30" s="460" t="s">
        <v>458</v>
      </c>
      <c r="C30" s="449">
        <v>199068429</v>
      </c>
      <c r="D30" s="449">
        <v>-102065290</v>
      </c>
    </row>
    <row r="31" spans="2:4" ht="15" thickBot="1">
      <c r="B31" s="461" t="s">
        <v>459</v>
      </c>
      <c r="C31" s="451">
        <f>C18+C23+C29+C30</f>
        <v>2830100584.8833065</v>
      </c>
      <c r="D31" s="466">
        <f>D18+D23+D29+D30</f>
        <v>563855941</v>
      </c>
    </row>
    <row r="32" spans="2:4" ht="15" thickBot="1">
      <c r="B32" s="465" t="s">
        <v>460</v>
      </c>
      <c r="C32" s="505">
        <v>1105298897</v>
      </c>
      <c r="D32" s="466">
        <v>257209094</v>
      </c>
    </row>
    <row r="33" spans="2:4" ht="15" thickBot="1">
      <c r="B33" s="462" t="s">
        <v>461</v>
      </c>
      <c r="C33" s="463">
        <f>SUM(C31:C32)</f>
        <v>3935399481.8833065</v>
      </c>
      <c r="D33" s="467">
        <f>SUM(D31:D32)</f>
        <v>821065035</v>
      </c>
    </row>
  </sheetData>
  <sheetProtection/>
  <mergeCells count="4">
    <mergeCell ref="B5:D5"/>
    <mergeCell ref="B6:D6"/>
    <mergeCell ref="B7:D7"/>
    <mergeCell ref="B8:D8"/>
  </mergeCells>
  <printOptions/>
  <pageMargins left="0.31496062992125984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28"/>
  <sheetViews>
    <sheetView zoomScalePageLayoutView="0" workbookViewId="0" topLeftCell="A1">
      <selection activeCell="H25" sqref="H25"/>
      <selection activeCell="A1" sqref="A1"/>
    </sheetView>
  </sheetViews>
  <sheetFormatPr defaultColWidth="11.421875" defaultRowHeight="15"/>
  <cols>
    <col min="1" max="1" width="9.8515625" style="44" customWidth="1"/>
    <col min="2" max="2" width="32.7109375" style="44" bestFit="1" customWidth="1"/>
    <col min="3" max="3" width="15.8515625" style="44" customWidth="1"/>
    <col min="4" max="4" width="15.00390625" style="44" bestFit="1" customWidth="1"/>
    <col min="5" max="5" width="13.00390625" style="44" customWidth="1"/>
    <col min="6" max="6" width="16.421875" style="44" bestFit="1" customWidth="1"/>
    <col min="7" max="7" width="15.28125" style="44" customWidth="1"/>
    <col min="8" max="8" width="15.7109375" style="44" bestFit="1" customWidth="1"/>
    <col min="9" max="9" width="15.140625" style="44" bestFit="1" customWidth="1"/>
    <col min="10" max="11" width="15.8515625" style="44" customWidth="1"/>
    <col min="12" max="12" width="24.00390625" style="44" bestFit="1" customWidth="1"/>
    <col min="13" max="13" width="11.421875" style="44" customWidth="1"/>
    <col min="14" max="15" width="17.00390625" style="427" bestFit="1" customWidth="1"/>
    <col min="16" max="16384" width="11.421875" style="44" customWidth="1"/>
  </cols>
  <sheetData>
    <row r="1" spans="2:11" ht="15" customHeight="1">
      <c r="B1" s="583" t="s">
        <v>394</v>
      </c>
      <c r="C1" s="583"/>
      <c r="D1" s="583"/>
      <c r="E1" s="583"/>
      <c r="F1" s="583"/>
      <c r="G1" s="583"/>
      <c r="H1" s="583"/>
      <c r="I1" s="583"/>
      <c r="J1" s="583"/>
      <c r="K1" s="390"/>
    </row>
    <row r="2" spans="2:11" ht="14.25">
      <c r="B2" s="583" t="s">
        <v>395</v>
      </c>
      <c r="C2" s="583"/>
      <c r="D2" s="583"/>
      <c r="E2" s="583"/>
      <c r="F2" s="583"/>
      <c r="G2" s="583"/>
      <c r="H2" s="583"/>
      <c r="I2" s="583"/>
      <c r="J2" s="583"/>
      <c r="K2" s="390"/>
    </row>
    <row r="3" spans="2:11" ht="16.5">
      <c r="B3" s="584" t="s">
        <v>234</v>
      </c>
      <c r="C3" s="584" t="s">
        <v>235</v>
      </c>
      <c r="D3" s="584"/>
      <c r="E3" s="584"/>
      <c r="F3" s="584"/>
      <c r="G3" s="584"/>
      <c r="H3" s="584"/>
      <c r="I3" s="584"/>
      <c r="J3" s="584"/>
      <c r="K3" s="391"/>
    </row>
    <row r="4" spans="2:11" ht="13.5" thickBot="1">
      <c r="B4" s="606" t="s">
        <v>487</v>
      </c>
      <c r="C4" s="606"/>
      <c r="D4" s="606"/>
      <c r="E4" s="606"/>
      <c r="F4" s="606"/>
      <c r="G4" s="606"/>
      <c r="H4" s="606"/>
      <c r="I4" s="606"/>
      <c r="J4" s="606"/>
      <c r="K4" s="392"/>
    </row>
    <row r="5" spans="2:11" ht="15.75" customHeight="1" thickBot="1">
      <c r="B5" s="601" t="s">
        <v>134</v>
      </c>
      <c r="C5" s="607"/>
      <c r="D5" s="608"/>
      <c r="E5" s="608"/>
      <c r="F5" s="608"/>
      <c r="G5" s="608"/>
      <c r="H5" s="608"/>
      <c r="I5" s="608"/>
      <c r="J5" s="608"/>
      <c r="K5" s="413"/>
    </row>
    <row r="6" spans="2:11" ht="29.25" customHeight="1" thickBot="1">
      <c r="B6" s="601"/>
      <c r="C6" s="291" t="s">
        <v>236</v>
      </c>
      <c r="D6" s="601" t="s">
        <v>113</v>
      </c>
      <c r="E6" s="603" t="s">
        <v>237</v>
      </c>
      <c r="F6" s="604"/>
      <c r="G6" s="605"/>
      <c r="H6" s="601" t="s">
        <v>113</v>
      </c>
      <c r="I6" s="602" t="s">
        <v>238</v>
      </c>
      <c r="J6" s="602" t="s">
        <v>239</v>
      </c>
      <c r="K6" s="414"/>
    </row>
    <row r="7" spans="2:11" ht="43.5" thickBot="1">
      <c r="B7" s="601"/>
      <c r="C7" s="290" t="s">
        <v>29</v>
      </c>
      <c r="D7" s="601"/>
      <c r="E7" s="291" t="s">
        <v>206</v>
      </c>
      <c r="F7" s="291" t="s">
        <v>325</v>
      </c>
      <c r="G7" s="291" t="s">
        <v>324</v>
      </c>
      <c r="H7" s="601"/>
      <c r="I7" s="602"/>
      <c r="J7" s="602"/>
      <c r="K7" s="414"/>
    </row>
    <row r="8" spans="2:11" ht="15">
      <c r="B8" s="21" t="s">
        <v>474</v>
      </c>
      <c r="C8" s="231">
        <v>14025000000</v>
      </c>
      <c r="D8" s="231">
        <f>+C8</f>
        <v>14025000000</v>
      </c>
      <c r="E8" s="231">
        <v>540146202</v>
      </c>
      <c r="F8" s="231">
        <v>4477002627</v>
      </c>
      <c r="G8" s="231">
        <v>7281629252</v>
      </c>
      <c r="H8" s="231">
        <f>+D8+E8+F8+G8</f>
        <v>26323778081</v>
      </c>
      <c r="I8" s="231">
        <v>862392655</v>
      </c>
      <c r="J8" s="231">
        <f>+H8+I8</f>
        <v>27186170736</v>
      </c>
      <c r="K8" s="415"/>
    </row>
    <row r="9" spans="2:16" ht="33">
      <c r="B9" s="289" t="s">
        <v>240</v>
      </c>
      <c r="C9" s="232">
        <v>0</v>
      </c>
      <c r="D9" s="232">
        <f aca="true" t="shared" si="0" ref="D9:D16">+SUM(C9:C9)</f>
        <v>0</v>
      </c>
      <c r="E9" s="232">
        <v>0</v>
      </c>
      <c r="F9" s="232">
        <v>0</v>
      </c>
      <c r="G9" s="232">
        <v>0</v>
      </c>
      <c r="H9" s="232">
        <f aca="true" t="shared" si="1" ref="H9:H16">+D9+E9+F9+G9</f>
        <v>0</v>
      </c>
      <c r="I9" s="232">
        <v>0</v>
      </c>
      <c r="J9" s="232">
        <f aca="true" t="shared" si="2" ref="J9:J16">+H9+I9</f>
        <v>0</v>
      </c>
      <c r="K9" s="415"/>
      <c r="L9" s="428"/>
      <c r="M9" s="494"/>
      <c r="P9" s="428"/>
    </row>
    <row r="10" spans="2:16" ht="16.5">
      <c r="B10" s="289" t="s">
        <v>415</v>
      </c>
      <c r="C10" s="232">
        <v>0</v>
      </c>
      <c r="D10" s="232">
        <f t="shared" si="0"/>
        <v>0</v>
      </c>
      <c r="E10" s="232">
        <v>0</v>
      </c>
      <c r="F10" s="232">
        <v>0</v>
      </c>
      <c r="G10" s="232">
        <v>0</v>
      </c>
      <c r="H10" s="232">
        <f t="shared" si="1"/>
        <v>0</v>
      </c>
      <c r="I10" s="232">
        <v>0</v>
      </c>
      <c r="J10" s="232">
        <f t="shared" si="2"/>
        <v>0</v>
      </c>
      <c r="K10" s="415"/>
      <c r="L10" s="428"/>
      <c r="M10" s="494"/>
      <c r="P10" s="428"/>
    </row>
    <row r="11" spans="2:16" ht="16.5">
      <c r="B11" s="27" t="s">
        <v>241</v>
      </c>
      <c r="C11" s="232">
        <v>0</v>
      </c>
      <c r="D11" s="232">
        <f t="shared" si="0"/>
        <v>0</v>
      </c>
      <c r="E11" s="232">
        <v>40866427</v>
      </c>
      <c r="F11" s="232">
        <v>0</v>
      </c>
      <c r="G11" s="232">
        <v>0</v>
      </c>
      <c r="H11" s="232">
        <f t="shared" si="1"/>
        <v>40866427</v>
      </c>
      <c r="I11" s="232">
        <f>-H11</f>
        <v>-40866427</v>
      </c>
      <c r="J11" s="232">
        <f t="shared" si="2"/>
        <v>0</v>
      </c>
      <c r="K11" s="415"/>
      <c r="L11" s="428"/>
      <c r="M11" s="494"/>
      <c r="P11" s="428"/>
    </row>
    <row r="12" spans="2:16" ht="16.5">
      <c r="B12" s="27" t="s">
        <v>242</v>
      </c>
      <c r="C12" s="232">
        <v>0</v>
      </c>
      <c r="D12" s="232">
        <f t="shared" si="0"/>
        <v>0</v>
      </c>
      <c r="E12" s="232">
        <v>0</v>
      </c>
      <c r="F12" s="232">
        <v>0</v>
      </c>
      <c r="G12" s="232">
        <v>0</v>
      </c>
      <c r="H12" s="232">
        <f t="shared" si="1"/>
        <v>0</v>
      </c>
      <c r="I12" s="232">
        <v>0</v>
      </c>
      <c r="J12" s="232">
        <f t="shared" si="2"/>
        <v>0</v>
      </c>
      <c r="K12" s="415"/>
      <c r="M12" s="428"/>
      <c r="P12" s="428"/>
    </row>
    <row r="13" spans="2:16" ht="16.5">
      <c r="B13" s="27" t="s">
        <v>243</v>
      </c>
      <c r="C13" s="232">
        <v>0</v>
      </c>
      <c r="D13" s="232">
        <f t="shared" si="0"/>
        <v>0</v>
      </c>
      <c r="E13" s="232">
        <v>0</v>
      </c>
      <c r="F13" s="232">
        <v>0</v>
      </c>
      <c r="G13" s="232">
        <v>0</v>
      </c>
      <c r="H13" s="232">
        <f t="shared" si="1"/>
        <v>0</v>
      </c>
      <c r="I13" s="232">
        <v>-813450000</v>
      </c>
      <c r="J13" s="232">
        <f t="shared" si="2"/>
        <v>-813450000</v>
      </c>
      <c r="K13" s="415"/>
      <c r="M13" s="428"/>
      <c r="P13" s="428"/>
    </row>
    <row r="14" spans="2:11" ht="16.5">
      <c r="B14" s="27" t="s">
        <v>326</v>
      </c>
      <c r="C14" s="232">
        <v>0</v>
      </c>
      <c r="D14" s="232">
        <f t="shared" si="0"/>
        <v>0</v>
      </c>
      <c r="E14" s="232">
        <v>0</v>
      </c>
      <c r="F14" s="232">
        <v>226534</v>
      </c>
      <c r="G14" s="443">
        <v>0</v>
      </c>
      <c r="H14" s="232">
        <f t="shared" si="1"/>
        <v>226534</v>
      </c>
      <c r="I14" s="232">
        <v>0</v>
      </c>
      <c r="J14" s="232">
        <f t="shared" si="2"/>
        <v>226534</v>
      </c>
      <c r="K14" s="415"/>
    </row>
    <row r="15" spans="2:16" ht="16.5">
      <c r="B15" s="27" t="s">
        <v>365</v>
      </c>
      <c r="C15" s="232">
        <v>11000000000</v>
      </c>
      <c r="D15" s="232">
        <f>+SUM(C15:C15)</f>
        <v>11000000000</v>
      </c>
      <c r="E15" s="232">
        <v>0</v>
      </c>
      <c r="F15" s="232">
        <v>-3718370748</v>
      </c>
      <c r="G15" s="232">
        <v>-7281629252</v>
      </c>
      <c r="H15" s="232">
        <f t="shared" si="1"/>
        <v>0</v>
      </c>
      <c r="I15" s="232">
        <v>0</v>
      </c>
      <c r="J15" s="232">
        <f t="shared" si="2"/>
        <v>0</v>
      </c>
      <c r="K15" s="415"/>
      <c r="P15" s="428"/>
    </row>
    <row r="16" spans="2:11" ht="33.75" thickBot="1">
      <c r="B16" s="289" t="s">
        <v>366</v>
      </c>
      <c r="C16" s="389">
        <v>0</v>
      </c>
      <c r="D16" s="389">
        <f t="shared" si="0"/>
        <v>0</v>
      </c>
      <c r="E16" s="389">
        <v>0</v>
      </c>
      <c r="F16" s="389">
        <v>0</v>
      </c>
      <c r="G16" s="389">
        <v>0</v>
      </c>
      <c r="H16" s="389">
        <f t="shared" si="1"/>
        <v>0</v>
      </c>
      <c r="I16" s="389">
        <v>2814298004</v>
      </c>
      <c r="J16" s="389">
        <f t="shared" si="2"/>
        <v>2814298004</v>
      </c>
      <c r="K16" s="416"/>
    </row>
    <row r="17" spans="2:11" ht="30.75" customHeight="1" thickBot="1">
      <c r="B17" s="495" t="s">
        <v>488</v>
      </c>
      <c r="C17" s="426">
        <f aca="true" t="shared" si="3" ref="C17:J17">SUM(C8:C16)</f>
        <v>25025000000</v>
      </c>
      <c r="D17" s="426">
        <f t="shared" si="3"/>
        <v>25025000000</v>
      </c>
      <c r="E17" s="536">
        <f t="shared" si="3"/>
        <v>581012629</v>
      </c>
      <c r="F17" s="536">
        <f t="shared" si="3"/>
        <v>758858413</v>
      </c>
      <c r="G17" s="426">
        <f t="shared" si="3"/>
        <v>0</v>
      </c>
      <c r="H17" s="426">
        <f>SUM(H8:H16)</f>
        <v>26364871042</v>
      </c>
      <c r="I17" s="426">
        <f t="shared" si="3"/>
        <v>2822374232</v>
      </c>
      <c r="J17" s="426">
        <f t="shared" si="3"/>
        <v>29187245274</v>
      </c>
      <c r="K17" s="417"/>
    </row>
    <row r="18" spans="2:11" ht="30.75" customHeight="1" thickBot="1">
      <c r="B18" s="493" t="s">
        <v>475</v>
      </c>
      <c r="C18" s="425">
        <v>25025000000</v>
      </c>
      <c r="D18" s="425">
        <f>+C18</f>
        <v>25025000000</v>
      </c>
      <c r="E18" s="425">
        <v>581012629</v>
      </c>
      <c r="F18" s="425">
        <v>1380899886</v>
      </c>
      <c r="G18" s="425"/>
      <c r="H18" s="425">
        <f>+D18+E18+F18+G18</f>
        <v>26986912515</v>
      </c>
      <c r="I18" s="425">
        <v>5907506275</v>
      </c>
      <c r="J18" s="426">
        <f>+H18+I18</f>
        <v>32894418790</v>
      </c>
      <c r="K18" s="417"/>
    </row>
    <row r="19" spans="2:10" ht="33">
      <c r="B19" s="289" t="s">
        <v>240</v>
      </c>
      <c r="C19" s="232">
        <v>0</v>
      </c>
      <c r="D19" s="232">
        <f aca="true" t="shared" si="4" ref="D19:D24">+SUM(C19:C19)</f>
        <v>0</v>
      </c>
      <c r="E19" s="232">
        <v>0</v>
      </c>
      <c r="F19" s="232">
        <v>0</v>
      </c>
      <c r="G19" s="232">
        <v>0</v>
      </c>
      <c r="H19" s="232">
        <f aca="true" t="shared" si="5" ref="H19:H26">+D19+E19+F19+G19</f>
        <v>0</v>
      </c>
      <c r="I19" s="232">
        <v>0</v>
      </c>
      <c r="J19" s="232">
        <f aca="true" t="shared" si="6" ref="J19:J26">+H19+I19</f>
        <v>0</v>
      </c>
    </row>
    <row r="20" spans="2:10" ht="33">
      <c r="B20" s="496" t="s">
        <v>476</v>
      </c>
      <c r="C20" s="389">
        <v>2907000000</v>
      </c>
      <c r="D20" s="389">
        <f t="shared" si="4"/>
        <v>2907000000</v>
      </c>
      <c r="E20" s="389">
        <v>0</v>
      </c>
      <c r="F20" s="389">
        <v>0</v>
      </c>
      <c r="G20" s="389">
        <v>0</v>
      </c>
      <c r="H20" s="389">
        <f t="shared" si="5"/>
        <v>2907000000</v>
      </c>
      <c r="I20" s="389">
        <v>-2907000000</v>
      </c>
      <c r="J20" s="389">
        <f t="shared" si="6"/>
        <v>0</v>
      </c>
    </row>
    <row r="21" spans="2:10" ht="16.5">
      <c r="B21" s="27" t="s">
        <v>241</v>
      </c>
      <c r="C21" s="232">
        <v>0</v>
      </c>
      <c r="D21" s="232">
        <f t="shared" si="4"/>
        <v>0</v>
      </c>
      <c r="E21" s="232"/>
      <c r="F21" s="232">
        <v>0</v>
      </c>
      <c r="G21" s="232">
        <v>0</v>
      </c>
      <c r="H21" s="232">
        <f t="shared" si="5"/>
        <v>0</v>
      </c>
      <c r="I21" s="232">
        <v>0</v>
      </c>
      <c r="J21" s="232">
        <f t="shared" si="6"/>
        <v>0</v>
      </c>
    </row>
    <row r="22" spans="2:10" ht="16.5">
      <c r="B22" s="27" t="s">
        <v>242</v>
      </c>
      <c r="C22" s="232">
        <v>0</v>
      </c>
      <c r="D22" s="232">
        <f t="shared" si="4"/>
        <v>0</v>
      </c>
      <c r="E22" s="232">
        <v>0</v>
      </c>
      <c r="F22" s="232">
        <v>0</v>
      </c>
      <c r="G22" s="232">
        <v>0</v>
      </c>
      <c r="H22" s="232">
        <f t="shared" si="5"/>
        <v>0</v>
      </c>
      <c r="I22" s="232">
        <v>0</v>
      </c>
      <c r="J22" s="232">
        <f t="shared" si="6"/>
        <v>0</v>
      </c>
    </row>
    <row r="23" spans="2:10" ht="16.5">
      <c r="B23" s="27" t="s">
        <v>243</v>
      </c>
      <c r="C23" s="232">
        <v>0</v>
      </c>
      <c r="D23" s="232">
        <f t="shared" si="4"/>
        <v>0</v>
      </c>
      <c r="E23" s="232">
        <v>0</v>
      </c>
      <c r="F23" s="232">
        <v>0</v>
      </c>
      <c r="G23" s="232">
        <v>0</v>
      </c>
      <c r="H23" s="232">
        <f t="shared" si="5"/>
        <v>0</v>
      </c>
      <c r="I23" s="232">
        <f>-3000497500</f>
        <v>-3000497500</v>
      </c>
      <c r="J23" s="232">
        <f t="shared" si="6"/>
        <v>-3000497500</v>
      </c>
    </row>
    <row r="24" spans="2:10" ht="16.5">
      <c r="B24" s="27" t="s">
        <v>326</v>
      </c>
      <c r="C24" s="232">
        <v>0</v>
      </c>
      <c r="D24" s="232">
        <f t="shared" si="4"/>
        <v>0</v>
      </c>
      <c r="E24" s="232">
        <v>0</v>
      </c>
      <c r="F24" s="443">
        <v>0</v>
      </c>
      <c r="G24" s="232">
        <v>0</v>
      </c>
      <c r="H24" s="232">
        <f t="shared" si="5"/>
        <v>0</v>
      </c>
      <c r="I24" s="232">
        <v>0</v>
      </c>
      <c r="J24" s="232">
        <f t="shared" si="6"/>
        <v>0</v>
      </c>
    </row>
    <row r="25" spans="2:10" ht="16.5">
      <c r="B25" s="27" t="s">
        <v>365</v>
      </c>
      <c r="C25" s="232">
        <v>0</v>
      </c>
      <c r="D25" s="232">
        <v>0</v>
      </c>
      <c r="E25" s="232">
        <v>0</v>
      </c>
      <c r="F25" s="232">
        <v>0</v>
      </c>
      <c r="G25" s="232">
        <v>0</v>
      </c>
      <c r="H25" s="232">
        <v>0</v>
      </c>
      <c r="I25" s="232">
        <v>0</v>
      </c>
      <c r="J25" s="232">
        <f t="shared" si="6"/>
        <v>0</v>
      </c>
    </row>
    <row r="26" spans="2:12" ht="33.75" thickBot="1">
      <c r="B26" s="289" t="s">
        <v>366</v>
      </c>
      <c r="C26" s="388">
        <v>0</v>
      </c>
      <c r="D26" s="388">
        <f>+SUM(C26:C26)</f>
        <v>0</v>
      </c>
      <c r="E26" s="388">
        <v>0</v>
      </c>
      <c r="F26" s="388">
        <v>0</v>
      </c>
      <c r="G26" s="388">
        <v>0</v>
      </c>
      <c r="H26" s="388">
        <f t="shared" si="5"/>
        <v>0</v>
      </c>
      <c r="I26" s="388">
        <v>4807279554</v>
      </c>
      <c r="J26" s="388">
        <f t="shared" si="6"/>
        <v>4807279554</v>
      </c>
      <c r="L26" s="428"/>
    </row>
    <row r="27" spans="2:12" ht="29.25" thickBot="1">
      <c r="B27" s="493" t="s">
        <v>489</v>
      </c>
      <c r="C27" s="429">
        <f>SUM(C18:C26)</f>
        <v>27932000000</v>
      </c>
      <c r="D27" s="429">
        <f aca="true" t="shared" si="7" ref="D27:I27">SUM(D18:D26)</f>
        <v>27932000000</v>
      </c>
      <c r="E27" s="429">
        <f t="shared" si="7"/>
        <v>581012629</v>
      </c>
      <c r="F27" s="429">
        <f t="shared" si="7"/>
        <v>1380899886</v>
      </c>
      <c r="G27" s="429">
        <f t="shared" si="7"/>
        <v>0</v>
      </c>
      <c r="H27" s="429">
        <f>+D27+E27+F27+G27</f>
        <v>29893912515</v>
      </c>
      <c r="I27" s="429">
        <f t="shared" si="7"/>
        <v>4807288329</v>
      </c>
      <c r="J27" s="429">
        <f>+H27+I27</f>
        <v>34701200844</v>
      </c>
      <c r="K27" s="442"/>
      <c r="L27" s="428"/>
    </row>
    <row r="28" ht="12.75">
      <c r="L28" s="428"/>
    </row>
  </sheetData>
  <sheetProtection/>
  <mergeCells count="11">
    <mergeCell ref="C5:J5"/>
    <mergeCell ref="H6:H7"/>
    <mergeCell ref="I6:I7"/>
    <mergeCell ref="J6:J7"/>
    <mergeCell ref="E6:G6"/>
    <mergeCell ref="B1:J1"/>
    <mergeCell ref="B2:J2"/>
    <mergeCell ref="B4:J4"/>
    <mergeCell ref="B3:J3"/>
    <mergeCell ref="B5:B7"/>
    <mergeCell ref="D6:D7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landscape" paperSize="9" scale="70" r:id="rId1"/>
  <ignoredErrors>
    <ignoredError sqref="J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3">
      <selection activeCell="V23" sqref="V23"/>
      <selection activeCell="A127" sqref="A1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S44"/>
  <sheetViews>
    <sheetView zoomScalePageLayoutView="0" workbookViewId="0" topLeftCell="A1">
      <selection activeCell="V23" sqref="V23"/>
      <selection activeCell="A1" sqref="A1"/>
    </sheetView>
  </sheetViews>
  <sheetFormatPr defaultColWidth="4.421875" defaultRowHeight="15"/>
  <cols>
    <col min="1" max="1" width="5.8515625" style="20" customWidth="1"/>
    <col min="2" max="2" width="5.57421875" style="20" customWidth="1"/>
    <col min="3" max="6" width="4.421875" style="20" customWidth="1"/>
    <col min="7" max="7" width="4.421875" style="253" customWidth="1"/>
    <col min="8" max="9" width="4.421875" style="20" customWidth="1"/>
    <col min="10" max="14" width="5.00390625" style="20" customWidth="1"/>
    <col min="15" max="15" width="5.00390625" style="253" customWidth="1"/>
    <col min="16" max="16" width="5.00390625" style="20" customWidth="1"/>
    <col min="17" max="19" width="4.421875" style="20" customWidth="1"/>
    <col min="20" max="16384" width="4.421875" style="1" customWidth="1"/>
  </cols>
  <sheetData>
    <row r="5" spans="2:18" ht="16.5">
      <c r="B5" s="583" t="s">
        <v>39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</row>
    <row r="6" spans="2:18" ht="16.5">
      <c r="B6" s="606" t="s">
        <v>490</v>
      </c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  <c r="R6" s="606"/>
    </row>
    <row r="7" spans="2:18" ht="16.5">
      <c r="B7" s="56"/>
      <c r="C7" s="56"/>
      <c r="D7" s="56"/>
      <c r="E7" s="56"/>
      <c r="F7" s="56"/>
      <c r="G7" s="252"/>
      <c r="H7" s="56"/>
      <c r="I7" s="56"/>
      <c r="J7" s="56"/>
      <c r="K7" s="56"/>
      <c r="L7" s="56"/>
      <c r="M7" s="56"/>
      <c r="N7" s="56"/>
      <c r="O7" s="252"/>
      <c r="P7" s="56"/>
      <c r="Q7" s="56"/>
      <c r="R7" s="56"/>
    </row>
    <row r="8" spans="1:19" ht="16.5">
      <c r="A8" s="35"/>
      <c r="B8" s="632" t="s">
        <v>45</v>
      </c>
      <c r="C8" s="632"/>
      <c r="D8" s="632"/>
      <c r="E8" s="632"/>
      <c r="F8" s="632"/>
      <c r="G8" s="632"/>
      <c r="H8" s="632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2:18" ht="16.5">
      <c r="B9" s="57" t="s">
        <v>418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2:18" ht="16.5">
      <c r="B10" s="57" t="s">
        <v>419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2:18" ht="15" customHeight="1">
      <c r="B11" s="46" t="s">
        <v>420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19" ht="15" customHeight="1">
      <c r="A12" s="371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371"/>
    </row>
    <row r="13" spans="2:18" ht="15" customHeight="1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2:18" ht="15" customHeight="1">
      <c r="B14" s="628" t="s">
        <v>123</v>
      </c>
      <c r="C14" s="629"/>
      <c r="D14" s="629"/>
      <c r="E14" s="629"/>
      <c r="F14" s="629"/>
      <c r="G14" s="629"/>
      <c r="H14" s="629"/>
      <c r="I14" s="629"/>
      <c r="J14" s="619" t="s">
        <v>295</v>
      </c>
      <c r="K14" s="620"/>
      <c r="L14" s="620"/>
      <c r="M14" s="620"/>
      <c r="N14" s="620"/>
      <c r="O14" s="620"/>
      <c r="P14" s="620"/>
      <c r="Q14" s="620"/>
      <c r="R14" s="621"/>
    </row>
    <row r="15" spans="2:18" ht="16.5">
      <c r="B15" s="630"/>
      <c r="C15" s="631"/>
      <c r="D15" s="631"/>
      <c r="E15" s="631"/>
      <c r="F15" s="631"/>
      <c r="G15" s="631"/>
      <c r="H15" s="631"/>
      <c r="I15" s="631"/>
      <c r="J15" s="622">
        <v>44104</v>
      </c>
      <c r="K15" s="623"/>
      <c r="L15" s="623"/>
      <c r="M15" s="623"/>
      <c r="N15" s="622">
        <v>43830</v>
      </c>
      <c r="O15" s="623"/>
      <c r="P15" s="623"/>
      <c r="Q15" s="623"/>
      <c r="R15" s="624"/>
    </row>
    <row r="16" spans="2:18" ht="16.5">
      <c r="B16" s="58" t="s">
        <v>41</v>
      </c>
      <c r="C16" s="59"/>
      <c r="D16" s="59"/>
      <c r="E16" s="59"/>
      <c r="F16" s="60"/>
      <c r="G16" s="60"/>
      <c r="H16" s="37"/>
      <c r="I16" s="37"/>
      <c r="J16" s="36"/>
      <c r="K16" s="37"/>
      <c r="L16" s="37"/>
      <c r="M16" s="38"/>
      <c r="N16" s="36"/>
      <c r="O16" s="37"/>
      <c r="P16" s="37"/>
      <c r="Q16" s="37"/>
      <c r="R16" s="38"/>
    </row>
    <row r="17" spans="2:18" ht="16.5">
      <c r="B17" s="61"/>
      <c r="C17" s="110" t="s">
        <v>2</v>
      </c>
      <c r="D17" s="112"/>
      <c r="E17" s="112"/>
      <c r="F17" s="110"/>
      <c r="G17" s="110"/>
      <c r="H17" s="110"/>
      <c r="I17" s="110"/>
      <c r="J17" s="616">
        <v>36870488</v>
      </c>
      <c r="K17" s="617"/>
      <c r="L17" s="617"/>
      <c r="M17" s="618"/>
      <c r="N17" s="616">
        <v>15852408</v>
      </c>
      <c r="O17" s="617"/>
      <c r="P17" s="617"/>
      <c r="Q17" s="617"/>
      <c r="R17" s="618"/>
    </row>
    <row r="18" spans="2:18" ht="15" customHeight="1">
      <c r="B18" s="62"/>
      <c r="C18" s="110" t="s">
        <v>42</v>
      </c>
      <c r="D18" s="110"/>
      <c r="E18" s="110"/>
      <c r="F18" s="110"/>
      <c r="G18" s="110"/>
      <c r="H18" s="110"/>
      <c r="I18" s="275"/>
      <c r="J18" s="616">
        <v>17090504</v>
      </c>
      <c r="K18" s="617"/>
      <c r="L18" s="617"/>
      <c r="M18" s="618"/>
      <c r="N18" s="616">
        <v>95728456</v>
      </c>
      <c r="O18" s="617"/>
      <c r="P18" s="617"/>
      <c r="Q18" s="617"/>
      <c r="R18" s="618"/>
    </row>
    <row r="19" spans="2:18" ht="16.5">
      <c r="B19" s="64"/>
      <c r="C19" s="65" t="s">
        <v>491</v>
      </c>
      <c r="D19" s="65"/>
      <c r="E19" s="41"/>
      <c r="F19" s="65"/>
      <c r="G19" s="65"/>
      <c r="H19" s="65"/>
      <c r="I19" s="41"/>
      <c r="J19" s="616">
        <v>82719563</v>
      </c>
      <c r="K19" s="617"/>
      <c r="L19" s="617"/>
      <c r="M19" s="618"/>
      <c r="N19" s="616"/>
      <c r="O19" s="617"/>
      <c r="P19" s="617"/>
      <c r="Q19" s="617"/>
      <c r="R19" s="618"/>
    </row>
    <row r="20" spans="2:18" ht="16.5">
      <c r="B20" s="66" t="s">
        <v>194</v>
      </c>
      <c r="C20" s="67"/>
      <c r="D20" s="67"/>
      <c r="E20" s="68"/>
      <c r="F20" s="69"/>
      <c r="G20" s="69"/>
      <c r="H20" s="69"/>
      <c r="I20" s="68"/>
      <c r="J20" s="625">
        <f>SUM(J17:M19)</f>
        <v>136680555</v>
      </c>
      <c r="K20" s="626"/>
      <c r="L20" s="626"/>
      <c r="M20" s="627"/>
      <c r="N20" s="625">
        <f>SUM(N17:R19)</f>
        <v>111580864</v>
      </c>
      <c r="O20" s="626"/>
      <c r="P20" s="626"/>
      <c r="Q20" s="626"/>
      <c r="R20" s="627"/>
    </row>
    <row r="21" spans="2:18" ht="16.5">
      <c r="B21" s="36"/>
      <c r="C21" s="60"/>
      <c r="D21" s="60"/>
      <c r="E21" s="60"/>
      <c r="F21" s="60"/>
      <c r="G21" s="60"/>
      <c r="H21" s="60"/>
      <c r="I21" s="37"/>
      <c r="J21" s="71"/>
      <c r="K21" s="72"/>
      <c r="L21" s="72"/>
      <c r="M21" s="73"/>
      <c r="N21" s="71"/>
      <c r="O21" s="255"/>
      <c r="P21" s="72"/>
      <c r="Q21" s="72"/>
      <c r="R21" s="73"/>
    </row>
    <row r="22" spans="2:18" ht="16.5">
      <c r="B22" s="61" t="s">
        <v>195</v>
      </c>
      <c r="C22" s="24"/>
      <c r="D22" s="24"/>
      <c r="E22" s="24"/>
      <c r="F22" s="26"/>
      <c r="G22" s="254"/>
      <c r="H22" s="26"/>
      <c r="I22" s="26"/>
      <c r="J22" s="74"/>
      <c r="K22" s="75"/>
      <c r="L22" s="75"/>
      <c r="M22" s="76"/>
      <c r="N22" s="74"/>
      <c r="O22" s="251"/>
      <c r="P22" s="75"/>
      <c r="Q22" s="75"/>
      <c r="R22" s="76"/>
    </row>
    <row r="23" spans="2:18" ht="16.5">
      <c r="B23" s="61"/>
      <c r="C23" s="248" t="s">
        <v>196</v>
      </c>
      <c r="D23" s="248"/>
      <c r="E23" s="248"/>
      <c r="F23" s="248"/>
      <c r="G23" s="248"/>
      <c r="H23" s="248"/>
      <c r="I23" s="248"/>
      <c r="J23" s="609">
        <v>6433555</v>
      </c>
      <c r="K23" s="610"/>
      <c r="L23" s="610"/>
      <c r="M23" s="611"/>
      <c r="N23" s="609">
        <v>974837</v>
      </c>
      <c r="O23" s="610"/>
      <c r="P23" s="610"/>
      <c r="Q23" s="610"/>
      <c r="R23" s="611"/>
    </row>
    <row r="24" spans="2:18" ht="16.5">
      <c r="B24" s="39"/>
      <c r="C24" s="248" t="s">
        <v>212</v>
      </c>
      <c r="D24" s="248"/>
      <c r="E24" s="248"/>
      <c r="F24" s="248"/>
      <c r="G24" s="248"/>
      <c r="H24" s="248"/>
      <c r="I24" s="248"/>
      <c r="J24" s="609">
        <v>1656787069</v>
      </c>
      <c r="K24" s="610"/>
      <c r="L24" s="610"/>
      <c r="M24" s="611"/>
      <c r="N24" s="609">
        <v>49145858</v>
      </c>
      <c r="O24" s="610"/>
      <c r="P24" s="610"/>
      <c r="Q24" s="610"/>
      <c r="R24" s="611"/>
    </row>
    <row r="25" spans="2:18" ht="16.5">
      <c r="B25" s="39"/>
      <c r="C25" s="248" t="s">
        <v>221</v>
      </c>
      <c r="D25" s="248"/>
      <c r="E25" s="248"/>
      <c r="F25" s="248"/>
      <c r="G25" s="248"/>
      <c r="H25" s="248"/>
      <c r="I25" s="248"/>
      <c r="J25" s="609">
        <v>13577150</v>
      </c>
      <c r="K25" s="610"/>
      <c r="L25" s="610"/>
      <c r="M25" s="611"/>
      <c r="N25" s="609">
        <v>3929984</v>
      </c>
      <c r="O25" s="610"/>
      <c r="P25" s="610"/>
      <c r="Q25" s="610"/>
      <c r="R25" s="611"/>
    </row>
    <row r="26" spans="2:18" ht="16.5">
      <c r="B26" s="39"/>
      <c r="C26" s="248" t="s">
        <v>211</v>
      </c>
      <c r="D26" s="248"/>
      <c r="E26" s="248"/>
      <c r="F26" s="248"/>
      <c r="G26" s="248"/>
      <c r="H26" s="248"/>
      <c r="I26" s="248"/>
      <c r="J26" s="609">
        <v>133620889</v>
      </c>
      <c r="K26" s="610"/>
      <c r="L26" s="610"/>
      <c r="M26" s="611"/>
      <c r="N26" s="609">
        <v>36685141</v>
      </c>
      <c r="O26" s="610"/>
      <c r="P26" s="610"/>
      <c r="Q26" s="610"/>
      <c r="R26" s="611"/>
    </row>
    <row r="27" spans="2:18" ht="16.5">
      <c r="B27" s="39"/>
      <c r="C27" s="248" t="s">
        <v>210</v>
      </c>
      <c r="D27" s="248"/>
      <c r="E27" s="248"/>
      <c r="F27" s="248"/>
      <c r="G27" s="248"/>
      <c r="H27" s="110"/>
      <c r="I27" s="110"/>
      <c r="J27" s="609">
        <v>265179919</v>
      </c>
      <c r="K27" s="610"/>
      <c r="L27" s="610"/>
      <c r="M27" s="611"/>
      <c r="N27" s="609">
        <v>189663185</v>
      </c>
      <c r="O27" s="610"/>
      <c r="P27" s="610"/>
      <c r="Q27" s="610"/>
      <c r="R27" s="611"/>
    </row>
    <row r="28" spans="1:19" ht="16.5">
      <c r="A28" s="298"/>
      <c r="B28" s="39"/>
      <c r="C28" s="248" t="s">
        <v>222</v>
      </c>
      <c r="D28" s="248"/>
      <c r="E28" s="248"/>
      <c r="F28" s="248"/>
      <c r="G28" s="248"/>
      <c r="H28" s="110"/>
      <c r="I28" s="110"/>
      <c r="J28" s="609">
        <v>70479677</v>
      </c>
      <c r="K28" s="610"/>
      <c r="L28" s="610"/>
      <c r="M28" s="611"/>
      <c r="N28" s="609">
        <v>3419285</v>
      </c>
      <c r="O28" s="610"/>
      <c r="P28" s="610"/>
      <c r="Q28" s="610"/>
      <c r="R28" s="611"/>
      <c r="S28" s="298"/>
    </row>
    <row r="29" spans="1:19" ht="16.5">
      <c r="A29" s="184"/>
      <c r="B29" s="39"/>
      <c r="C29" s="248" t="s">
        <v>399</v>
      </c>
      <c r="D29" s="248"/>
      <c r="E29" s="248"/>
      <c r="F29" s="248"/>
      <c r="G29" s="248"/>
      <c r="H29" s="110"/>
      <c r="I29" s="110"/>
      <c r="J29" s="609">
        <v>14460745</v>
      </c>
      <c r="K29" s="610"/>
      <c r="L29" s="610"/>
      <c r="M29" s="611"/>
      <c r="N29" s="609">
        <v>186949839</v>
      </c>
      <c r="O29" s="610"/>
      <c r="P29" s="610"/>
      <c r="Q29" s="610"/>
      <c r="R29" s="611"/>
      <c r="S29" s="184"/>
    </row>
    <row r="30" spans="1:19" ht="16.5">
      <c r="A30" s="298"/>
      <c r="B30" s="39"/>
      <c r="C30" s="248" t="s">
        <v>337</v>
      </c>
      <c r="D30" s="248"/>
      <c r="E30" s="248"/>
      <c r="F30" s="248"/>
      <c r="G30" s="248"/>
      <c r="H30" s="110"/>
      <c r="I30" s="110"/>
      <c r="J30" s="609">
        <v>6164756</v>
      </c>
      <c r="K30" s="610"/>
      <c r="L30" s="610"/>
      <c r="M30" s="611"/>
      <c r="N30" s="609">
        <v>6368765</v>
      </c>
      <c r="O30" s="610"/>
      <c r="P30" s="610"/>
      <c r="Q30" s="610"/>
      <c r="R30" s="611"/>
      <c r="S30" s="298"/>
    </row>
    <row r="31" spans="1:19" ht="16.5">
      <c r="A31" s="311"/>
      <c r="B31" s="39"/>
      <c r="C31" s="248" t="s">
        <v>338</v>
      </c>
      <c r="D31" s="248"/>
      <c r="E31" s="248"/>
      <c r="F31" s="248"/>
      <c r="G31" s="248"/>
      <c r="H31" s="110"/>
      <c r="I31" s="110"/>
      <c r="J31" s="609">
        <v>1544033553</v>
      </c>
      <c r="K31" s="610"/>
      <c r="L31" s="610"/>
      <c r="M31" s="611"/>
      <c r="N31" s="609">
        <v>451122571</v>
      </c>
      <c r="O31" s="610"/>
      <c r="P31" s="610"/>
      <c r="Q31" s="610"/>
      <c r="R31" s="611"/>
      <c r="S31" s="311"/>
    </row>
    <row r="32" spans="1:19" ht="16.5">
      <c r="A32" s="371"/>
      <c r="B32" s="39"/>
      <c r="C32" s="248" t="s">
        <v>398</v>
      </c>
      <c r="D32" s="248"/>
      <c r="E32" s="248"/>
      <c r="F32" s="248"/>
      <c r="G32" s="248"/>
      <c r="H32" s="110"/>
      <c r="I32" s="110"/>
      <c r="J32" s="609">
        <v>16480433</v>
      </c>
      <c r="K32" s="610"/>
      <c r="L32" s="610"/>
      <c r="M32" s="611"/>
      <c r="N32" s="609">
        <v>2678062</v>
      </c>
      <c r="O32" s="610"/>
      <c r="P32" s="610"/>
      <c r="Q32" s="610"/>
      <c r="R32" s="611"/>
      <c r="S32" s="371"/>
    </row>
    <row r="33" spans="1:19" ht="16.5">
      <c r="A33" s="481"/>
      <c r="B33" s="39"/>
      <c r="C33" s="248" t="s">
        <v>463</v>
      </c>
      <c r="D33" s="248"/>
      <c r="E33" s="248"/>
      <c r="F33" s="248"/>
      <c r="G33" s="248"/>
      <c r="H33" s="110"/>
      <c r="I33" s="110"/>
      <c r="J33" s="609">
        <v>3734557</v>
      </c>
      <c r="K33" s="610"/>
      <c r="L33" s="610"/>
      <c r="M33" s="611"/>
      <c r="N33" s="609">
        <v>0</v>
      </c>
      <c r="O33" s="610"/>
      <c r="P33" s="610"/>
      <c r="Q33" s="610"/>
      <c r="R33" s="611"/>
      <c r="S33" s="481"/>
    </row>
    <row r="34" spans="1:19" ht="16.5">
      <c r="A34" s="419"/>
      <c r="B34" s="39"/>
      <c r="C34" s="248" t="s">
        <v>430</v>
      </c>
      <c r="D34" s="248"/>
      <c r="E34" s="248"/>
      <c r="F34" s="248"/>
      <c r="G34" s="248"/>
      <c r="H34" s="110"/>
      <c r="I34" s="110"/>
      <c r="J34" s="609">
        <v>67766724</v>
      </c>
      <c r="K34" s="610"/>
      <c r="L34" s="610"/>
      <c r="M34" s="611"/>
      <c r="N34" s="609">
        <v>62780506</v>
      </c>
      <c r="O34" s="610"/>
      <c r="P34" s="610"/>
      <c r="Q34" s="610"/>
      <c r="R34" s="611"/>
      <c r="S34" s="419"/>
    </row>
    <row r="35" spans="2:18" ht="16.5">
      <c r="B35" s="66" t="s">
        <v>43</v>
      </c>
      <c r="C35" s="67"/>
      <c r="D35" s="67"/>
      <c r="E35" s="67"/>
      <c r="F35" s="67"/>
      <c r="G35" s="67"/>
      <c r="H35" s="69"/>
      <c r="I35" s="68"/>
      <c r="J35" s="613">
        <f>SUM(J23:M34)</f>
        <v>3798719027</v>
      </c>
      <c r="K35" s="614"/>
      <c r="L35" s="614"/>
      <c r="M35" s="615"/>
      <c r="N35" s="613">
        <f>SUM(N23:R34)</f>
        <v>993718033</v>
      </c>
      <c r="O35" s="614"/>
      <c r="P35" s="614"/>
      <c r="Q35" s="614"/>
      <c r="R35" s="615"/>
    </row>
    <row r="36" spans="2:18" ht="16.5">
      <c r="B36" s="66" t="s">
        <v>44</v>
      </c>
      <c r="C36" s="67"/>
      <c r="D36" s="67"/>
      <c r="E36" s="67"/>
      <c r="F36" s="78"/>
      <c r="G36" s="78"/>
      <c r="H36" s="68"/>
      <c r="I36" s="68"/>
      <c r="J36" s="613">
        <f>J20+J35</f>
        <v>3935399582</v>
      </c>
      <c r="K36" s="614"/>
      <c r="L36" s="614"/>
      <c r="M36" s="615"/>
      <c r="N36" s="613">
        <f>N20+N35</f>
        <v>1105298897</v>
      </c>
      <c r="O36" s="614"/>
      <c r="P36" s="614"/>
      <c r="Q36" s="614"/>
      <c r="R36" s="615"/>
    </row>
    <row r="37" spans="3:18" ht="16.5">
      <c r="C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2:18" ht="16.5">
      <c r="B38" s="48"/>
      <c r="C38" s="49"/>
      <c r="D38" s="48"/>
      <c r="E38" s="43"/>
      <c r="J38" s="49"/>
      <c r="K38" s="49"/>
      <c r="L38" s="49"/>
      <c r="M38" s="49"/>
      <c r="N38" s="49"/>
      <c r="O38" s="49"/>
      <c r="P38" s="49"/>
      <c r="Q38" s="49"/>
      <c r="R38" s="49"/>
    </row>
    <row r="39" spans="2:18" ht="16.5">
      <c r="B39" s="48"/>
      <c r="C39" s="49"/>
      <c r="D39" s="48"/>
      <c r="E39" s="43"/>
      <c r="J39" s="49"/>
      <c r="K39" s="49"/>
      <c r="L39" s="49"/>
      <c r="M39" s="49"/>
      <c r="N39" s="49"/>
      <c r="O39" s="49"/>
      <c r="P39" s="49"/>
      <c r="Q39" s="49"/>
      <c r="R39" s="49"/>
    </row>
    <row r="40" spans="2:18" ht="16.5">
      <c r="B40" s="48"/>
      <c r="C40" s="49"/>
      <c r="D40" s="48"/>
      <c r="E40" s="43"/>
      <c r="J40" s="49"/>
      <c r="K40" s="49"/>
      <c r="L40" s="49"/>
      <c r="M40" s="49"/>
      <c r="N40" s="49"/>
      <c r="O40" s="49"/>
      <c r="P40" s="49"/>
      <c r="Q40" s="49"/>
      <c r="R40" s="49"/>
    </row>
    <row r="41" spans="2:18" ht="16.5">
      <c r="B41" s="48"/>
      <c r="C41" s="48"/>
      <c r="D41" s="51"/>
      <c r="J41" s="49"/>
      <c r="K41" s="49"/>
      <c r="L41" s="49"/>
      <c r="M41" s="49"/>
      <c r="N41" s="49"/>
      <c r="O41" s="49"/>
      <c r="P41" s="49"/>
      <c r="Q41" s="49"/>
      <c r="R41" s="49"/>
    </row>
    <row r="42" spans="2:18" ht="16.5">
      <c r="B42" s="48"/>
      <c r="C42" s="48"/>
      <c r="D42" s="48"/>
      <c r="E42" s="48"/>
      <c r="F42" s="43"/>
      <c r="G42" s="43"/>
      <c r="J42" s="49"/>
      <c r="K42" s="49"/>
      <c r="L42" s="49"/>
      <c r="M42" s="49"/>
      <c r="N42" s="49"/>
      <c r="O42" s="49"/>
      <c r="P42" s="49"/>
      <c r="Q42" s="49"/>
      <c r="R42" s="49"/>
    </row>
    <row r="43" spans="2:18" ht="16.5">
      <c r="B43" s="48"/>
      <c r="C43" s="48"/>
      <c r="D43" s="48"/>
      <c r="E43" s="48"/>
      <c r="F43" s="48"/>
      <c r="G43" s="48"/>
      <c r="H43" s="48"/>
      <c r="I43" s="48"/>
      <c r="J43" s="49"/>
      <c r="K43" s="49"/>
      <c r="L43" s="49"/>
      <c r="M43" s="49"/>
      <c r="N43" s="49"/>
      <c r="O43" s="49"/>
      <c r="P43" s="49"/>
      <c r="Q43" s="49"/>
      <c r="R43" s="49"/>
    </row>
    <row r="44" spans="2:18" ht="16.5">
      <c r="B44" s="612"/>
      <c r="C44" s="612"/>
      <c r="D44" s="612"/>
      <c r="E44" s="612"/>
      <c r="F44" s="612"/>
      <c r="G44" s="612"/>
      <c r="H44" s="612"/>
      <c r="I44" s="612"/>
      <c r="J44" s="612"/>
      <c r="K44" s="612"/>
      <c r="L44" s="612"/>
      <c r="M44" s="612"/>
      <c r="N44" s="612"/>
      <c r="O44" s="612"/>
      <c r="P44" s="612"/>
      <c r="Q44" s="612"/>
      <c r="R44" s="612"/>
    </row>
  </sheetData>
  <sheetProtection/>
  <mergeCells count="44">
    <mergeCell ref="B5:R5"/>
    <mergeCell ref="B6:R6"/>
    <mergeCell ref="B14:I15"/>
    <mergeCell ref="B8:H8"/>
    <mergeCell ref="N17:R17"/>
    <mergeCell ref="N20:R20"/>
    <mergeCell ref="N25:R25"/>
    <mergeCell ref="J17:M17"/>
    <mergeCell ref="N15:R15"/>
    <mergeCell ref="J25:M25"/>
    <mergeCell ref="J26:M26"/>
    <mergeCell ref="J20:M20"/>
    <mergeCell ref="J19:M19"/>
    <mergeCell ref="N19:R19"/>
    <mergeCell ref="N35:R35"/>
    <mergeCell ref="J29:M29"/>
    <mergeCell ref="J14:R14"/>
    <mergeCell ref="J15:M15"/>
    <mergeCell ref="N32:R32"/>
    <mergeCell ref="J34:M34"/>
    <mergeCell ref="N34:R34"/>
    <mergeCell ref="N23:R23"/>
    <mergeCell ref="J23:M23"/>
    <mergeCell ref="N18:R18"/>
    <mergeCell ref="N31:R31"/>
    <mergeCell ref="J32:M32"/>
    <mergeCell ref="N26:R26"/>
    <mergeCell ref="J18:M18"/>
    <mergeCell ref="J28:M28"/>
    <mergeCell ref="N36:R36"/>
    <mergeCell ref="J33:M33"/>
    <mergeCell ref="J24:M24"/>
    <mergeCell ref="N24:R24"/>
    <mergeCell ref="J35:M35"/>
    <mergeCell ref="N33:R33"/>
    <mergeCell ref="N29:R29"/>
    <mergeCell ref="N27:R27"/>
    <mergeCell ref="B44:R44"/>
    <mergeCell ref="J36:M36"/>
    <mergeCell ref="J27:M27"/>
    <mergeCell ref="J31:M31"/>
    <mergeCell ref="N28:R28"/>
    <mergeCell ref="J30:M30"/>
    <mergeCell ref="N30:R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U44"/>
  <sheetViews>
    <sheetView zoomScalePageLayoutView="0" workbookViewId="0" topLeftCell="A1">
      <selection activeCell="V23" sqref="V23"/>
      <selection activeCell="W31" sqref="W31"/>
    </sheetView>
  </sheetViews>
  <sheetFormatPr defaultColWidth="4.421875" defaultRowHeight="15"/>
  <cols>
    <col min="1" max="4" width="4.421875" style="1" customWidth="1"/>
    <col min="5" max="5" width="6.28125" style="1" customWidth="1"/>
    <col min="6" max="6" width="5.7109375" style="1" customWidth="1"/>
    <col min="7" max="7" width="4.00390625" style="1" customWidth="1"/>
    <col min="8" max="10" width="4.421875" style="1" customWidth="1"/>
    <col min="11" max="11" width="4.57421875" style="1" customWidth="1"/>
    <col min="12" max="13" width="4.421875" style="1" customWidth="1"/>
    <col min="14" max="14" width="3.00390625" style="1" customWidth="1"/>
    <col min="15" max="15" width="4.421875" style="1" customWidth="1"/>
    <col min="16" max="16" width="2.8515625" style="1" customWidth="1"/>
    <col min="17" max="17" width="0.2890625" style="1" customWidth="1"/>
    <col min="18" max="18" width="15.00390625" style="1" customWidth="1"/>
    <col min="19" max="20" width="4.421875" style="1" customWidth="1"/>
    <col min="21" max="21" width="4.00390625" style="1" customWidth="1"/>
    <col min="22" max="16384" width="4.421875" style="1" customWidth="1"/>
  </cols>
  <sheetData>
    <row r="5" spans="1:18" ht="16.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1:19" ht="16.5">
      <c r="A6" s="80" t="s">
        <v>244</v>
      </c>
      <c r="B6" s="80"/>
      <c r="C6" s="80"/>
      <c r="D6" s="80"/>
      <c r="E6" s="80"/>
      <c r="F6" s="80"/>
      <c r="G6" s="81"/>
      <c r="H6" s="81"/>
      <c r="I6" s="81"/>
      <c r="J6" s="35"/>
      <c r="K6" s="35"/>
      <c r="L6" s="35"/>
      <c r="M6" s="35"/>
      <c r="N6" s="35"/>
      <c r="O6" s="35"/>
      <c r="P6" s="35"/>
      <c r="Q6" s="35"/>
      <c r="R6" s="35"/>
      <c r="S6" s="6"/>
    </row>
    <row r="7" spans="1:18" ht="15">
      <c r="A7" s="57" t="s">
        <v>492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1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 ht="14.25">
      <c r="A9" s="606" t="s">
        <v>245</v>
      </c>
      <c r="B9" s="606"/>
      <c r="C9" s="606"/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6"/>
      <c r="R9" s="606"/>
    </row>
    <row r="10" spans="1:18" ht="14.25">
      <c r="A10" s="687" t="s">
        <v>493</v>
      </c>
      <c r="B10" s="687"/>
      <c r="C10" s="687"/>
      <c r="D10" s="687"/>
      <c r="E10" s="687"/>
      <c r="F10" s="687"/>
      <c r="G10" s="687"/>
      <c r="H10" s="687"/>
      <c r="I10" s="687"/>
      <c r="J10" s="687"/>
      <c r="K10" s="687"/>
      <c r="L10" s="687"/>
      <c r="M10" s="687"/>
      <c r="N10" s="687"/>
      <c r="O10" s="687"/>
      <c r="P10" s="687"/>
      <c r="Q10" s="687"/>
      <c r="R10" s="687"/>
    </row>
    <row r="11" spans="1:18" ht="15" customHeight="1">
      <c r="A11" s="688" t="s">
        <v>246</v>
      </c>
      <c r="B11" s="688"/>
      <c r="C11" s="688"/>
      <c r="D11" s="688"/>
      <c r="E11" s="688"/>
      <c r="F11" s="688"/>
      <c r="G11" s="688"/>
      <c r="H11" s="688" t="s">
        <v>247</v>
      </c>
      <c r="I11" s="688"/>
      <c r="J11" s="688"/>
      <c r="K11" s="688"/>
      <c r="L11" s="688"/>
      <c r="M11" s="689" t="s">
        <v>248</v>
      </c>
      <c r="N11" s="689"/>
      <c r="O11" s="689"/>
      <c r="P11" s="689"/>
      <c r="Q11" s="689"/>
      <c r="R11" s="689"/>
    </row>
    <row r="12" spans="1:18" ht="15" customHeight="1">
      <c r="A12" s="688"/>
      <c r="B12" s="688"/>
      <c r="C12" s="688"/>
      <c r="D12" s="688"/>
      <c r="E12" s="688"/>
      <c r="F12" s="688"/>
      <c r="G12" s="688"/>
      <c r="H12" s="688"/>
      <c r="I12" s="688"/>
      <c r="J12" s="688"/>
      <c r="K12" s="688"/>
      <c r="L12" s="688"/>
      <c r="M12" s="689" t="s">
        <v>249</v>
      </c>
      <c r="N12" s="689"/>
      <c r="O12" s="689"/>
      <c r="P12" s="689"/>
      <c r="Q12" s="233"/>
      <c r="R12" s="233" t="s">
        <v>250</v>
      </c>
    </row>
    <row r="13" spans="1:18" ht="15" customHeight="1">
      <c r="A13" s="671" t="s">
        <v>251</v>
      </c>
      <c r="B13" s="671"/>
      <c r="C13" s="671"/>
      <c r="D13" s="671"/>
      <c r="E13" s="671"/>
      <c r="F13" s="671"/>
      <c r="G13" s="671"/>
      <c r="H13" s="682">
        <v>7158269209</v>
      </c>
      <c r="I13" s="682"/>
      <c r="J13" s="682"/>
      <c r="K13" s="682"/>
      <c r="L13" s="682"/>
      <c r="M13" s="686"/>
      <c r="N13" s="686"/>
      <c r="O13" s="686"/>
      <c r="P13" s="686"/>
      <c r="Q13" s="234"/>
      <c r="R13" s="234"/>
    </row>
    <row r="14" spans="1:18" ht="15" customHeight="1">
      <c r="A14" s="685" t="s">
        <v>252</v>
      </c>
      <c r="B14" s="685"/>
      <c r="C14" s="685"/>
      <c r="D14" s="685"/>
      <c r="E14" s="685"/>
      <c r="F14" s="685"/>
      <c r="G14" s="685"/>
      <c r="H14" s="686"/>
      <c r="I14" s="686"/>
      <c r="J14" s="686"/>
      <c r="K14" s="686"/>
      <c r="L14" s="686"/>
      <c r="M14" s="686"/>
      <c r="N14" s="686"/>
      <c r="O14" s="686"/>
      <c r="P14" s="686"/>
      <c r="Q14" s="234"/>
      <c r="R14" s="234"/>
    </row>
    <row r="15" spans="1:18" ht="15" customHeight="1">
      <c r="A15" s="549" t="s">
        <v>253</v>
      </c>
      <c r="B15" s="549"/>
      <c r="C15" s="549"/>
      <c r="D15" s="549"/>
      <c r="E15" s="549"/>
      <c r="F15" s="549"/>
      <c r="G15" s="549"/>
      <c r="H15" s="548">
        <v>2178757098</v>
      </c>
      <c r="I15" s="548"/>
      <c r="J15" s="548"/>
      <c r="K15" s="548"/>
      <c r="L15" s="548"/>
      <c r="M15" s="548">
        <v>0</v>
      </c>
      <c r="N15" s="548"/>
      <c r="O15" s="548"/>
      <c r="P15" s="548"/>
      <c r="Q15" s="235">
        <v>0</v>
      </c>
      <c r="R15" s="235">
        <v>0</v>
      </c>
    </row>
    <row r="16" spans="1:18" ht="15" customHeight="1">
      <c r="A16" s="549" t="s">
        <v>254</v>
      </c>
      <c r="B16" s="549"/>
      <c r="C16" s="549"/>
      <c r="D16" s="549"/>
      <c r="E16" s="549"/>
      <c r="F16" s="549"/>
      <c r="G16" s="549"/>
      <c r="H16" s="548">
        <f>571374767+67</f>
        <v>571374834</v>
      </c>
      <c r="I16" s="548"/>
      <c r="J16" s="548"/>
      <c r="K16" s="548"/>
      <c r="L16" s="548"/>
      <c r="M16" s="548">
        <v>0</v>
      </c>
      <c r="N16" s="548"/>
      <c r="O16" s="548"/>
      <c r="P16" s="548"/>
      <c r="Q16" s="235">
        <v>0</v>
      </c>
      <c r="R16" s="235">
        <v>0</v>
      </c>
    </row>
    <row r="17" spans="1:18" ht="15" customHeight="1">
      <c r="A17" s="549" t="s">
        <v>255</v>
      </c>
      <c r="B17" s="549"/>
      <c r="C17" s="549"/>
      <c r="D17" s="549"/>
      <c r="E17" s="549"/>
      <c r="F17" s="549"/>
      <c r="G17" s="549"/>
      <c r="H17" s="548">
        <v>0</v>
      </c>
      <c r="I17" s="548"/>
      <c r="J17" s="548"/>
      <c r="K17" s="548"/>
      <c r="L17" s="548"/>
      <c r="M17" s="548">
        <v>0</v>
      </c>
      <c r="N17" s="548"/>
      <c r="O17" s="548"/>
      <c r="P17" s="548"/>
      <c r="Q17" s="235"/>
      <c r="R17" s="235">
        <v>0</v>
      </c>
    </row>
    <row r="18" spans="1:18" ht="15" customHeight="1">
      <c r="A18" s="671" t="s">
        <v>256</v>
      </c>
      <c r="B18" s="671"/>
      <c r="C18" s="671"/>
      <c r="D18" s="671"/>
      <c r="E18" s="671"/>
      <c r="F18" s="671"/>
      <c r="G18" s="671"/>
      <c r="H18" s="682">
        <f>SUM(H15:L17)</f>
        <v>2750131932</v>
      </c>
      <c r="I18" s="682"/>
      <c r="J18" s="682"/>
      <c r="K18" s="682"/>
      <c r="L18" s="682"/>
      <c r="M18" s="683">
        <f>+H17</f>
        <v>0</v>
      </c>
      <c r="N18" s="683"/>
      <c r="O18" s="683"/>
      <c r="P18" s="683"/>
      <c r="Q18" s="277"/>
      <c r="R18" s="393">
        <f>+M18/H18</f>
        <v>0</v>
      </c>
    </row>
    <row r="19" spans="1:18" ht="6" customHeight="1">
      <c r="A19" s="684"/>
      <c r="B19" s="684"/>
      <c r="C19" s="684"/>
      <c r="D19" s="684"/>
      <c r="E19" s="684"/>
      <c r="F19" s="684"/>
      <c r="G19" s="684"/>
      <c r="H19" s="681"/>
      <c r="I19" s="681"/>
      <c r="J19" s="681"/>
      <c r="K19" s="681"/>
      <c r="L19" s="681"/>
      <c r="M19" s="681"/>
      <c r="N19" s="681"/>
      <c r="O19" s="681"/>
      <c r="P19" s="681"/>
      <c r="Q19" s="236"/>
      <c r="R19" s="236"/>
    </row>
    <row r="20" spans="1:18" ht="27.75" customHeight="1">
      <c r="A20" s="670" t="s">
        <v>494</v>
      </c>
      <c r="B20" s="670"/>
      <c r="C20" s="670"/>
      <c r="D20" s="670"/>
      <c r="E20" s="670"/>
      <c r="F20" s="670"/>
      <c r="G20" s="670"/>
      <c r="H20" s="675">
        <f>+H13+H18</f>
        <v>9908401141</v>
      </c>
      <c r="I20" s="676"/>
      <c r="J20" s="676"/>
      <c r="K20" s="676"/>
      <c r="L20" s="676"/>
      <c r="M20" s="676"/>
      <c r="N20" s="676"/>
      <c r="O20" s="676"/>
      <c r="P20" s="676"/>
      <c r="Q20" s="676"/>
      <c r="R20" s="677"/>
    </row>
    <row r="21" spans="1:18" ht="15" customHeight="1">
      <c r="A21" s="671" t="s">
        <v>495</v>
      </c>
      <c r="B21" s="671"/>
      <c r="C21" s="671"/>
      <c r="D21" s="671"/>
      <c r="E21" s="671"/>
      <c r="F21" s="671"/>
      <c r="G21" s="671"/>
      <c r="H21" s="672">
        <f>+H17</f>
        <v>0</v>
      </c>
      <c r="I21" s="673"/>
      <c r="J21" s="673"/>
      <c r="K21" s="673"/>
      <c r="L21" s="673"/>
      <c r="M21" s="673"/>
      <c r="N21" s="673"/>
      <c r="O21" s="673"/>
      <c r="P21" s="673"/>
      <c r="Q21" s="673"/>
      <c r="R21" s="674"/>
    </row>
    <row r="22" spans="1:18" ht="27" customHeight="1">
      <c r="A22" s="678" t="s">
        <v>496</v>
      </c>
      <c r="B22" s="678"/>
      <c r="C22" s="678"/>
      <c r="D22" s="678"/>
      <c r="E22" s="678"/>
      <c r="F22" s="678"/>
      <c r="G22" s="679"/>
      <c r="H22" s="667">
        <f>+H20-H21</f>
        <v>9908401141</v>
      </c>
      <c r="I22" s="668"/>
      <c r="J22" s="668"/>
      <c r="K22" s="668"/>
      <c r="L22" s="668"/>
      <c r="M22" s="668"/>
      <c r="N22" s="668"/>
      <c r="O22" s="668"/>
      <c r="P22" s="668"/>
      <c r="Q22" s="668"/>
      <c r="R22" s="669"/>
    </row>
    <row r="23" spans="1:18" ht="15" customHeight="1">
      <c r="A23" s="680"/>
      <c r="B23" s="680"/>
      <c r="C23" s="680"/>
      <c r="D23" s="680"/>
      <c r="E23" s="680"/>
      <c r="F23" s="680"/>
      <c r="G23" s="680"/>
      <c r="H23" s="681"/>
      <c r="I23" s="681"/>
      <c r="J23" s="681"/>
      <c r="K23" s="681"/>
      <c r="L23" s="681"/>
      <c r="M23" s="681"/>
      <c r="N23" s="681"/>
      <c r="O23" s="681"/>
      <c r="P23" s="681"/>
      <c r="Q23" s="236"/>
      <c r="R23" s="236"/>
    </row>
    <row r="24" spans="1:18" ht="15" customHeight="1">
      <c r="A24" s="666" t="s">
        <v>257</v>
      </c>
      <c r="B24" s="666"/>
      <c r="C24" s="666"/>
      <c r="D24" s="666"/>
      <c r="E24" s="666"/>
      <c r="F24" s="666"/>
      <c r="G24" s="666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5"/>
    </row>
    <row r="25" spans="1:18" ht="15" customHeight="1">
      <c r="A25" s="666" t="s">
        <v>258</v>
      </c>
      <c r="B25" s="666"/>
      <c r="C25" s="666"/>
      <c r="D25" s="666"/>
      <c r="E25" s="666"/>
      <c r="F25" s="666"/>
      <c r="G25" s="666"/>
      <c r="H25" s="665"/>
      <c r="I25" s="665"/>
      <c r="J25" s="665"/>
      <c r="K25" s="665"/>
      <c r="L25" s="665"/>
      <c r="M25" s="665"/>
      <c r="N25" s="665"/>
      <c r="O25" s="665"/>
      <c r="P25" s="665"/>
      <c r="Q25" s="665"/>
      <c r="R25" s="665"/>
    </row>
    <row r="26" spans="1:18" ht="15" customHeight="1">
      <c r="A26" s="549" t="s">
        <v>253</v>
      </c>
      <c r="B26" s="549"/>
      <c r="C26" s="549"/>
      <c r="D26" s="549"/>
      <c r="E26" s="549"/>
      <c r="F26" s="549"/>
      <c r="G26" s="549"/>
      <c r="H26" s="658" t="s">
        <v>259</v>
      </c>
      <c r="I26" s="658"/>
      <c r="J26" s="658"/>
      <c r="K26" s="658"/>
      <c r="L26" s="658"/>
      <c r="M26" s="658"/>
      <c r="N26" s="658"/>
      <c r="O26" s="658"/>
      <c r="P26" s="658"/>
      <c r="Q26" s="658"/>
      <c r="R26" s="658"/>
    </row>
    <row r="27" spans="1:18" ht="15" customHeight="1">
      <c r="A27" s="549" t="s">
        <v>254</v>
      </c>
      <c r="B27" s="549"/>
      <c r="C27" s="549"/>
      <c r="D27" s="549"/>
      <c r="E27" s="549"/>
      <c r="F27" s="549"/>
      <c r="G27" s="549"/>
      <c r="H27" s="658" t="s">
        <v>327</v>
      </c>
      <c r="I27" s="658"/>
      <c r="J27" s="658"/>
      <c r="K27" s="658"/>
      <c r="L27" s="658"/>
      <c r="M27" s="658"/>
      <c r="N27" s="658"/>
      <c r="O27" s="658"/>
      <c r="P27" s="658"/>
      <c r="Q27" s="658"/>
      <c r="R27" s="658"/>
    </row>
    <row r="28" spans="1:18" ht="15" customHeight="1">
      <c r="A28" s="549" t="s">
        <v>255</v>
      </c>
      <c r="B28" s="549"/>
      <c r="C28" s="549"/>
      <c r="D28" s="549"/>
      <c r="E28" s="549"/>
      <c r="F28" s="549"/>
      <c r="G28" s="549"/>
      <c r="H28" s="658" t="s">
        <v>328</v>
      </c>
      <c r="I28" s="658"/>
      <c r="J28" s="658"/>
      <c r="K28" s="658"/>
      <c r="L28" s="658"/>
      <c r="M28" s="658"/>
      <c r="N28" s="658"/>
      <c r="O28" s="658"/>
      <c r="P28" s="658"/>
      <c r="Q28" s="658"/>
      <c r="R28" s="658"/>
    </row>
    <row r="29" spans="1:18" ht="1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5" customHeight="1" thickBo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21" ht="15" customHeight="1">
      <c r="A31" s="660" t="s">
        <v>40</v>
      </c>
      <c r="B31" s="661"/>
      <c r="C31" s="661"/>
      <c r="D31" s="661"/>
      <c r="E31" s="661"/>
      <c r="F31" s="661"/>
      <c r="G31" s="661"/>
      <c r="H31" s="661"/>
      <c r="I31" s="661"/>
      <c r="J31" s="662"/>
      <c r="K31" s="633" t="s">
        <v>295</v>
      </c>
      <c r="L31" s="634"/>
      <c r="M31" s="634"/>
      <c r="N31" s="634"/>
      <c r="O31" s="634"/>
      <c r="P31" s="634"/>
      <c r="Q31" s="634"/>
      <c r="R31" s="635"/>
      <c r="T31" s="6"/>
      <c r="U31" s="6"/>
    </row>
    <row r="32" spans="1:21" ht="14.25">
      <c r="A32" s="663"/>
      <c r="B32" s="631"/>
      <c r="C32" s="631"/>
      <c r="D32" s="631"/>
      <c r="E32" s="631"/>
      <c r="F32" s="631"/>
      <c r="G32" s="631"/>
      <c r="H32" s="631"/>
      <c r="I32" s="631"/>
      <c r="J32" s="664"/>
      <c r="K32" s="622">
        <v>44104</v>
      </c>
      <c r="L32" s="623"/>
      <c r="M32" s="623"/>
      <c r="N32" s="623"/>
      <c r="O32" s="622">
        <v>43830</v>
      </c>
      <c r="P32" s="623"/>
      <c r="Q32" s="623"/>
      <c r="R32" s="636"/>
      <c r="T32" s="6"/>
      <c r="U32" s="6"/>
    </row>
    <row r="33" spans="1:21" ht="16.5">
      <c r="A33" s="23"/>
      <c r="B33" s="25" t="s">
        <v>305</v>
      </c>
      <c r="C33" s="28"/>
      <c r="D33" s="28"/>
      <c r="E33" s="25"/>
      <c r="F33" s="367"/>
      <c r="G33" s="367"/>
      <c r="H33" s="53"/>
      <c r="I33" s="53"/>
      <c r="J33" s="366"/>
      <c r="K33" s="637">
        <v>664388461</v>
      </c>
      <c r="L33" s="638"/>
      <c r="M33" s="638"/>
      <c r="N33" s="639"/>
      <c r="O33" s="637">
        <v>1289231049</v>
      </c>
      <c r="P33" s="638"/>
      <c r="Q33" s="638"/>
      <c r="R33" s="643"/>
      <c r="T33" s="6"/>
      <c r="U33" s="6"/>
    </row>
    <row r="34" spans="1:21" ht="16.5">
      <c r="A34" s="23"/>
      <c r="B34" s="25" t="s">
        <v>306</v>
      </c>
      <c r="C34" s="28"/>
      <c r="D34" s="28"/>
      <c r="E34" s="25"/>
      <c r="F34" s="367"/>
      <c r="G34" s="367"/>
      <c r="H34" s="53"/>
      <c r="I34" s="53"/>
      <c r="J34" s="366"/>
      <c r="K34" s="637">
        <v>8035049057</v>
      </c>
      <c r="L34" s="638"/>
      <c r="M34" s="638"/>
      <c r="N34" s="639"/>
      <c r="O34" s="637">
        <v>12899141007</v>
      </c>
      <c r="P34" s="638"/>
      <c r="Q34" s="638"/>
      <c r="R34" s="643">
        <v>0</v>
      </c>
      <c r="T34" s="6"/>
      <c r="U34" s="6"/>
    </row>
    <row r="35" spans="1:21" ht="16.5">
      <c r="A35" s="23"/>
      <c r="B35" s="25" t="s">
        <v>362</v>
      </c>
      <c r="C35" s="28"/>
      <c r="D35" s="28"/>
      <c r="E35" s="25"/>
      <c r="F35" s="367"/>
      <c r="G35" s="367"/>
      <c r="H35" s="53"/>
      <c r="I35" s="53"/>
      <c r="J35" s="366"/>
      <c r="K35" s="637">
        <v>169359744</v>
      </c>
      <c r="L35" s="638"/>
      <c r="M35" s="638"/>
      <c r="N35" s="639"/>
      <c r="O35" s="637">
        <v>63571111</v>
      </c>
      <c r="P35" s="638"/>
      <c r="Q35" s="638"/>
      <c r="R35" s="643">
        <v>0</v>
      </c>
      <c r="T35" s="6"/>
      <c r="U35" s="6"/>
    </row>
    <row r="36" spans="1:21" ht="16.5">
      <c r="A36" s="23"/>
      <c r="B36" s="25" t="s">
        <v>329</v>
      </c>
      <c r="C36" s="28"/>
      <c r="D36" s="28"/>
      <c r="E36" s="25"/>
      <c r="F36" s="367"/>
      <c r="G36" s="367"/>
      <c r="H36" s="53"/>
      <c r="I36" s="53"/>
      <c r="J36" s="366"/>
      <c r="K36" s="637">
        <v>0</v>
      </c>
      <c r="L36" s="638"/>
      <c r="M36" s="638"/>
      <c r="N36" s="639"/>
      <c r="O36" s="637">
        <v>0</v>
      </c>
      <c r="P36" s="638"/>
      <c r="Q36" s="638"/>
      <c r="R36" s="643"/>
      <c r="T36" s="6"/>
      <c r="U36" s="6"/>
    </row>
    <row r="37" spans="1:21" ht="16.5">
      <c r="A37" s="23"/>
      <c r="B37" s="25" t="s">
        <v>400</v>
      </c>
      <c r="C37" s="28"/>
      <c r="D37" s="28"/>
      <c r="E37" s="25"/>
      <c r="F37" s="420"/>
      <c r="G37" s="420"/>
      <c r="H37" s="53"/>
      <c r="I37" s="53"/>
      <c r="J37" s="501"/>
      <c r="K37" s="637">
        <v>2349220328</v>
      </c>
      <c r="L37" s="638"/>
      <c r="M37" s="638"/>
      <c r="N37" s="639"/>
      <c r="O37" s="637">
        <v>204125226</v>
      </c>
      <c r="P37" s="638"/>
      <c r="Q37" s="638"/>
      <c r="R37" s="643"/>
      <c r="T37" s="6"/>
      <c r="U37" s="6"/>
    </row>
    <row r="38" spans="1:21" ht="16.5">
      <c r="A38" s="23"/>
      <c r="B38" s="25" t="s">
        <v>478</v>
      </c>
      <c r="C38" s="28"/>
      <c r="D38" s="28"/>
      <c r="E38" s="25"/>
      <c r="F38" s="373"/>
      <c r="G38" s="373"/>
      <c r="H38" s="53"/>
      <c r="I38" s="53"/>
      <c r="J38" s="372"/>
      <c r="K38" s="637">
        <v>1208963623</v>
      </c>
      <c r="L38" s="638"/>
      <c r="M38" s="638"/>
      <c r="N38" s="639"/>
      <c r="O38" s="637">
        <v>0</v>
      </c>
      <c r="P38" s="638"/>
      <c r="Q38" s="638"/>
      <c r="R38" s="643"/>
      <c r="T38" s="6"/>
      <c r="U38" s="6"/>
    </row>
    <row r="39" spans="1:21" ht="16.5" customHeight="1">
      <c r="A39" s="644" t="s">
        <v>308</v>
      </c>
      <c r="B39" s="645"/>
      <c r="C39" s="645"/>
      <c r="D39" s="645"/>
      <c r="E39" s="645"/>
      <c r="F39" s="645"/>
      <c r="G39" s="645"/>
      <c r="H39" s="645"/>
      <c r="I39" s="645"/>
      <c r="J39" s="646"/>
      <c r="K39" s="647">
        <f>+SUM(K33:N38)</f>
        <v>12426981213</v>
      </c>
      <c r="L39" s="648"/>
      <c r="M39" s="648"/>
      <c r="N39" s="649"/>
      <c r="O39" s="647">
        <f>+SUM(O33:R38)</f>
        <v>14456068393</v>
      </c>
      <c r="P39" s="648"/>
      <c r="Q39" s="648"/>
      <c r="R39" s="649"/>
      <c r="T39" s="6"/>
      <c r="U39" s="6"/>
    </row>
    <row r="40" spans="1:21" ht="16.5">
      <c r="A40" s="23"/>
      <c r="B40" s="25" t="s">
        <v>307</v>
      </c>
      <c r="C40" s="28"/>
      <c r="D40" s="28"/>
      <c r="E40" s="25"/>
      <c r="F40" s="367"/>
      <c r="G40" s="367"/>
      <c r="H40" s="53"/>
      <c r="I40" s="364"/>
      <c r="J40" s="366"/>
      <c r="K40" s="640">
        <v>0</v>
      </c>
      <c r="L40" s="641"/>
      <c r="M40" s="641"/>
      <c r="N40" s="642"/>
      <c r="O40" s="640">
        <v>0</v>
      </c>
      <c r="P40" s="641"/>
      <c r="Q40" s="641"/>
      <c r="R40" s="659"/>
      <c r="T40" s="6"/>
      <c r="U40" s="6"/>
    </row>
    <row r="41" spans="1:21" ht="15" thickBot="1">
      <c r="A41" s="644" t="s">
        <v>309</v>
      </c>
      <c r="B41" s="645"/>
      <c r="C41" s="645"/>
      <c r="D41" s="645"/>
      <c r="E41" s="645"/>
      <c r="F41" s="645"/>
      <c r="G41" s="645"/>
      <c r="H41" s="645"/>
      <c r="I41" s="645"/>
      <c r="J41" s="646"/>
      <c r="K41" s="647">
        <f>+K40</f>
        <v>0</v>
      </c>
      <c r="L41" s="648"/>
      <c r="M41" s="648"/>
      <c r="N41" s="649"/>
      <c r="O41" s="647">
        <f>+O40</f>
        <v>0</v>
      </c>
      <c r="P41" s="648"/>
      <c r="Q41" s="648"/>
      <c r="R41" s="657"/>
      <c r="T41" s="6"/>
      <c r="U41" s="6"/>
    </row>
    <row r="42" spans="1:21" ht="17.25" customHeight="1" thickBot="1">
      <c r="A42" s="654" t="s">
        <v>310</v>
      </c>
      <c r="B42" s="655"/>
      <c r="C42" s="655"/>
      <c r="D42" s="655"/>
      <c r="E42" s="655"/>
      <c r="F42" s="655"/>
      <c r="G42" s="655"/>
      <c r="H42" s="655"/>
      <c r="I42" s="655"/>
      <c r="J42" s="656"/>
      <c r="K42" s="650">
        <f>+K39+K41</f>
        <v>12426981213</v>
      </c>
      <c r="L42" s="651"/>
      <c r="M42" s="651"/>
      <c r="N42" s="652"/>
      <c r="O42" s="653">
        <f>+O39+O41</f>
        <v>14456068393</v>
      </c>
      <c r="P42" s="651"/>
      <c r="Q42" s="651"/>
      <c r="R42" s="652"/>
      <c r="T42" s="6"/>
      <c r="U42" s="6"/>
    </row>
    <row r="43" spans="2:21" s="4" customFormat="1" ht="16.5">
      <c r="B43" s="254"/>
      <c r="C43" s="25"/>
      <c r="D43" s="25"/>
      <c r="E43" s="25"/>
      <c r="F43" s="25"/>
      <c r="G43" s="25"/>
      <c r="H43" s="254"/>
      <c r="I43" s="29"/>
      <c r="J43" s="29"/>
      <c r="K43" s="254"/>
      <c r="L43" s="199"/>
      <c r="M43" s="199"/>
      <c r="N43" s="199"/>
      <c r="O43" s="199"/>
      <c r="P43" s="199"/>
      <c r="Q43" s="199"/>
      <c r="R43" s="199"/>
      <c r="S43" s="199"/>
      <c r="U43" s="6"/>
    </row>
    <row r="44" spans="1:18" ht="1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</sheetData>
  <sheetProtection/>
  <mergeCells count="72">
    <mergeCell ref="A13:G13"/>
    <mergeCell ref="H13:L13"/>
    <mergeCell ref="M13:P13"/>
    <mergeCell ref="A9:R9"/>
    <mergeCell ref="A10:R10"/>
    <mergeCell ref="A11:G12"/>
    <mergeCell ref="H11:L12"/>
    <mergeCell ref="M11:R11"/>
    <mergeCell ref="M12:P12"/>
    <mergeCell ref="A14:G14"/>
    <mergeCell ref="H14:L14"/>
    <mergeCell ref="M14:P14"/>
    <mergeCell ref="A15:G15"/>
    <mergeCell ref="H15:L15"/>
    <mergeCell ref="M15:P15"/>
    <mergeCell ref="A16:G16"/>
    <mergeCell ref="H16:L16"/>
    <mergeCell ref="M16:P16"/>
    <mergeCell ref="A17:G17"/>
    <mergeCell ref="H17:L17"/>
    <mergeCell ref="M17:P17"/>
    <mergeCell ref="A18:G18"/>
    <mergeCell ref="H18:L18"/>
    <mergeCell ref="M18:P18"/>
    <mergeCell ref="A19:G19"/>
    <mergeCell ref="H19:L19"/>
    <mergeCell ref="M19:P19"/>
    <mergeCell ref="A20:G20"/>
    <mergeCell ref="A21:G21"/>
    <mergeCell ref="H21:R21"/>
    <mergeCell ref="H20:R20"/>
    <mergeCell ref="A22:G22"/>
    <mergeCell ref="A23:G23"/>
    <mergeCell ref="H23:L23"/>
    <mergeCell ref="M23:P23"/>
    <mergeCell ref="H24:R25"/>
    <mergeCell ref="A25:G25"/>
    <mergeCell ref="H22:R22"/>
    <mergeCell ref="A26:G26"/>
    <mergeCell ref="H26:R26"/>
    <mergeCell ref="A27:G27"/>
    <mergeCell ref="H27:R27"/>
    <mergeCell ref="A24:G24"/>
    <mergeCell ref="A28:G28"/>
    <mergeCell ref="H28:R28"/>
    <mergeCell ref="O33:R33"/>
    <mergeCell ref="O40:R40"/>
    <mergeCell ref="K34:N34"/>
    <mergeCell ref="O39:R39"/>
    <mergeCell ref="A39:J39"/>
    <mergeCell ref="K39:N39"/>
    <mergeCell ref="O36:R36"/>
    <mergeCell ref="A31:J32"/>
    <mergeCell ref="A41:J41"/>
    <mergeCell ref="K41:N41"/>
    <mergeCell ref="K36:N36"/>
    <mergeCell ref="K42:N42"/>
    <mergeCell ref="O42:R42"/>
    <mergeCell ref="A42:J42"/>
    <mergeCell ref="O41:R41"/>
    <mergeCell ref="K38:N38"/>
    <mergeCell ref="O38:R38"/>
    <mergeCell ref="K37:N37"/>
    <mergeCell ref="K31:R31"/>
    <mergeCell ref="K32:N32"/>
    <mergeCell ref="O32:R32"/>
    <mergeCell ref="K33:N33"/>
    <mergeCell ref="K40:N40"/>
    <mergeCell ref="O34:R34"/>
    <mergeCell ref="K35:N35"/>
    <mergeCell ref="O35:R35"/>
    <mergeCell ref="O37:R37"/>
  </mergeCells>
  <printOptions/>
  <pageMargins left="0.984251968503937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E49"/>
  <sheetViews>
    <sheetView zoomScalePageLayoutView="0" workbookViewId="0" topLeftCell="A4">
      <selection activeCell="V23" sqref="V23"/>
      <selection activeCell="AE23" sqref="AE23"/>
    </sheetView>
  </sheetViews>
  <sheetFormatPr defaultColWidth="4.421875" defaultRowHeight="15"/>
  <cols>
    <col min="1" max="4" width="4.421875" style="1" customWidth="1"/>
    <col min="5" max="5" width="5.421875" style="1" customWidth="1"/>
    <col min="6" max="8" width="4.421875" style="1" customWidth="1"/>
    <col min="9" max="9" width="6.57421875" style="1" customWidth="1"/>
    <col min="10" max="10" width="4.421875" style="1" hidden="1" customWidth="1"/>
    <col min="11" max="13" width="4.421875" style="1" customWidth="1"/>
    <col min="14" max="14" width="6.140625" style="1" customWidth="1"/>
    <col min="15" max="17" width="4.421875" style="1" customWidth="1"/>
    <col min="18" max="18" width="11.7109375" style="1" customWidth="1"/>
    <col min="19" max="28" width="4.421875" style="1" customWidth="1"/>
    <col min="29" max="42" width="4.28125" style="1" customWidth="1"/>
    <col min="43" max="16384" width="4.421875" style="1" customWidth="1"/>
  </cols>
  <sheetData>
    <row r="3" spans="1:18" ht="16.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:18" ht="16.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</row>
    <row r="5" spans="1:18" s="4" customFormat="1" ht="16.5">
      <c r="A5" s="80" t="s">
        <v>332</v>
      </c>
      <c r="B5" s="80"/>
      <c r="C5" s="80"/>
      <c r="D5" s="80"/>
      <c r="E5" s="80"/>
      <c r="F5" s="80"/>
      <c r="G5" s="81"/>
      <c r="H5" s="81"/>
      <c r="I5" s="81"/>
      <c r="J5" s="35"/>
      <c r="K5" s="35"/>
      <c r="L5" s="35"/>
      <c r="M5" s="35"/>
      <c r="N5" s="35"/>
      <c r="O5" s="35"/>
      <c r="P5" s="35"/>
      <c r="Q5" s="35"/>
      <c r="R5" s="35"/>
    </row>
    <row r="6" spans="1:18" s="4" customFormat="1" ht="15">
      <c r="A6" s="57" t="s">
        <v>355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s="4" customFormat="1" ht="15.75" thickBot="1">
      <c r="A7" s="57" t="s">
        <v>356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s="4" customFormat="1" ht="14.25">
      <c r="A8" s="660" t="s">
        <v>40</v>
      </c>
      <c r="B8" s="661"/>
      <c r="C8" s="661"/>
      <c r="D8" s="661"/>
      <c r="E8" s="661"/>
      <c r="F8" s="661"/>
      <c r="G8" s="661"/>
      <c r="H8" s="661"/>
      <c r="I8" s="661"/>
      <c r="J8" s="662"/>
      <c r="K8" s="633" t="s">
        <v>295</v>
      </c>
      <c r="L8" s="634"/>
      <c r="M8" s="634"/>
      <c r="N8" s="634"/>
      <c r="O8" s="634"/>
      <c r="P8" s="634"/>
      <c r="Q8" s="634"/>
      <c r="R8" s="635"/>
    </row>
    <row r="9" spans="1:18" s="4" customFormat="1" ht="14.25">
      <c r="A9" s="663"/>
      <c r="B9" s="631"/>
      <c r="C9" s="631"/>
      <c r="D9" s="631"/>
      <c r="E9" s="631"/>
      <c r="F9" s="631"/>
      <c r="G9" s="631"/>
      <c r="H9" s="631"/>
      <c r="I9" s="631"/>
      <c r="J9" s="664"/>
      <c r="K9" s="622">
        <v>44104</v>
      </c>
      <c r="L9" s="623"/>
      <c r="M9" s="623"/>
      <c r="N9" s="623"/>
      <c r="O9" s="622">
        <v>43830</v>
      </c>
      <c r="P9" s="623"/>
      <c r="Q9" s="623"/>
      <c r="R9" s="636"/>
    </row>
    <row r="10" spans="1:18" ht="16.5">
      <c r="A10" s="316" t="s">
        <v>46</v>
      </c>
      <c r="B10" s="59"/>
      <c r="C10" s="59"/>
      <c r="D10" s="59"/>
      <c r="E10" s="60"/>
      <c r="F10" s="37"/>
      <c r="G10" s="37"/>
      <c r="H10" s="697"/>
      <c r="I10" s="697"/>
      <c r="J10" s="38"/>
      <c r="K10" s="36"/>
      <c r="L10" s="37"/>
      <c r="M10" s="37"/>
      <c r="N10" s="38"/>
      <c r="O10" s="36"/>
      <c r="P10" s="37"/>
      <c r="Q10" s="37"/>
      <c r="R10" s="217"/>
    </row>
    <row r="11" spans="1:31" ht="16.5">
      <c r="A11" s="23"/>
      <c r="B11" s="25" t="s">
        <v>47</v>
      </c>
      <c r="C11" s="28"/>
      <c r="D11" s="28"/>
      <c r="E11" s="25"/>
      <c r="F11" s="258"/>
      <c r="G11" s="258"/>
      <c r="H11" s="596"/>
      <c r="I11" s="596"/>
      <c r="J11" s="313"/>
      <c r="K11" s="700">
        <v>18257000</v>
      </c>
      <c r="L11" s="701"/>
      <c r="M11" s="701"/>
      <c r="N11" s="702"/>
      <c r="O11" s="700">
        <v>13000000</v>
      </c>
      <c r="P11" s="701"/>
      <c r="Q11" s="701"/>
      <c r="R11" s="703"/>
      <c r="AE11" s="250"/>
    </row>
    <row r="12" spans="1:31" ht="16.5">
      <c r="A12" s="317"/>
      <c r="B12" s="77" t="s">
        <v>48</v>
      </c>
      <c r="C12" s="77"/>
      <c r="D12" s="185"/>
      <c r="E12" s="185"/>
      <c r="F12" s="185"/>
      <c r="G12" s="576"/>
      <c r="H12" s="576"/>
      <c r="I12" s="576"/>
      <c r="J12" s="707"/>
      <c r="K12" s="637">
        <v>372311828</v>
      </c>
      <c r="L12" s="638"/>
      <c r="M12" s="638"/>
      <c r="N12" s="639"/>
      <c r="O12" s="637">
        <v>320254562</v>
      </c>
      <c r="P12" s="638"/>
      <c r="Q12" s="638"/>
      <c r="R12" s="643"/>
      <c r="S12" s="14"/>
      <c r="AE12" s="250"/>
    </row>
    <row r="13" spans="1:31" ht="16.5">
      <c r="A13" s="317"/>
      <c r="B13" s="77" t="s">
        <v>431</v>
      </c>
      <c r="C13" s="77"/>
      <c r="D13" s="185"/>
      <c r="E13" s="185"/>
      <c r="F13" s="185"/>
      <c r="G13" s="468"/>
      <c r="H13" s="468"/>
      <c r="I13" s="468"/>
      <c r="J13" s="472"/>
      <c r="K13" s="637">
        <v>7174632</v>
      </c>
      <c r="L13" s="638"/>
      <c r="M13" s="638"/>
      <c r="N13" s="639"/>
      <c r="O13" s="637">
        <v>7174631</v>
      </c>
      <c r="P13" s="638"/>
      <c r="Q13" s="638"/>
      <c r="R13" s="643"/>
      <c r="S13" s="14"/>
      <c r="AE13" s="250"/>
    </row>
    <row r="14" spans="1:31" ht="16.5">
      <c r="A14" s="23"/>
      <c r="B14" s="77" t="s">
        <v>401</v>
      </c>
      <c r="C14" s="77"/>
      <c r="D14" s="185"/>
      <c r="E14" s="185"/>
      <c r="F14" s="185"/>
      <c r="G14" s="185"/>
      <c r="H14" s="576"/>
      <c r="I14" s="576"/>
      <c r="J14" s="473"/>
      <c r="K14" s="637">
        <v>328231756</v>
      </c>
      <c r="L14" s="638"/>
      <c r="M14" s="638"/>
      <c r="N14" s="639"/>
      <c r="O14" s="637">
        <v>289483274</v>
      </c>
      <c r="P14" s="638"/>
      <c r="Q14" s="638"/>
      <c r="R14" s="643"/>
      <c r="S14" s="14"/>
      <c r="AE14" s="250"/>
    </row>
    <row r="15" spans="1:31" ht="16.5">
      <c r="A15" s="23"/>
      <c r="B15" s="77" t="s">
        <v>49</v>
      </c>
      <c r="C15" s="77"/>
      <c r="D15" s="185"/>
      <c r="E15" s="77"/>
      <c r="F15" s="185"/>
      <c r="G15" s="185"/>
      <c r="H15" s="468"/>
      <c r="I15" s="468"/>
      <c r="J15" s="473"/>
      <c r="K15" s="637">
        <v>3331333014</v>
      </c>
      <c r="L15" s="638"/>
      <c r="M15" s="638"/>
      <c r="N15" s="639"/>
      <c r="O15" s="637">
        <v>519623489</v>
      </c>
      <c r="P15" s="638"/>
      <c r="Q15" s="638"/>
      <c r="R15" s="643"/>
      <c r="S15" s="14"/>
      <c r="AE15" s="250"/>
    </row>
    <row r="16" spans="1:31" ht="16.5">
      <c r="A16" s="23"/>
      <c r="B16" s="77" t="s">
        <v>50</v>
      </c>
      <c r="C16" s="77"/>
      <c r="D16" s="185"/>
      <c r="E16" s="77"/>
      <c r="F16" s="185"/>
      <c r="G16" s="185"/>
      <c r="H16" s="468"/>
      <c r="I16" s="468"/>
      <c r="J16" s="473"/>
      <c r="K16" s="637">
        <v>5120150079</v>
      </c>
      <c r="L16" s="638"/>
      <c r="M16" s="638"/>
      <c r="N16" s="639"/>
      <c r="O16" s="637">
        <v>3791435858</v>
      </c>
      <c r="P16" s="638"/>
      <c r="Q16" s="638"/>
      <c r="R16" s="643"/>
      <c r="S16" s="14"/>
      <c r="AE16" s="250"/>
    </row>
    <row r="17" spans="1:31" ht="16.5">
      <c r="A17" s="23"/>
      <c r="B17" s="77" t="s">
        <v>479</v>
      </c>
      <c r="C17" s="77"/>
      <c r="D17" s="498"/>
      <c r="E17" s="77"/>
      <c r="F17" s="498"/>
      <c r="G17" s="498"/>
      <c r="H17" s="497"/>
      <c r="I17" s="497"/>
      <c r="J17" s="499"/>
      <c r="K17" s="637">
        <v>136795902</v>
      </c>
      <c r="L17" s="638"/>
      <c r="M17" s="638"/>
      <c r="N17" s="639"/>
      <c r="O17" s="637">
        <v>0</v>
      </c>
      <c r="P17" s="638"/>
      <c r="Q17" s="638"/>
      <c r="R17" s="643"/>
      <c r="S17" s="14"/>
      <c r="AE17" s="250"/>
    </row>
    <row r="18" spans="1:31" ht="16.5">
      <c r="A18" s="23"/>
      <c r="B18" s="77" t="s">
        <v>361</v>
      </c>
      <c r="C18" s="77"/>
      <c r="D18" s="185"/>
      <c r="E18" s="77"/>
      <c r="F18" s="185"/>
      <c r="G18" s="185"/>
      <c r="H18" s="468"/>
      <c r="I18" s="468"/>
      <c r="J18" s="473"/>
      <c r="K18" s="637">
        <v>52499291</v>
      </c>
      <c r="L18" s="638"/>
      <c r="M18" s="638"/>
      <c r="N18" s="639"/>
      <c r="O18" s="637">
        <v>45495778</v>
      </c>
      <c r="P18" s="638"/>
      <c r="Q18" s="638"/>
      <c r="R18" s="643"/>
      <c r="S18" s="14"/>
      <c r="AE18" s="250"/>
    </row>
    <row r="19" spans="1:31" ht="16.5">
      <c r="A19" s="23"/>
      <c r="B19" s="77" t="s">
        <v>275</v>
      </c>
      <c r="C19" s="77"/>
      <c r="D19" s="185"/>
      <c r="E19" s="77"/>
      <c r="F19" s="185"/>
      <c r="G19" s="185"/>
      <c r="H19" s="468"/>
      <c r="I19" s="468"/>
      <c r="J19" s="473"/>
      <c r="K19" s="637">
        <v>5000475</v>
      </c>
      <c r="L19" s="704"/>
      <c r="M19" s="704"/>
      <c r="N19" s="705"/>
      <c r="O19" s="637">
        <v>0</v>
      </c>
      <c r="P19" s="638"/>
      <c r="Q19" s="638"/>
      <c r="R19" s="643"/>
      <c r="S19" s="14"/>
      <c r="AE19" s="250"/>
    </row>
    <row r="20" spans="1:31" ht="16.5">
      <c r="A20" s="23"/>
      <c r="B20" s="77" t="s">
        <v>276</v>
      </c>
      <c r="C20" s="77"/>
      <c r="D20" s="185"/>
      <c r="E20" s="77"/>
      <c r="F20" s="185"/>
      <c r="G20" s="185"/>
      <c r="H20" s="468"/>
      <c r="I20" s="468"/>
      <c r="J20" s="473"/>
      <c r="K20" s="637">
        <v>3558796</v>
      </c>
      <c r="L20" s="704"/>
      <c r="M20" s="704"/>
      <c r="N20" s="705"/>
      <c r="O20" s="637">
        <v>127573814</v>
      </c>
      <c r="P20" s="704"/>
      <c r="Q20" s="704"/>
      <c r="R20" s="706"/>
      <c r="S20" s="14"/>
      <c r="AE20" s="250"/>
    </row>
    <row r="21" spans="1:31" ht="16.5">
      <c r="A21" s="23"/>
      <c r="B21" s="77" t="s">
        <v>292</v>
      </c>
      <c r="C21" s="77"/>
      <c r="D21" s="185"/>
      <c r="E21" s="77"/>
      <c r="F21" s="185"/>
      <c r="G21" s="185"/>
      <c r="H21" s="468"/>
      <c r="I21" s="468"/>
      <c r="J21" s="473"/>
      <c r="K21" s="637">
        <v>28013968</v>
      </c>
      <c r="L21" s="638"/>
      <c r="M21" s="638"/>
      <c r="N21" s="639"/>
      <c r="O21" s="637">
        <v>19506272</v>
      </c>
      <c r="P21" s="704"/>
      <c r="Q21" s="704"/>
      <c r="R21" s="706"/>
      <c r="S21" s="14"/>
      <c r="AE21" s="250"/>
    </row>
    <row r="22" spans="1:18" ht="16.5">
      <c r="A22" s="23"/>
      <c r="B22" s="77" t="s">
        <v>53</v>
      </c>
      <c r="C22" s="25"/>
      <c r="D22" s="258"/>
      <c r="E22" s="25"/>
      <c r="F22" s="258"/>
      <c r="G22" s="258"/>
      <c r="H22" s="312"/>
      <c r="I22" s="312"/>
      <c r="J22" s="313"/>
      <c r="K22" s="700">
        <f>149340908-K29</f>
        <v>68058449</v>
      </c>
      <c r="L22" s="701"/>
      <c r="M22" s="701"/>
      <c r="N22" s="702"/>
      <c r="O22" s="700">
        <v>355154188</v>
      </c>
      <c r="P22" s="701"/>
      <c r="Q22" s="701"/>
      <c r="R22" s="703"/>
    </row>
    <row r="23" spans="1:18" ht="16.5">
      <c r="A23" s="23"/>
      <c r="B23" s="25" t="s">
        <v>277</v>
      </c>
      <c r="C23" s="25"/>
      <c r="D23" s="258"/>
      <c r="E23" s="25"/>
      <c r="F23" s="258"/>
      <c r="G23" s="258"/>
      <c r="H23" s="312"/>
      <c r="I23" s="312"/>
      <c r="J23" s="313"/>
      <c r="K23" s="700">
        <f>93885788</f>
        <v>93885788</v>
      </c>
      <c r="L23" s="701"/>
      <c r="M23" s="701"/>
      <c r="N23" s="702"/>
      <c r="O23" s="700">
        <v>50392072</v>
      </c>
      <c r="P23" s="701"/>
      <c r="Q23" s="701"/>
      <c r="R23" s="703"/>
    </row>
    <row r="24" spans="1:18" ht="16.5">
      <c r="A24" s="23"/>
      <c r="B24" s="25" t="s">
        <v>278</v>
      </c>
      <c r="C24" s="25"/>
      <c r="D24" s="258"/>
      <c r="E24" s="25"/>
      <c r="F24" s="25"/>
      <c r="G24" s="383"/>
      <c r="H24" s="596"/>
      <c r="I24" s="596"/>
      <c r="J24" s="42"/>
      <c r="K24" s="700">
        <f>11135896442-K30</f>
        <v>3289402156</v>
      </c>
      <c r="L24" s="701"/>
      <c r="M24" s="701"/>
      <c r="N24" s="702"/>
      <c r="O24" s="700">
        <v>0</v>
      </c>
      <c r="P24" s="701"/>
      <c r="Q24" s="701"/>
      <c r="R24" s="703"/>
    </row>
    <row r="25" spans="1:18" ht="16.5">
      <c r="A25" s="23"/>
      <c r="B25" s="25" t="s">
        <v>402</v>
      </c>
      <c r="C25" s="25"/>
      <c r="D25" s="383"/>
      <c r="E25" s="25"/>
      <c r="F25" s="25"/>
      <c r="G25" s="383"/>
      <c r="H25" s="380"/>
      <c r="I25" s="380"/>
      <c r="J25" s="382"/>
      <c r="K25" s="700"/>
      <c r="L25" s="701"/>
      <c r="M25" s="701"/>
      <c r="N25" s="702"/>
      <c r="O25" s="700">
        <v>0</v>
      </c>
      <c r="P25" s="701"/>
      <c r="Q25" s="701"/>
      <c r="R25" s="703"/>
    </row>
    <row r="26" spans="1:18" ht="16.5">
      <c r="A26" s="23"/>
      <c r="B26" s="25" t="s">
        <v>291</v>
      </c>
      <c r="C26" s="25"/>
      <c r="D26" s="258"/>
      <c r="E26" s="25"/>
      <c r="F26" s="258"/>
      <c r="G26" s="258"/>
      <c r="H26" s="312"/>
      <c r="I26" s="312"/>
      <c r="J26" s="313"/>
      <c r="K26" s="700"/>
      <c r="L26" s="701"/>
      <c r="M26" s="701"/>
      <c r="N26" s="702"/>
      <c r="O26" s="700">
        <v>113050493</v>
      </c>
      <c r="P26" s="701"/>
      <c r="Q26" s="701"/>
      <c r="R26" s="703"/>
    </row>
    <row r="27" spans="1:18" ht="16.5">
      <c r="A27" s="318" t="s">
        <v>375</v>
      </c>
      <c r="B27" s="67"/>
      <c r="C27" s="67"/>
      <c r="D27" s="68"/>
      <c r="E27" s="69"/>
      <c r="F27" s="69"/>
      <c r="G27" s="68"/>
      <c r="H27" s="690"/>
      <c r="I27" s="690"/>
      <c r="J27" s="70"/>
      <c r="K27" s="625">
        <f>SUM(K11:N26)</f>
        <v>12854673134</v>
      </c>
      <c r="L27" s="626"/>
      <c r="M27" s="626"/>
      <c r="N27" s="627"/>
      <c r="O27" s="625">
        <f>SUM(O11:R26)</f>
        <v>5652144431</v>
      </c>
      <c r="P27" s="626"/>
      <c r="Q27" s="626"/>
      <c r="R27" s="698"/>
    </row>
    <row r="28" spans="1:18" ht="16.5">
      <c r="A28" s="316" t="s">
        <v>372</v>
      </c>
      <c r="B28" s="24"/>
      <c r="C28" s="24"/>
      <c r="D28" s="258"/>
      <c r="E28" s="25"/>
      <c r="F28" s="25"/>
      <c r="G28" s="258"/>
      <c r="H28" s="312"/>
      <c r="I28" s="312"/>
      <c r="J28" s="258"/>
      <c r="K28" s="700"/>
      <c r="L28" s="701"/>
      <c r="M28" s="701"/>
      <c r="N28" s="702"/>
      <c r="O28" s="700"/>
      <c r="P28" s="701"/>
      <c r="Q28" s="701"/>
      <c r="R28" s="703"/>
    </row>
    <row r="29" spans="1:18" ht="16.5">
      <c r="A29" s="23"/>
      <c r="B29" s="77" t="s">
        <v>53</v>
      </c>
      <c r="C29" s="24"/>
      <c r="D29" s="258"/>
      <c r="E29" s="25"/>
      <c r="F29" s="25"/>
      <c r="G29" s="258"/>
      <c r="H29" s="312"/>
      <c r="I29" s="312"/>
      <c r="J29" s="258"/>
      <c r="K29" s="700">
        <v>81282459</v>
      </c>
      <c r="L29" s="701"/>
      <c r="M29" s="701"/>
      <c r="N29" s="702"/>
      <c r="O29" s="700">
        <v>49231517</v>
      </c>
      <c r="P29" s="701"/>
      <c r="Q29" s="701"/>
      <c r="R29" s="703"/>
    </row>
    <row r="30" spans="1:18" ht="16.5">
      <c r="A30" s="23"/>
      <c r="B30" s="25" t="s">
        <v>278</v>
      </c>
      <c r="C30" s="25"/>
      <c r="D30" s="420"/>
      <c r="E30" s="25"/>
      <c r="F30" s="25"/>
      <c r="G30" s="420"/>
      <c r="H30" s="596"/>
      <c r="I30" s="596"/>
      <c r="J30" s="42"/>
      <c r="K30" s="700">
        <v>7846494286</v>
      </c>
      <c r="L30" s="701"/>
      <c r="M30" s="701"/>
      <c r="N30" s="702"/>
      <c r="O30" s="700">
        <v>0</v>
      </c>
      <c r="P30" s="701"/>
      <c r="Q30" s="701"/>
      <c r="R30" s="703"/>
    </row>
    <row r="31" spans="1:18" ht="16.5">
      <c r="A31" s="318" t="s">
        <v>374</v>
      </c>
      <c r="B31" s="67"/>
      <c r="C31" s="67"/>
      <c r="D31" s="68"/>
      <c r="E31" s="69"/>
      <c r="F31" s="69"/>
      <c r="G31" s="68"/>
      <c r="H31" s="690"/>
      <c r="I31" s="690"/>
      <c r="J31" s="70"/>
      <c r="K31" s="625">
        <f>+SUM(K29:N30)</f>
        <v>7927776745</v>
      </c>
      <c r="L31" s="626"/>
      <c r="M31" s="626"/>
      <c r="N31" s="627"/>
      <c r="O31" s="625">
        <f>+SUM(O29:R30)</f>
        <v>49231517</v>
      </c>
      <c r="P31" s="626"/>
      <c r="Q31" s="626"/>
      <c r="R31" s="698"/>
    </row>
    <row r="32" spans="1:18" ht="17.25" thickBot="1">
      <c r="A32" s="309" t="s">
        <v>373</v>
      </c>
      <c r="B32" s="227"/>
      <c r="C32" s="227"/>
      <c r="D32" s="33"/>
      <c r="E32" s="34"/>
      <c r="F32" s="34"/>
      <c r="G32" s="33"/>
      <c r="H32" s="319"/>
      <c r="I32" s="319"/>
      <c r="J32" s="33"/>
      <c r="K32" s="708">
        <f>+K31+K27</f>
        <v>20782449879</v>
      </c>
      <c r="L32" s="709"/>
      <c r="M32" s="709"/>
      <c r="N32" s="710"/>
      <c r="O32" s="708">
        <f>+O31+O27</f>
        <v>5701375948</v>
      </c>
      <c r="P32" s="709"/>
      <c r="Q32" s="709"/>
      <c r="R32" s="711"/>
    </row>
    <row r="33" spans="1:18" ht="16.5">
      <c r="A33" s="24"/>
      <c r="B33" s="24"/>
      <c r="C33" s="24"/>
      <c r="D33" s="258"/>
      <c r="E33" s="25"/>
      <c r="F33" s="25"/>
      <c r="G33" s="258"/>
      <c r="H33" s="312"/>
      <c r="I33" s="312"/>
      <c r="J33" s="258"/>
      <c r="K33" s="315"/>
      <c r="L33" s="315"/>
      <c r="M33" s="315"/>
      <c r="N33" s="315"/>
      <c r="O33" s="315"/>
      <c r="P33" s="315"/>
      <c r="Q33" s="315"/>
      <c r="R33" s="315"/>
    </row>
    <row r="34" spans="1:19" ht="16.5">
      <c r="A34" s="80" t="s">
        <v>357</v>
      </c>
      <c r="B34" s="80"/>
      <c r="C34" s="80"/>
      <c r="D34" s="80"/>
      <c r="E34" s="80"/>
      <c r="F34" s="80"/>
      <c r="G34" s="81"/>
      <c r="H34" s="81"/>
      <c r="I34" s="81"/>
      <c r="J34" s="35"/>
      <c r="K34" s="35"/>
      <c r="L34" s="35"/>
      <c r="M34" s="35"/>
      <c r="N34" s="35"/>
      <c r="O34" s="35"/>
      <c r="P34" s="35"/>
      <c r="Q34" s="35"/>
      <c r="R34" s="35"/>
      <c r="S34" s="6"/>
    </row>
    <row r="35" spans="1:18" ht="15">
      <c r="A35" s="57" t="s">
        <v>497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ht="15">
      <c r="A36" s="239" t="s">
        <v>464</v>
      </c>
      <c r="B36" s="239"/>
      <c r="C36" s="239"/>
      <c r="D36" s="239"/>
      <c r="E36" s="239"/>
      <c r="F36" s="239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ht="15" customHeight="1">
      <c r="A37" s="628" t="s">
        <v>40</v>
      </c>
      <c r="B37" s="629"/>
      <c r="C37" s="629"/>
      <c r="D37" s="629"/>
      <c r="E37" s="629"/>
      <c r="F37" s="629"/>
      <c r="G37" s="629"/>
      <c r="H37" s="629"/>
      <c r="I37" s="629"/>
      <c r="J37" s="699"/>
      <c r="K37" s="619" t="s">
        <v>295</v>
      </c>
      <c r="L37" s="620"/>
      <c r="M37" s="620"/>
      <c r="N37" s="620"/>
      <c r="O37" s="620"/>
      <c r="P37" s="620"/>
      <c r="Q37" s="620"/>
      <c r="R37" s="621"/>
    </row>
    <row r="38" spans="1:18" ht="14.25">
      <c r="A38" s="630"/>
      <c r="B38" s="631"/>
      <c r="C38" s="631"/>
      <c r="D38" s="631"/>
      <c r="E38" s="631"/>
      <c r="F38" s="631"/>
      <c r="G38" s="631"/>
      <c r="H38" s="631"/>
      <c r="I38" s="631"/>
      <c r="J38" s="664"/>
      <c r="K38" s="622">
        <v>44104</v>
      </c>
      <c r="L38" s="623"/>
      <c r="M38" s="623"/>
      <c r="N38" s="623"/>
      <c r="O38" s="622">
        <v>43830</v>
      </c>
      <c r="P38" s="623"/>
      <c r="Q38" s="623"/>
      <c r="R38" s="636"/>
    </row>
    <row r="39" spans="1:18" ht="16.5">
      <c r="A39" s="58" t="s">
        <v>51</v>
      </c>
      <c r="B39" s="59"/>
      <c r="C39" s="59"/>
      <c r="D39" s="59"/>
      <c r="E39" s="60"/>
      <c r="F39" s="37"/>
      <c r="G39" s="37"/>
      <c r="H39" s="697"/>
      <c r="I39" s="697"/>
      <c r="J39" s="38"/>
      <c r="K39" s="36"/>
      <c r="L39" s="37"/>
      <c r="M39" s="37"/>
      <c r="N39" s="38"/>
      <c r="O39" s="36"/>
      <c r="P39" s="37"/>
      <c r="Q39" s="37"/>
      <c r="R39" s="38"/>
    </row>
    <row r="40" spans="1:30" ht="15" customHeight="1">
      <c r="A40" s="62"/>
      <c r="B40" s="693" t="s">
        <v>200</v>
      </c>
      <c r="C40" s="693"/>
      <c r="D40" s="693"/>
      <c r="E40" s="693"/>
      <c r="F40" s="693"/>
      <c r="G40" s="693"/>
      <c r="H40" s="693"/>
      <c r="I40" s="693"/>
      <c r="J40" s="694"/>
      <c r="K40" s="637">
        <v>3829312661</v>
      </c>
      <c r="L40" s="638"/>
      <c r="M40" s="638"/>
      <c r="N40" s="639"/>
      <c r="O40" s="637">
        <v>1237161951</v>
      </c>
      <c r="P40" s="638"/>
      <c r="Q40" s="638"/>
      <c r="R40" s="639"/>
      <c r="AD40" s="250"/>
    </row>
    <row r="41" spans="1:30" ht="15.75">
      <c r="A41" s="63"/>
      <c r="B41" s="693" t="s">
        <v>201</v>
      </c>
      <c r="C41" s="693"/>
      <c r="D41" s="693"/>
      <c r="E41" s="693"/>
      <c r="F41" s="693"/>
      <c r="G41" s="693"/>
      <c r="H41" s="693"/>
      <c r="I41" s="693"/>
      <c r="J41" s="694"/>
      <c r="K41" s="637">
        <v>12593438867</v>
      </c>
      <c r="L41" s="638"/>
      <c r="M41" s="638"/>
      <c r="N41" s="639"/>
      <c r="O41" s="637">
        <v>7865541726</v>
      </c>
      <c r="P41" s="638"/>
      <c r="Q41" s="638"/>
      <c r="R41" s="639"/>
      <c r="AD41" s="250"/>
    </row>
    <row r="42" spans="1:30" ht="15.75">
      <c r="A42" s="61"/>
      <c r="B42" s="693" t="s">
        <v>465</v>
      </c>
      <c r="C42" s="693"/>
      <c r="D42" s="693"/>
      <c r="E42" s="693"/>
      <c r="F42" s="693"/>
      <c r="G42" s="693"/>
      <c r="H42" s="693"/>
      <c r="I42" s="693"/>
      <c r="J42" s="694"/>
      <c r="K42" s="637">
        <v>1488918324</v>
      </c>
      <c r="L42" s="638"/>
      <c r="M42" s="638"/>
      <c r="N42" s="639"/>
      <c r="O42" s="637">
        <v>1478771014</v>
      </c>
      <c r="P42" s="638"/>
      <c r="Q42" s="638"/>
      <c r="R42" s="639"/>
      <c r="AD42" s="250"/>
    </row>
    <row r="43" spans="1:30" ht="15.75">
      <c r="A43" s="61"/>
      <c r="B43" s="693" t="s">
        <v>466</v>
      </c>
      <c r="C43" s="693"/>
      <c r="D43" s="693"/>
      <c r="E43" s="693"/>
      <c r="F43" s="693"/>
      <c r="G43" s="693"/>
      <c r="H43" s="693"/>
      <c r="I43" s="693"/>
      <c r="J43" s="694"/>
      <c r="K43" s="700">
        <v>3907273</v>
      </c>
      <c r="L43" s="701"/>
      <c r="M43" s="701"/>
      <c r="N43" s="702"/>
      <c r="O43" s="637">
        <v>0</v>
      </c>
      <c r="P43" s="638"/>
      <c r="Q43" s="638"/>
      <c r="R43" s="639"/>
      <c r="AD43" s="250"/>
    </row>
    <row r="44" spans="1:30" ht="16.5">
      <c r="A44" s="61"/>
      <c r="B44" s="693" t="s">
        <v>202</v>
      </c>
      <c r="C44" s="695"/>
      <c r="D44" s="695"/>
      <c r="E44" s="695"/>
      <c r="F44" s="695"/>
      <c r="G44" s="695"/>
      <c r="H44" s="695"/>
      <c r="I44" s="695"/>
      <c r="J44" s="696"/>
      <c r="K44" s="637">
        <v>86410440</v>
      </c>
      <c r="L44" s="638"/>
      <c r="M44" s="638"/>
      <c r="N44" s="639"/>
      <c r="O44" s="637">
        <v>69403494</v>
      </c>
      <c r="P44" s="638"/>
      <c r="Q44" s="638"/>
      <c r="R44" s="639"/>
      <c r="AD44" s="250"/>
    </row>
    <row r="45" spans="1:30" ht="16.5">
      <c r="A45" s="61"/>
      <c r="B45" s="693" t="s">
        <v>203</v>
      </c>
      <c r="C45" s="695"/>
      <c r="D45" s="695"/>
      <c r="E45" s="695"/>
      <c r="F45" s="695"/>
      <c r="G45" s="695"/>
      <c r="H45" s="695"/>
      <c r="I45" s="695"/>
      <c r="J45" s="696"/>
      <c r="K45" s="700">
        <v>149767702</v>
      </c>
      <c r="L45" s="701"/>
      <c r="M45" s="701"/>
      <c r="N45" s="702"/>
      <c r="O45" s="637">
        <v>149842815</v>
      </c>
      <c r="P45" s="638"/>
      <c r="Q45" s="638"/>
      <c r="R45" s="639"/>
      <c r="AD45" s="250"/>
    </row>
    <row r="46" spans="1:30" ht="15.75">
      <c r="A46" s="61"/>
      <c r="B46" s="693" t="s">
        <v>467</v>
      </c>
      <c r="C46" s="693"/>
      <c r="D46" s="693"/>
      <c r="E46" s="693"/>
      <c r="F46" s="693"/>
      <c r="G46" s="693"/>
      <c r="H46" s="693"/>
      <c r="I46" s="693"/>
      <c r="J46" s="694"/>
      <c r="K46" s="700">
        <v>1580536749</v>
      </c>
      <c r="L46" s="701"/>
      <c r="M46" s="701"/>
      <c r="N46" s="702"/>
      <c r="O46" s="637">
        <v>0</v>
      </c>
      <c r="P46" s="638"/>
      <c r="Q46" s="638"/>
      <c r="R46" s="639"/>
      <c r="AD46" s="250"/>
    </row>
    <row r="47" spans="1:18" ht="16.5">
      <c r="A47" s="66" t="s">
        <v>193</v>
      </c>
      <c r="B47" s="67"/>
      <c r="C47" s="67"/>
      <c r="D47" s="68"/>
      <c r="E47" s="69"/>
      <c r="F47" s="69"/>
      <c r="G47" s="68"/>
      <c r="H47" s="690"/>
      <c r="I47" s="690"/>
      <c r="J47" s="70"/>
      <c r="K47" s="625">
        <f>SUM(K40:N46)</f>
        <v>19732292016</v>
      </c>
      <c r="L47" s="691"/>
      <c r="M47" s="691"/>
      <c r="N47" s="692"/>
      <c r="O47" s="625">
        <f>SUM(O40:R46)</f>
        <v>10800721000</v>
      </c>
      <c r="P47" s="691"/>
      <c r="Q47" s="691"/>
      <c r="R47" s="692"/>
    </row>
    <row r="48" spans="1:18" ht="16.5">
      <c r="A48" s="24"/>
      <c r="B48" s="24"/>
      <c r="C48" s="24"/>
      <c r="D48" s="258"/>
      <c r="E48" s="25"/>
      <c r="F48" s="25"/>
      <c r="G48" s="258"/>
      <c r="H48" s="282"/>
      <c r="I48" s="282"/>
      <c r="J48" s="258"/>
      <c r="K48" s="286"/>
      <c r="L48" s="287"/>
      <c r="M48" s="287"/>
      <c r="N48" s="287"/>
      <c r="O48" s="286"/>
      <c r="P48" s="287"/>
      <c r="Q48" s="287"/>
      <c r="R48" s="287"/>
    </row>
    <row r="49" spans="1:18" ht="16.5">
      <c r="A49" s="24"/>
      <c r="B49" s="24"/>
      <c r="C49" s="24"/>
      <c r="D49" s="410"/>
      <c r="E49" s="25"/>
      <c r="F49" s="25"/>
      <c r="G49" s="410"/>
      <c r="H49" s="408"/>
      <c r="I49" s="408"/>
      <c r="J49" s="410"/>
      <c r="K49" s="411"/>
      <c r="L49" s="412"/>
      <c r="M49" s="412"/>
      <c r="N49" s="412"/>
      <c r="O49" s="411"/>
      <c r="P49" s="412"/>
      <c r="Q49" s="412"/>
      <c r="R49" s="412"/>
    </row>
  </sheetData>
  <sheetProtection/>
  <mergeCells count="85">
    <mergeCell ref="H30:I30"/>
    <mergeCell ref="K30:N30"/>
    <mergeCell ref="O30:R30"/>
    <mergeCell ref="B46:J46"/>
    <mergeCell ref="B43:J43"/>
    <mergeCell ref="K43:N43"/>
    <mergeCell ref="O43:R43"/>
    <mergeCell ref="K46:N46"/>
    <mergeCell ref="O46:R46"/>
    <mergeCell ref="K45:N45"/>
    <mergeCell ref="K29:N29"/>
    <mergeCell ref="O29:R29"/>
    <mergeCell ref="K28:N28"/>
    <mergeCell ref="O28:R28"/>
    <mergeCell ref="K32:N32"/>
    <mergeCell ref="O32:R32"/>
    <mergeCell ref="O45:R45"/>
    <mergeCell ref="A8:J9"/>
    <mergeCell ref="K8:R8"/>
    <mergeCell ref="K9:N9"/>
    <mergeCell ref="O9:R9"/>
    <mergeCell ref="H10:I10"/>
    <mergeCell ref="H11:I11"/>
    <mergeCell ref="K11:N11"/>
    <mergeCell ref="O11:R11"/>
    <mergeCell ref="G12:J12"/>
    <mergeCell ref="K12:N12"/>
    <mergeCell ref="O12:R12"/>
    <mergeCell ref="H14:I14"/>
    <mergeCell ref="K14:N14"/>
    <mergeCell ref="O14:R14"/>
    <mergeCell ref="K13:N13"/>
    <mergeCell ref="O13:R13"/>
    <mergeCell ref="K15:N15"/>
    <mergeCell ref="O15:R15"/>
    <mergeCell ref="K16:N16"/>
    <mergeCell ref="O16:R16"/>
    <mergeCell ref="K19:N19"/>
    <mergeCell ref="O19:R19"/>
    <mergeCell ref="K18:N18"/>
    <mergeCell ref="O18:R18"/>
    <mergeCell ref="K17:N17"/>
    <mergeCell ref="O17:R17"/>
    <mergeCell ref="K20:N20"/>
    <mergeCell ref="O20:R20"/>
    <mergeCell ref="K21:N21"/>
    <mergeCell ref="O21:R21"/>
    <mergeCell ref="K22:N22"/>
    <mergeCell ref="O22:R22"/>
    <mergeCell ref="K23:N23"/>
    <mergeCell ref="O23:R23"/>
    <mergeCell ref="H24:I24"/>
    <mergeCell ref="K24:N24"/>
    <mergeCell ref="O24:R24"/>
    <mergeCell ref="K26:N26"/>
    <mergeCell ref="O26:R26"/>
    <mergeCell ref="K25:N25"/>
    <mergeCell ref="O25:R25"/>
    <mergeCell ref="H27:I27"/>
    <mergeCell ref="K27:N27"/>
    <mergeCell ref="O27:R27"/>
    <mergeCell ref="A37:J38"/>
    <mergeCell ref="K37:R37"/>
    <mergeCell ref="K38:N38"/>
    <mergeCell ref="O38:R38"/>
    <mergeCell ref="H31:I31"/>
    <mergeCell ref="K31:N31"/>
    <mergeCell ref="O31:R31"/>
    <mergeCell ref="H39:I39"/>
    <mergeCell ref="B40:J40"/>
    <mergeCell ref="K40:N40"/>
    <mergeCell ref="O40:R40"/>
    <mergeCell ref="B41:J41"/>
    <mergeCell ref="K41:N41"/>
    <mergeCell ref="O41:R41"/>
    <mergeCell ref="H47:I47"/>
    <mergeCell ref="K47:N47"/>
    <mergeCell ref="O47:R47"/>
    <mergeCell ref="B42:J42"/>
    <mergeCell ref="K42:N42"/>
    <mergeCell ref="O42:R42"/>
    <mergeCell ref="B44:J44"/>
    <mergeCell ref="K44:N44"/>
    <mergeCell ref="O44:R44"/>
    <mergeCell ref="B45:J45"/>
  </mergeCells>
  <printOptions/>
  <pageMargins left="0.984251968503937" right="0.31496062992125984" top="0.7480314960629921" bottom="0.7480314960629921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2020-11-12T18:48:10Z</dcterms:modified>
  <cp:category/>
  <cp:version/>
  <cp:contentType/>
  <cp:contentStatus/>
</cp:coreProperties>
</file>