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servidor\CYCE\CPD\Centro de Procesamiento de Datos\2020\Clientes 2020\Atlantic 2020\Informes\"/>
    </mc:Choice>
  </mc:AlternateContent>
  <xr:revisionPtr revIDLastSave="0" documentId="8_{4F993D4B-1702-41DB-A1DA-A703015C8473}" xr6:coauthVersionLast="45" xr6:coauthVersionMax="45" xr10:uidLastSave="{00000000-0000-0000-0000-000000000000}"/>
  <bookViews>
    <workbookView xWindow="-120" yWindow="-120" windowWidth="20730" windowHeight="11160" tabRatio="961" xr2:uid="{00000000-000D-0000-FFFF-FFFF00000000}"/>
  </bookViews>
  <sheets>
    <sheet name="Carátula" sheetId="15" r:id="rId1"/>
    <sheet name="BG" sheetId="1" r:id="rId2"/>
    <sheet name="ER" sheetId="40" r:id="rId3"/>
    <sheet name="VPN" sheetId="48" r:id="rId4"/>
    <sheet name="EFE" sheetId="55" r:id="rId5"/>
    <sheet name="Notas a los EEFF" sheetId="57" r:id="rId6"/>
    <sheet name="Anexos" sheetId="58" r:id="rId7"/>
    <sheet name="A" sheetId="56" r:id="rId8"/>
    <sheet name="B" sheetId="50" r:id="rId9"/>
    <sheet name="C" sheetId="51" r:id="rId10"/>
    <sheet name="D" sheetId="7" r:id="rId11"/>
    <sheet name="E" sheetId="8" r:id="rId12"/>
    <sheet name="F" sheetId="45" r:id="rId13"/>
    <sheet name="G" sheetId="52" r:id="rId14"/>
    <sheet name="H" sheetId="29" r:id="rId15"/>
    <sheet name="I" sheetId="32" r:id="rId16"/>
    <sheet name="J" sheetId="13" r:id="rId17"/>
  </sheets>
  <externalReferences>
    <externalReference r:id="rId18"/>
  </externalReferences>
  <definedNames>
    <definedName name="a" localSheetId="7">#REF!</definedName>
    <definedName name="a" localSheetId="6">#REF!</definedName>
    <definedName name="a" localSheetId="4">#REF!</definedName>
    <definedName name="a">#REF!</definedName>
    <definedName name="_xlnm.Print_Area" localSheetId="1">BG!$A$3:$H$33</definedName>
    <definedName name="_xlnm.Print_Area" localSheetId="11">E!$A$1:$F$26</definedName>
    <definedName name="_xlnm.Print_Area" localSheetId="4">EFE!$B$2:$M$48</definedName>
    <definedName name="_xlnm.Print_Area" localSheetId="2">ER!$A$1:$J$46</definedName>
    <definedName name="_xlnm.Print_Area" localSheetId="12">F!$A$1:$E$36</definedName>
    <definedName name="_xlnm.Print_Area" localSheetId="14">H!$A$1:$G$50</definedName>
    <definedName name="_xlnm.Print_Area" localSheetId="15">I!$A$1:$C$30</definedName>
    <definedName name="_xlnm.Print_Area" localSheetId="16">J!$A$1:$I$47</definedName>
    <definedName name="_xlnm.Print_Area" localSheetId="5">'Notas a los EEFF'!$A$1:$F$324</definedName>
    <definedName name="BuiltIn_Print_Area" localSheetId="7">#REF!</definedName>
    <definedName name="BuiltIn_Print_Area" localSheetId="6">#REF!</definedName>
    <definedName name="BuiltIn_Print_Area" localSheetId="4">#REF!</definedName>
    <definedName name="BuiltIn_Print_Area">#REF!</definedName>
    <definedName name="_xlnm.Print_Titles" localSheetId="5">'Notas a los EEFF'!$1:$8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45" l="1"/>
  <c r="C26" i="45" l="1"/>
  <c r="F32" i="56" l="1"/>
  <c r="F15" i="56"/>
  <c r="L15" i="56" s="1"/>
  <c r="D26" i="45" l="1"/>
  <c r="F40" i="52" l="1"/>
  <c r="F41" i="52"/>
  <c r="F24" i="52" l="1"/>
  <c r="F46" i="52" l="1"/>
  <c r="F45" i="52"/>
  <c r="G18" i="55" l="1"/>
  <c r="I18" i="55"/>
  <c r="F178" i="57" l="1"/>
  <c r="E178" i="57"/>
  <c r="F259" i="57" l="1"/>
  <c r="E259" i="57"/>
  <c r="F249" i="57"/>
  <c r="E249" i="57"/>
  <c r="F237" i="57"/>
  <c r="E237" i="57"/>
  <c r="F223" i="57"/>
  <c r="E223" i="57"/>
  <c r="F213" i="57"/>
  <c r="E213" i="57"/>
  <c r="F202" i="57"/>
  <c r="E202" i="57"/>
  <c r="F190" i="57"/>
  <c r="E190" i="57"/>
  <c r="E148" i="57" l="1"/>
  <c r="E147" i="57"/>
  <c r="E149" i="57" l="1"/>
  <c r="E144" i="57" s="1"/>
  <c r="E150" i="57" s="1"/>
  <c r="E151" i="57" s="1"/>
  <c r="E138" i="57" l="1"/>
  <c r="F138" i="57"/>
  <c r="F121" i="57"/>
  <c r="F105" i="57"/>
  <c r="E121" i="57"/>
  <c r="E105" i="57"/>
  <c r="E99" i="57"/>
  <c r="F99" i="57"/>
  <c r="E122" i="57" l="1"/>
  <c r="F122" i="57"/>
  <c r="J23" i="40" l="1"/>
  <c r="J21" i="40"/>
  <c r="J11" i="40"/>
  <c r="B41" i="29" l="1"/>
  <c r="C41" i="29"/>
  <c r="F41" i="29" s="1"/>
  <c r="D41" i="29"/>
  <c r="E41" i="29"/>
  <c r="B20" i="32" l="1"/>
  <c r="G21" i="1" l="1"/>
  <c r="B16" i="32" l="1"/>
  <c r="B32" i="56"/>
  <c r="J32" i="56"/>
  <c r="I32" i="56"/>
  <c r="H32" i="56"/>
  <c r="G32" i="56"/>
  <c r="E32" i="56"/>
  <c r="D32" i="56"/>
  <c r="C32" i="56"/>
  <c r="F31" i="56"/>
  <c r="L31" i="56" s="1"/>
  <c r="K29" i="56"/>
  <c r="F29" i="56"/>
  <c r="K27" i="56"/>
  <c r="F27" i="56"/>
  <c r="K25" i="56"/>
  <c r="F25" i="56"/>
  <c r="K23" i="56"/>
  <c r="F23" i="56"/>
  <c r="K21" i="56"/>
  <c r="F21" i="56"/>
  <c r="K19" i="56"/>
  <c r="F19" i="56"/>
  <c r="K17" i="56"/>
  <c r="F17" i="56"/>
  <c r="K15" i="56"/>
  <c r="L17" i="56" l="1"/>
  <c r="L25" i="56"/>
  <c r="K32" i="56"/>
  <c r="L19" i="56"/>
  <c r="L23" i="56"/>
  <c r="L27" i="56"/>
  <c r="L29" i="56"/>
  <c r="L21" i="56"/>
  <c r="L32" i="56" l="1"/>
  <c r="J15" i="40" l="1"/>
  <c r="J27" i="40" s="1"/>
  <c r="J18" i="48" l="1"/>
  <c r="C41" i="52"/>
  <c r="C46" i="52" s="1"/>
  <c r="C40" i="52"/>
  <c r="C45" i="52" s="1"/>
  <c r="E34" i="52" l="1"/>
  <c r="E41" i="52" s="1"/>
  <c r="E46" i="52" s="1"/>
  <c r="G42" i="29" l="1"/>
  <c r="H17" i="48" l="1"/>
  <c r="G32" i="55" l="1"/>
  <c r="I25" i="40" l="1"/>
  <c r="I19" i="40" l="1"/>
  <c r="E22" i="52"/>
  <c r="E23" i="52" l="1"/>
  <c r="E36" i="52"/>
  <c r="E35" i="52"/>
  <c r="E15" i="52" l="1"/>
  <c r="E17" i="48" l="1"/>
  <c r="F13" i="29" l="1"/>
  <c r="F27" i="29"/>
  <c r="F37" i="29"/>
  <c r="F19" i="29" l="1"/>
  <c r="F23" i="29"/>
  <c r="F21" i="29"/>
  <c r="F29" i="29"/>
  <c r="F31" i="29"/>
  <c r="F25" i="29"/>
  <c r="F33" i="29"/>
  <c r="F17" i="29"/>
  <c r="F15" i="29"/>
  <c r="J18" i="55" l="1"/>
  <c r="K18" i="55"/>
  <c r="L18" i="55"/>
  <c r="G25" i="55"/>
  <c r="G36" i="55" s="1"/>
  <c r="I25" i="55"/>
  <c r="K25" i="55"/>
  <c r="L25" i="55"/>
  <c r="J28" i="55"/>
  <c r="I32" i="55"/>
  <c r="J32" i="55"/>
  <c r="K32" i="55"/>
  <c r="L32" i="55"/>
  <c r="J34" i="55"/>
  <c r="L34" i="55"/>
  <c r="G40" i="55" l="1"/>
  <c r="I36" i="55"/>
  <c r="I40" i="55" s="1"/>
  <c r="L36" i="55"/>
  <c r="K36" i="55"/>
  <c r="K40" i="55" s="1"/>
  <c r="J36" i="55"/>
  <c r="C24" i="50" l="1"/>
  <c r="D24" i="50"/>
  <c r="F24" i="50"/>
  <c r="G24" i="50"/>
  <c r="H24" i="50"/>
  <c r="I24" i="50"/>
  <c r="E23" i="50"/>
  <c r="J23" i="50" s="1"/>
  <c r="E18" i="50"/>
  <c r="B24" i="50"/>
  <c r="E24" i="50" l="1"/>
  <c r="J18" i="50"/>
  <c r="J24" i="50" s="1"/>
  <c r="E33" i="52" l="1"/>
  <c r="E40" i="52" s="1"/>
  <c r="E45" i="52" s="1"/>
  <c r="H36" i="52"/>
  <c r="E32" i="13" l="1"/>
  <c r="E16" i="52" l="1"/>
  <c r="F29" i="52"/>
  <c r="C37" i="52"/>
  <c r="F14" i="8"/>
  <c r="E18" i="52" l="1"/>
  <c r="E17" i="52"/>
  <c r="E19" i="52" l="1"/>
  <c r="C17" i="48"/>
  <c r="C18" i="48" s="1"/>
  <c r="I16" i="48"/>
  <c r="G17" i="48"/>
  <c r="D17" i="48"/>
  <c r="I10" i="48"/>
  <c r="B17" i="48"/>
  <c r="B18" i="48" s="1"/>
  <c r="F17" i="48"/>
  <c r="I14" i="48" l="1"/>
  <c r="I17" i="48" s="1"/>
  <c r="E20" i="52"/>
  <c r="E21" i="52"/>
  <c r="E30" i="15" l="1"/>
  <c r="E29" i="15"/>
  <c r="E28" i="15"/>
  <c r="E24" i="52" l="1"/>
  <c r="E29" i="52" s="1"/>
  <c r="C24" i="52"/>
  <c r="C29" i="52" s="1"/>
  <c r="J33" i="40" l="1"/>
  <c r="B18" i="8" l="1"/>
  <c r="I15" i="40" l="1"/>
  <c r="I27" i="40" s="1"/>
  <c r="E35" i="13" l="1"/>
  <c r="I33" i="40"/>
  <c r="E36" i="13" s="1"/>
  <c r="I21" i="40"/>
  <c r="C21" i="1"/>
  <c r="H14" i="1" l="1"/>
  <c r="H19" i="1" s="1"/>
  <c r="D21" i="1"/>
  <c r="D14" i="1"/>
  <c r="D23" i="1" l="1"/>
  <c r="H23" i="1"/>
  <c r="E14" i="8" l="1"/>
  <c r="D32" i="15" l="1"/>
  <c r="A32" i="15"/>
  <c r="B32" i="15" l="1"/>
  <c r="E32" i="15"/>
  <c r="E15" i="8" l="1"/>
  <c r="F15" i="8" s="1"/>
  <c r="F18" i="8" s="1"/>
  <c r="E18" i="8" l="1"/>
  <c r="C18" i="8"/>
  <c r="D18" i="8"/>
  <c r="I23" i="40" l="1"/>
  <c r="F39" i="29"/>
  <c r="F35" i="13" l="1"/>
  <c r="C14" i="1"/>
  <c r="E27" i="13" s="1"/>
  <c r="C23" i="1" l="1"/>
  <c r="G14" i="1"/>
  <c r="E28" i="13" s="1"/>
  <c r="F27" i="13" s="1"/>
  <c r="G19" i="1" l="1"/>
  <c r="E14" i="13"/>
  <c r="E31" i="13" l="1"/>
  <c r="G23" i="1"/>
  <c r="F31" i="13" l="1"/>
  <c r="E17" i="13"/>
</calcChain>
</file>

<file path=xl/sharedStrings.xml><?xml version="1.0" encoding="utf-8"?>
<sst xmlns="http://schemas.openxmlformats.org/spreadsheetml/2006/main" count="807" uniqueCount="491">
  <si>
    <t>A C T I V O</t>
  </si>
  <si>
    <t>PASIVO</t>
  </si>
  <si>
    <t>ACTIVO CORRIENTE</t>
  </si>
  <si>
    <t>PASIVO CORRIENTE</t>
  </si>
  <si>
    <t>Total del Activo Corriente</t>
  </si>
  <si>
    <t>Total del Pasivo Corriente</t>
  </si>
  <si>
    <t>ACTIVO NO CORRIENTE</t>
  </si>
  <si>
    <t>Total del Activo no Corriente</t>
  </si>
  <si>
    <t>TOTAL  ACTIVO</t>
  </si>
  <si>
    <t>(Expresado en Guaraníes)</t>
  </si>
  <si>
    <t xml:space="preserve"> </t>
  </si>
  <si>
    <t xml:space="preserve">   Impuesto a la Renta</t>
  </si>
  <si>
    <t>RUBROS</t>
  </si>
  <si>
    <t>RESERVAS</t>
  </si>
  <si>
    <t>AL INICIO DEL</t>
  </si>
  <si>
    <t>AL CIERRE DEL</t>
  </si>
  <si>
    <t>CUENTAS</t>
  </si>
  <si>
    <t>DEL PERIODO</t>
  </si>
  <si>
    <t>RESULTANTE</t>
  </si>
  <si>
    <t>ACTIVOS INTANGIBLES</t>
  </si>
  <si>
    <t>ANEXO B</t>
  </si>
  <si>
    <t xml:space="preserve">                                VALORES DE ORIGEN</t>
  </si>
  <si>
    <t xml:space="preserve">        AMORTIZACIONES</t>
  </si>
  <si>
    <t>AUMENTO</t>
  </si>
  <si>
    <t>DISMINUCION</t>
  </si>
  <si>
    <t>ACUMULADAS</t>
  </si>
  <si>
    <t>DEL</t>
  </si>
  <si>
    <t>BAJAS</t>
  </si>
  <si>
    <t xml:space="preserve">NETO </t>
  </si>
  <si>
    <t xml:space="preserve">INVERSIONES, ACCIONES, DEBENTURES Y OTROS TITULOS EMITIDOS EN SERIE </t>
  </si>
  <si>
    <t>PARTICIPACION EN OTRAS SOCIEDADES</t>
  </si>
  <si>
    <t>ANEXO C</t>
  </si>
  <si>
    <t>INFORMACION SOBRE EL EMISOR</t>
  </si>
  <si>
    <t>CLASE</t>
  </si>
  <si>
    <t>CANTIDAD</t>
  </si>
  <si>
    <t>TOTAL</t>
  </si>
  <si>
    <t>COTIZACION</t>
  </si>
  <si>
    <t>RESULTADO</t>
  </si>
  <si>
    <t>(NO APLICABLE)</t>
  </si>
  <si>
    <t>(DETALLAR)</t>
  </si>
  <si>
    <t>OTRAS INVERSIONES</t>
  </si>
  <si>
    <t>ANEXO D</t>
  </si>
  <si>
    <t>VALOR DE</t>
  </si>
  <si>
    <t>AMORTIZAC.</t>
  </si>
  <si>
    <t>VALOR REGISTRADO</t>
  </si>
  <si>
    <t>COSTO</t>
  </si>
  <si>
    <t>INVERSIONES CORRIENTES</t>
  </si>
  <si>
    <t>SUBTOTAL</t>
  </si>
  <si>
    <t>INVERSIONES NO CORRIENTES</t>
  </si>
  <si>
    <t>PREVISIONES</t>
  </si>
  <si>
    <t>ANEXO E</t>
  </si>
  <si>
    <t>SALDOS AL INICIO</t>
  </si>
  <si>
    <t>AUMENTOS</t>
  </si>
  <si>
    <t>DISMINUCIONES</t>
  </si>
  <si>
    <t xml:space="preserve">SALDOS AL </t>
  </si>
  <si>
    <t>DEDUCIDAS DEL ACTIVO</t>
  </si>
  <si>
    <t>ANEXO F</t>
  </si>
  <si>
    <t>I.</t>
  </si>
  <si>
    <t>COSTO DE MERCADERIAS O PRODUCTOS VENDIDOS</t>
  </si>
  <si>
    <t>Mercaderías de reventa</t>
  </si>
  <si>
    <t>a) Compras</t>
  </si>
  <si>
    <t>II.</t>
  </si>
  <si>
    <t>COSTO DE SERVICIOS PRESTADOS</t>
  </si>
  <si>
    <t>Y SERVICIOS PRESTADOS</t>
  </si>
  <si>
    <t>DETALLE</t>
  </si>
  <si>
    <t>INFORMACION REQUERIDA SOBRE COSTOS Y GASTOS</t>
  </si>
  <si>
    <t>ANEXO H</t>
  </si>
  <si>
    <t>Servicios Básicos</t>
  </si>
  <si>
    <t>Otros Gastos</t>
  </si>
  <si>
    <t>DATOS ESTADISTICOS</t>
  </si>
  <si>
    <t>ANEXO I</t>
  </si>
  <si>
    <t>INDICADORES OPERATIVOS</t>
  </si>
  <si>
    <t>Cantidad de Empleados y Obreros</t>
  </si>
  <si>
    <t>INDICES ECONOMICOS - FINANCIEROS</t>
  </si>
  <si>
    <t>ANEXO J</t>
  </si>
  <si>
    <t>LIQUIDEZ (1)</t>
  </si>
  <si>
    <t>ENDEUDAMIENTO (2)</t>
  </si>
  <si>
    <t xml:space="preserve">        Pasivo Corriente</t>
  </si>
  <si>
    <t>Composición del Capital</t>
  </si>
  <si>
    <t>Acciones</t>
  </si>
  <si>
    <t>Suscripto</t>
  </si>
  <si>
    <t>Integrado</t>
  </si>
  <si>
    <t>Cantidad</t>
  </si>
  <si>
    <t>Tipo</t>
  </si>
  <si>
    <t>G.</t>
  </si>
  <si>
    <t>Contribuciones sociales</t>
  </si>
  <si>
    <t>Gastos de publicidad y propaganda</t>
  </si>
  <si>
    <t>EJERCICIO</t>
  </si>
  <si>
    <t>Existencias al Comienzo del Ejercicio</t>
  </si>
  <si>
    <t>Compras y Costos de Producción del Ejercicio</t>
  </si>
  <si>
    <t>Existencia al cierre del Ejercicio</t>
  </si>
  <si>
    <t>TOTAL PASIVO Y PATRIMONIO NETO</t>
  </si>
  <si>
    <t>PERIODO</t>
  </si>
  <si>
    <t xml:space="preserve">TOTALES </t>
  </si>
  <si>
    <t>Las notas y anexos que se acompañan forman parte integrante de estos estados financieros.</t>
  </si>
  <si>
    <t>REVALUO</t>
  </si>
  <si>
    <t>ACUMULADO AL FIN DEL PERIODO</t>
  </si>
  <si>
    <t>ESTADOS CONTABLES</t>
  </si>
  <si>
    <t xml:space="preserve">Patrimonio Neto </t>
  </si>
  <si>
    <t xml:space="preserve">   Resultado Neto</t>
  </si>
  <si>
    <t xml:space="preserve">Total Pasivo </t>
  </si>
  <si>
    <t>Diferencia de Cambio</t>
  </si>
  <si>
    <t xml:space="preserve">Otros Créditos </t>
  </si>
  <si>
    <t xml:space="preserve">   Ganancia del Período</t>
  </si>
  <si>
    <t>AL INICIO PERIODO</t>
  </si>
  <si>
    <t>NOTAS</t>
  </si>
  <si>
    <t xml:space="preserve">Disponibilidades </t>
  </si>
  <si>
    <t xml:space="preserve">Créditos por Ventas </t>
  </si>
  <si>
    <t xml:space="preserve">Bienes de Cambio </t>
  </si>
  <si>
    <t xml:space="preserve">Deudas Financieras </t>
  </si>
  <si>
    <t xml:space="preserve">Deudas Comerciales  </t>
  </si>
  <si>
    <t xml:space="preserve">Deudas Sociales e Impositivas </t>
  </si>
  <si>
    <t>Anexo F</t>
  </si>
  <si>
    <t>Anexo H</t>
  </si>
  <si>
    <t xml:space="preserve">   Gastos de Administración </t>
  </si>
  <si>
    <t xml:space="preserve">   Gastos de Comercialización </t>
  </si>
  <si>
    <t xml:space="preserve">   Otros Ingresos </t>
  </si>
  <si>
    <t xml:space="preserve">   Costo de las Mercaderías Vendidas </t>
  </si>
  <si>
    <t xml:space="preserve">   Ventas Netas </t>
  </si>
  <si>
    <t xml:space="preserve">Propiedades, Planta y Equipo </t>
  </si>
  <si>
    <t xml:space="preserve">       Patrimonio Neto </t>
  </si>
  <si>
    <t xml:space="preserve">    Patrimonio Neto Excluido el Resultado del Ejerc.</t>
  </si>
  <si>
    <t>LEGAL</t>
  </si>
  <si>
    <t>Presidente</t>
  </si>
  <si>
    <t>ESTADO DE VARIACION DEL PATRIMONIO NETO</t>
  </si>
  <si>
    <t>COSTO DE MERCADERIAS O PRODUCTOS VENDIDOS O SERVICIOS PRESTADOS</t>
  </si>
  <si>
    <t>Sueldos y Jornales</t>
  </si>
  <si>
    <t>Gastos de rodados</t>
  </si>
  <si>
    <t>Créditos incobrables</t>
  </si>
  <si>
    <t>GASTOS DE COMERCIALIZACIÓN</t>
  </si>
  <si>
    <t>GASTOS DE ADMINISTRACIÓN</t>
  </si>
  <si>
    <t>Cantidad de Sucursales (unidades físicas)</t>
  </si>
  <si>
    <t xml:space="preserve">        Contador</t>
  </si>
  <si>
    <t xml:space="preserve">Impuestos, Tasas y contribuciones </t>
  </si>
  <si>
    <t xml:space="preserve">  Presidente</t>
  </si>
  <si>
    <t>Votos</t>
  </si>
  <si>
    <t>FACULTATIVA</t>
  </si>
  <si>
    <t>Volumen de Ventas (miles de guaraníes)</t>
  </si>
  <si>
    <t>Consumo de Energía (miles de guaraníes)</t>
  </si>
  <si>
    <t xml:space="preserve">1)     Activo Corriente                                                                       = </t>
  </si>
  <si>
    <t>2)     Total del Pasivo                                                                       =</t>
  </si>
  <si>
    <t>3)     Resultado antes del Impuesto a la Renta                                   =</t>
  </si>
  <si>
    <t xml:space="preserve">     Síndico</t>
  </si>
  <si>
    <t xml:space="preserve">                                        Síndico</t>
  </si>
  <si>
    <t xml:space="preserve">   Reserva Legal</t>
  </si>
  <si>
    <t>Regalías y honorarios por servicios técnicos</t>
  </si>
  <si>
    <t>Depreciación de propiedades, planta y equipo</t>
  </si>
  <si>
    <t>Previsión p/ Cuentas Incobrables</t>
  </si>
  <si>
    <t>Previsiones para Obsolescencia</t>
  </si>
  <si>
    <t>ESTADO DE RESULTADOS</t>
  </si>
  <si>
    <t>CAPITAL</t>
  </si>
  <si>
    <t>Las notas que se acompañan forman parte integrante de estos estados financieros.</t>
  </si>
  <si>
    <t>TOTALES</t>
  </si>
  <si>
    <t xml:space="preserve">Ejercicio  Finalizado al </t>
  </si>
  <si>
    <t>AL INICIO</t>
  </si>
  <si>
    <t>NETO</t>
  </si>
  <si>
    <t>DEPRECIACIONES</t>
  </si>
  <si>
    <t>VALORES DE ORIGEN</t>
  </si>
  <si>
    <t>ANEXO A</t>
  </si>
  <si>
    <t>PROPIEDADES, PLANTA Y EQUIPO</t>
  </si>
  <si>
    <t>US$</t>
  </si>
  <si>
    <t>PASIVOS CORRIENTES</t>
  </si>
  <si>
    <t>ACTIVOS CORRIENTES</t>
  </si>
  <si>
    <t>ACTIVO</t>
  </si>
  <si>
    <t>VIGENTE</t>
  </si>
  <si>
    <t>MONTO</t>
  </si>
  <si>
    <t>CAMBIO</t>
  </si>
  <si>
    <t>MONEDA LOCAL</t>
  </si>
  <si>
    <t>MONEDA EXTRANJERA</t>
  </si>
  <si>
    <t>ANEXO G</t>
  </si>
  <si>
    <t>ACTIVOS Y PASIVOS EN MONEDA EXTRANJERA</t>
  </si>
  <si>
    <t>(Expresado en Guaraníes y Moneda Extranjera)</t>
  </si>
  <si>
    <t>EXPRESADO EN GUARANIES</t>
  </si>
  <si>
    <t>Denominación: ATLANTIC SOCIEDAD ANONIMA EMISORA</t>
  </si>
  <si>
    <t>Domicilio legal: R.I. 18 Pitiantuta N° 1191 casi Rivarola Matto. Asunción</t>
  </si>
  <si>
    <t>Actividad principal: Importaciones y Representaciones</t>
  </si>
  <si>
    <t>Inscripción en el Registro Público de Comercio Nº 230 de los Estatutos Sociales  y sus modificaciones Nº 699, 993, 36, 81, 647, 1214, 1237, 763, 590, 128, 1155, 367, 650, 286, 842, 845, 846, 431, 77, 65, 629  y 84.</t>
  </si>
  <si>
    <t>Fecha de vencimiento del Estatuto o Contrato Social: Año 2093.</t>
  </si>
  <si>
    <t>Voto Múltiple</t>
  </si>
  <si>
    <t>Voto Simple</t>
  </si>
  <si>
    <t>Lic. Diego Bareiro</t>
  </si>
  <si>
    <t>Lic. Jorge Soto</t>
  </si>
  <si>
    <t>Sr. Nordahl Siemens</t>
  </si>
  <si>
    <t>Cargos Diferidos</t>
  </si>
  <si>
    <t>Otros Pasivos</t>
  </si>
  <si>
    <t>Comparativo con cifras del mismo periodo del año anterior</t>
  </si>
  <si>
    <t>GASTOS DE ALMACENAMIENTO</t>
  </si>
  <si>
    <t>Las notas y anexos que se acompañan forman parte integrante de estos estados financieros</t>
  </si>
  <si>
    <t>Utilidad del Ejercicio</t>
  </si>
  <si>
    <t>Movimientos Subsecuentes</t>
  </si>
  <si>
    <t>Saldos al  inicio del período</t>
  </si>
  <si>
    <t>DEL EJERCICIO</t>
  </si>
  <si>
    <t>ACUMULADOS</t>
  </si>
  <si>
    <t>SOCIAL</t>
  </si>
  <si>
    <t>PATRIMONIO</t>
  </si>
  <si>
    <t>RESULTADOS</t>
  </si>
  <si>
    <t>ACCIONISTAS</t>
  </si>
  <si>
    <t>Autovehículos</t>
  </si>
  <si>
    <t>Eq. Informática</t>
  </si>
  <si>
    <t>Herramientas</t>
  </si>
  <si>
    <t>Maquinarias</t>
  </si>
  <si>
    <t>ACUM. AL CIERRE</t>
  </si>
  <si>
    <t>REVALUO DEL</t>
  </si>
  <si>
    <t>BAJAS DEL</t>
  </si>
  <si>
    <t>ALTAS DEL</t>
  </si>
  <si>
    <t>ALTAS Y TRANS.</t>
  </si>
  <si>
    <t>Mejoras en Propiedad de Terceros</t>
  </si>
  <si>
    <t>Obras en Curso</t>
  </si>
  <si>
    <t>TEMPORARIAS</t>
  </si>
  <si>
    <t>INVERSIONES</t>
  </si>
  <si>
    <t>S/ULTIMO BALANCE</t>
  </si>
  <si>
    <t xml:space="preserve">        Síndico</t>
  </si>
  <si>
    <t>SUBTOTALES</t>
  </si>
  <si>
    <t>PASIVOS NO CORRIENTES</t>
  </si>
  <si>
    <t>Intereses Bonos a Pagar</t>
  </si>
  <si>
    <t>Bonos a Pagar</t>
  </si>
  <si>
    <t>ACTIVOS NO CORRIENTES</t>
  </si>
  <si>
    <t>Valores a Vencer M/E</t>
  </si>
  <si>
    <t>Bancop M/E</t>
  </si>
  <si>
    <t>Itaú</t>
  </si>
  <si>
    <t>Regional M/E</t>
  </si>
  <si>
    <t>Banco Sudameris</t>
  </si>
  <si>
    <t>Caja Moneda Extranjera</t>
  </si>
  <si>
    <t>Banco Continental S.A.E.C.A.</t>
  </si>
  <si>
    <t>Deudores Varios</t>
  </si>
  <si>
    <t>Anticipo de Clientes</t>
  </si>
  <si>
    <t>Comisión y Gastos Financieros</t>
  </si>
  <si>
    <t>Intereses Pagados</t>
  </si>
  <si>
    <t>3.f y Anexo A</t>
  </si>
  <si>
    <t xml:space="preserve">   Gastos de Almacenamiento y Distribución</t>
  </si>
  <si>
    <t>PASIVO NO CORRIENTE</t>
  </si>
  <si>
    <t>ESTADO DE FLUJO DE EFECTIVO</t>
  </si>
  <si>
    <t>FLUJO DE EFECTIVO POR ACTIVIDADES DE OPERACION</t>
  </si>
  <si>
    <t>NOTA</t>
  </si>
  <si>
    <t>2° Trimestre</t>
  </si>
  <si>
    <t>3° Trimestre</t>
  </si>
  <si>
    <t>Ventas netas (cobros netos a clientes)</t>
  </si>
  <si>
    <t>Costo de ventas (pagos netos a proveedores)</t>
  </si>
  <si>
    <t xml:space="preserve">Efectivo pagado a empleados </t>
  </si>
  <si>
    <t>Efectivo cobrado/usado por otras actividades</t>
  </si>
  <si>
    <t>Efectivo neto proveniente de actividades de operación</t>
  </si>
  <si>
    <t>FLUJO DE EFECTIVO POR ACTIVIDADES DE INVERSION</t>
  </si>
  <si>
    <t>Adquisición de bienes de uso</t>
  </si>
  <si>
    <t>Efectivo neto proveniente de actividades de inversión</t>
  </si>
  <si>
    <t>FLUJO DE EFECTIVO POR ACTIVIDADES DE FINANCIACION</t>
  </si>
  <si>
    <t>Efectivo neto proveniente de actividades de financiación</t>
  </si>
  <si>
    <t>Variación neta de la diferencia cambiaria</t>
  </si>
  <si>
    <t>Variación neta del efectivo y equivalentes a efectivo</t>
  </si>
  <si>
    <t>Más: Efectivo al inicio del período</t>
  </si>
  <si>
    <t>Efectivo al cierre del período</t>
  </si>
  <si>
    <t>Nordahl Siemens</t>
  </si>
  <si>
    <t xml:space="preserve">      Síndico</t>
  </si>
  <si>
    <r>
      <t xml:space="preserve">Auditor </t>
    </r>
    <r>
      <rPr>
        <b/>
        <sz val="10"/>
        <rFont val="Arial"/>
        <family val="2"/>
      </rPr>
      <t>(*)</t>
    </r>
  </si>
  <si>
    <t>Software Informático</t>
  </si>
  <si>
    <t>Llave de Negocio</t>
  </si>
  <si>
    <t>Adquisición de Intangibles</t>
  </si>
  <si>
    <t>N/A</t>
  </si>
  <si>
    <t>RENTABILIDAD (3): Solo aplica al cierre del ejercicio</t>
  </si>
  <si>
    <t xml:space="preserve">   Otros Gastos  </t>
  </si>
  <si>
    <t>Préstamos a Accionistas</t>
  </si>
  <si>
    <t>Muebles y Utiles</t>
  </si>
  <si>
    <t>Clientes</t>
  </si>
  <si>
    <t>OTROS GASTOS</t>
  </si>
  <si>
    <t>Anticipos Proveedores M/N M/E</t>
  </si>
  <si>
    <t>3 f. y Anexo A</t>
  </si>
  <si>
    <t>Anexo B</t>
  </si>
  <si>
    <t>Proveedores Locales M/N M/E</t>
  </si>
  <si>
    <t>BRL</t>
  </si>
  <si>
    <t>Proveedores del Exterior</t>
  </si>
  <si>
    <t>Inscripción en la Comisión Nacional de Valores: N° 18, Según Resolución Nº 176</t>
  </si>
  <si>
    <t>Remuneraciones de administradores, directores, síndicos y consejo de vigilancia</t>
  </si>
  <si>
    <t xml:space="preserve">   Ganancia ordinaria</t>
  </si>
  <si>
    <t>PATRIMONIO
NETO</t>
  </si>
  <si>
    <t>ACTIVIDAD
PRINCIPAL</t>
  </si>
  <si>
    <t>%
DE
PARTICIP.</t>
  </si>
  <si>
    <t xml:space="preserve">VALOR DE
COTIZACION
</t>
  </si>
  <si>
    <t>Síndico</t>
  </si>
  <si>
    <t>Contador</t>
  </si>
  <si>
    <t>VALOR DE
LIBROS</t>
  </si>
  <si>
    <t>VALOR
PATRIMONIAL
PROPORC.</t>
  </si>
  <si>
    <t>VALOR
NOMINAL
TOTAL</t>
  </si>
  <si>
    <t>VALOR
NOMINAL
UNITARIO</t>
  </si>
  <si>
    <t>DENOMINACION Y CARACTERISTICA
DE LOS VALORES DEL EMISOR</t>
  </si>
  <si>
    <t>CON CIFRAS COMPARATIVAS AL 31 DE DICIEMBRE DE 2019</t>
  </si>
  <si>
    <t>POR EL PERIODO COMPRENDIDO ENTRE EL 01 DE ENERO Y EL 31 DE MARZO DE 2020</t>
  </si>
  <si>
    <t>Saldos al 31/03/20</t>
  </si>
  <si>
    <t>Saldos al 31/03/19</t>
  </si>
  <si>
    <t>POR EL PERIODO COMPRENDIDO ENTRE EL 01 DE ENERO AL 31 DE MARZO DEL 2020</t>
  </si>
  <si>
    <t>BALANCE GENERAL AL 31 DE MARZO DE 2020</t>
  </si>
  <si>
    <t xml:space="preserve">CON CIFRAS COMPARATIVAS AL 31 DE DICIEMBRE DE 2019 </t>
  </si>
  <si>
    <t>Edificios</t>
  </si>
  <si>
    <t>Inmuebles</t>
  </si>
  <si>
    <t>TOTALES AL 31/12/2019</t>
  </si>
  <si>
    <t>TOTALES 31/3/20</t>
  </si>
  <si>
    <t>TOTALES 31/12/19</t>
  </si>
  <si>
    <t>31/3/2020</t>
  </si>
  <si>
    <t>31/12/2019</t>
  </si>
  <si>
    <t>EJERCICIO AL 31/03/2020</t>
  </si>
  <si>
    <t>EJERCICIO AL 31/03/19</t>
  </si>
  <si>
    <t xml:space="preserve">BALANCE GENERAL AL 31 DE MARZO DE 2020 </t>
  </si>
  <si>
    <t>TOTALES 31/3/19</t>
  </si>
  <si>
    <t>AL 31/12/2019</t>
  </si>
  <si>
    <t>31/03/20</t>
  </si>
  <si>
    <t>Transferencia a Resultados Acumulados</t>
  </si>
  <si>
    <t>TOTALES AL 31/3/2020</t>
  </si>
  <si>
    <t>TOTALES 31/03/20</t>
  </si>
  <si>
    <t>Por el ejercicio anual Nº 48 iniciado el 01/01/2020 al 31/03/2020 presentado en forma comparativa con el periodo anterior</t>
  </si>
  <si>
    <t>NOTAS A LOS ESTADOS FINANCIEROS</t>
  </si>
  <si>
    <t>AL 31 DE MARZO DE 2020 Y 31 DE DICIEMBRE DE 2019</t>
  </si>
  <si>
    <r>
      <t>NOTA 1.  EL ENTE</t>
    </r>
    <r>
      <rPr>
        <sz val="10"/>
        <color theme="1"/>
        <rFont val="Arial"/>
        <family val="2"/>
      </rPr>
      <t xml:space="preserve"> </t>
    </r>
  </si>
  <si>
    <t xml:space="preserve">Una nueva modificación fue realizada por Escritura Pública N° 420 de fecha 5 de diciembre de 1978, pasada también ante el Escribano Público Lorenzo N. Livieres inscripto en el Registro Público de Comercio bajo el N° 36, al folio 234 y siguientes del Libro Seccional respectivo el 14 de enero de 1979. Luego fueron modificados por Escritura Pública N° 52 de fecha 12 de diciembre de 1980, pasada ante el mismo Escribano inscripta en el Registro Público de Comercio bajo el N° 81, folio 154 y siguiente de fecha 23 de enero de 1981. </t>
  </si>
  <si>
    <t xml:space="preserve">Otra modificación se dio por Escritura Pública N° 94 de fecha 20 de marzo de 1984, pasada ante el Escribano Público Lorenzo N. Livieres, siendo escrita en el Registro Público de comercio bajo el N° 647 de la fecha 9 de julio de 1984. Por Escritura Pública N° 6, de fecha 12 de noviembre de 1985, pasada ante el Escribano Público Federico José Franco, inscripto en el Registro Público de Comercio bajo el N° 1214 de fecha 12 de diciembre de 1985. </t>
  </si>
  <si>
    <t>Luego fue modificado por Escritura Pública N° 7 de fecha 12 de diciembre de 1985 e inscrita en el Registro Público de Comercio bajo el N° 1237 de fecha 31 de diciembre de 1985.</t>
  </si>
  <si>
    <r>
      <t xml:space="preserve">A través de la Escritura Pública N° 441 de la fecha 7 de diciembre de 1995 pasó a denominarse </t>
    </r>
    <r>
      <rPr>
        <b/>
        <sz val="10"/>
        <color theme="1"/>
        <rFont val="Arial"/>
        <family val="2"/>
      </rPr>
      <t>“ATLANTIC SOCIEDAD ANONIMA EMISORA DE CAPITAL ABIERTO”,</t>
    </r>
    <r>
      <rPr>
        <sz val="10"/>
        <color theme="1"/>
        <rFont val="Arial"/>
        <family val="2"/>
      </rPr>
      <t xml:space="preserve"> inscripta en el Registro de Comercio bajo el N° 842 de fecha 22 de diciembre de 1995.</t>
    </r>
  </si>
  <si>
    <t xml:space="preserve">Por Escritura Pública N° 420 de fecha 15 de diciembre de 2000, inscripta en el Registro Público de Comercio bajo el N° 845 de fecha 9 de noviembre de 2001. Por Escritura Pública Complementaria N° 35 de la fecha 15 de diciembre de 2000 inscripta bajo el N° 846 de la fecha 9 de noviembre del 2001. </t>
  </si>
  <si>
    <t xml:space="preserve">Por último, según Escritura Pública N° 84 de fecha 7 de septiembre de 2017, pasada ante la Notaria y Escribana Pública Clara Susana Duarte de Piñeiro, se modificó el Estatuto Social a efectos de elevar el capital social de la Sociedad a la suma de 75.000.000.000 (guaraníes Setenta y cinco mil millones). Fue inscripta en el Registro Público de Comercio bajo N°1, folio 1 de fecha 29 de septiembre del 2007. </t>
  </si>
  <si>
    <t xml:space="preserve">La Sociedad tiene su domicilio legal y asiento del Directorio en la ciudad de Asunción, Capital de la República del Paraguay. </t>
  </si>
  <si>
    <t xml:space="preserve">El plazo de duración de la Sociedad será por noventa y nueve (99) años contados a partir de la inscripción en el Registro de Personería Jurídica y Asociaciones, dicho plazo podrá ser prorrogado o suspendido por la Asamblea General Extraordinaria de Accionistas. </t>
  </si>
  <si>
    <t>El ejercicio económico y fiscal conforme a la Escritura de Constitución cierra el 31 de diciembre de cada año, por lo tanto, los estados financieros abarcaron el periodo comprendido entre el 1° de enero y el 31 de diciembre de cada año civil. Debido a que la Sociedad inicia sus actividades el 15 de marzo de 1973, el presente período fiscal corresponde al cuadragésimo octavo año.</t>
  </si>
  <si>
    <t>Para la preparación y presentación de los Estados Financieros la Sociedad adopta las siguientes políticas de contabilidad.</t>
  </si>
  <si>
    <t>Los presentes estados contables han sido preparados en base a la moneda oficial de la República del Paraguay, el guaraní.</t>
  </si>
  <si>
    <t>Los activos y pasivos en moneda extranjera han sido valuados al tipo de cambio comprador y vendedor, respectivamente, vigente en el mercado libre fluctuante al cierre. Dichas cotizaciones eran:</t>
  </si>
  <si>
    <t>En Guaraníes</t>
  </si>
  <si>
    <t>ACTIVOS</t>
  </si>
  <si>
    <t>PASIVOS</t>
  </si>
  <si>
    <t>1 Dólar Americano</t>
  </si>
  <si>
    <t>1 Real</t>
  </si>
  <si>
    <t>La Sociedad realiza la previsión para malos créditos aplicando el 1% sobre el total de las “Cuentas por Cobrar” al cierre de cada ejercicio.</t>
  </si>
  <si>
    <t>Las mercaderías son contabilizadas al inicio a su costo de adquisición más los gastos que demandan hasta su puesta en el depósito. La existencia final es valuada a costo promedio.</t>
  </si>
  <si>
    <t>Los presentes Estados Financieros se preparan sobre la base del costo histórico, debido a que el ajuste por inflación no es práctica requerida por la CNV; excepto por el reconocimiento parcial de los efectos de la pérdida del poder adquisitivo de la moneda por el revalúo y depreciación de los Bienes de Uso. Los Bienes de Uso al cierre del ejercicio se hallan valuados a sus costos de adquisición, revaluados al 31 de marzo de 2020 y 31 de diciembre de 2019. Las depreciaciones son calculadas sobre los montos revaluados y computadas mediante cargos periódicos a resultados, suficientes para recuperar el valor de los activos sobre la base del sistema lineal, en los años estimados de vida útil. Ver Anexo A.</t>
  </si>
  <si>
    <t>g)  Reconocimiento de los Ingresos y Gastos</t>
  </si>
  <si>
    <t xml:space="preserve">Los ingresos y egresos son reconocidos de acuerdo al criterio contable de lo devengado. Bajo tal criterio los efectos de las transacciones y otros eventos son reconocidos cuando ocurren y no cuando el efectivo es recibido o pagado. </t>
  </si>
  <si>
    <t xml:space="preserve">NOTA 4.  DISPONIBILIDADES  </t>
  </si>
  <si>
    <t>El saldo de rubro está compuesto por fondos disponibles en poder de la Sociedad y en Bancos de Plaza.</t>
  </si>
  <si>
    <t>Cuentas</t>
  </si>
  <si>
    <t>Efectivo</t>
  </si>
  <si>
    <t>Caja - Moneda Extranjera</t>
  </si>
  <si>
    <t>Caja - Moneda Nacional</t>
  </si>
  <si>
    <t>TOTAL EFECTIVO</t>
  </si>
  <si>
    <t>Fondo Fijo</t>
  </si>
  <si>
    <t>Tesorería</t>
  </si>
  <si>
    <t>Fondo Fijo Comercio Exterior</t>
  </si>
  <si>
    <t xml:space="preserve">Caja Recepción </t>
  </si>
  <si>
    <t>TOTAL FONDOS FIJOS</t>
  </si>
  <si>
    <t>Banco</t>
  </si>
  <si>
    <t>Banco Nacional de Fomento</t>
  </si>
  <si>
    <t>Banco Sudameris - M/E</t>
  </si>
  <si>
    <t>Banco Itaú Paraguay</t>
  </si>
  <si>
    <t>Banco Itaú Paraguay - M/E</t>
  </si>
  <si>
    <t>Banco BBVA</t>
  </si>
  <si>
    <t>Banco Bancop</t>
  </si>
  <si>
    <t>Banco Bancop - M/E</t>
  </si>
  <si>
    <t>Banco Continental</t>
  </si>
  <si>
    <t>Banco Continental - M/E</t>
  </si>
  <si>
    <t>Banco Visión</t>
  </si>
  <si>
    <t>Banco Regional</t>
  </si>
  <si>
    <t>Banco Regional - M/E</t>
  </si>
  <si>
    <t>TOTAL BANCO</t>
  </si>
  <si>
    <t>TOTAL DISPONIBILIDADES</t>
  </si>
  <si>
    <t>NOTA 5.  CREDITOS POR VENTAS</t>
  </si>
  <si>
    <t>En este rubro se registran las obligaciones de los Clientes Locales, Deudores Varios y Otros. La cuenta “Valores a Vencer” representa cheques adelantados de los clientes. El rubro al 31 de marzo de 2020 y 31 de diciembre de 2019 es como sigue.</t>
  </si>
  <si>
    <t>Deudores en Gestión Judicial</t>
  </si>
  <si>
    <t>Cheques Rechazados</t>
  </si>
  <si>
    <t>Valores a Vencer</t>
  </si>
  <si>
    <t>Previsión para Cuentas Incobrables</t>
  </si>
  <si>
    <t>TOTAL CREDITOS POR VENTAS</t>
  </si>
  <si>
    <t>Composición de la Cartera de Créditos al 31/03/2020</t>
  </si>
  <si>
    <t>Situación</t>
  </si>
  <si>
    <t>Monto</t>
  </si>
  <si>
    <t xml:space="preserve">Previsiones </t>
  </si>
  <si>
    <t>(en G.)</t>
  </si>
  <si>
    <t>% Prev. s/ Cartera</t>
  </si>
  <si>
    <t>A. Total Cartera no Vencida</t>
  </si>
  <si>
    <t>B. Composición Cartera Vencida</t>
  </si>
  <si>
    <t>B.1. Normal</t>
  </si>
  <si>
    <t xml:space="preserve">B.2. En Gestión de Cobro </t>
  </si>
  <si>
    <t>B.3. En Gestión de Cobro Judicial</t>
  </si>
  <si>
    <t>Sub-total Cartera Vencida</t>
  </si>
  <si>
    <t>TOTAL DE LA CARTERA AL 31/03/2020 (A+B)</t>
  </si>
  <si>
    <t>(-) TOTAL PREVISIONES AL 31/03/2020</t>
  </si>
  <si>
    <t>TOTAL NETO CARTERA DE CREDITOS AL 31/03/2020</t>
  </si>
  <si>
    <t>Observaciones</t>
  </si>
  <si>
    <t>Criterios de Clasificación utilizados</t>
  </si>
  <si>
    <t>Normal</t>
  </si>
  <si>
    <t>En Gestión de Cobro</t>
  </si>
  <si>
    <t>Desde el primer día de atraso </t>
  </si>
  <si>
    <t>En Gestión de Cobro Judicial</t>
  </si>
  <si>
    <t>Anticipo a Impuesto a la Renta</t>
  </si>
  <si>
    <t>Garantía sobre Alquiler</t>
  </si>
  <si>
    <t>Créditos Varios - IPS Reposo</t>
  </si>
  <si>
    <t>Retenciones Clientes Renta</t>
  </si>
  <si>
    <t>IVA Crédito Fiscal</t>
  </si>
  <si>
    <t>Anticipo a Empleados</t>
  </si>
  <si>
    <t>Cobros Facturación a Empleados</t>
  </si>
  <si>
    <t>Retenciones Computables Tarjeta de Crédito</t>
  </si>
  <si>
    <t>TOTAL OTROS CREDITOS</t>
  </si>
  <si>
    <t>El saldo de este rubro corresponde a las mercaderías en existencia al cierre del periodo intermedio al 31 de marzo de 2020 y 31 de diciembre de 2019. Las mercaderías están compuestas por Importaciones en Curso y Productos Terminados, cuyos saldos se detallan a continuación:</t>
  </si>
  <si>
    <t>Mercaderías Varias</t>
  </si>
  <si>
    <t>Importaciones en Curso</t>
  </si>
  <si>
    <t>Fondo de Obsolescencia</t>
  </si>
  <si>
    <t>TOTAL BIENES DE CAMBIO</t>
  </si>
  <si>
    <t>Su composición al 31 de marzo de 2020 y 31 de diciembre de 2019 es como sigue:</t>
  </si>
  <si>
    <t>Seguros a Vencer</t>
  </si>
  <si>
    <t>Alquileres a Vencer</t>
  </si>
  <si>
    <t>Prestamos de Accionistas</t>
  </si>
  <si>
    <t>TOTAL DEUDAS FINANCIERAS</t>
  </si>
  <si>
    <r>
      <t>NOTA 10.</t>
    </r>
    <r>
      <rPr>
        <b/>
        <sz val="10"/>
        <color theme="1"/>
        <rFont val="Times New Roman"/>
        <family val="1"/>
      </rPr>
      <t xml:space="preserve">  </t>
    </r>
    <r>
      <rPr>
        <b/>
        <sz val="10"/>
        <color theme="1"/>
        <rFont val="Arial"/>
        <family val="2"/>
      </rPr>
      <t>DEUDAS COMERCIALES</t>
    </r>
  </si>
  <si>
    <t xml:space="preserve">Este rubro registra los compromisos pendientes de pago con proveedores relacionados con la compra de mercaderías. Se halla compuesto de la siguiente forma: </t>
  </si>
  <si>
    <t>Proveedores Locales</t>
  </si>
  <si>
    <t>Cheques Emitidos</t>
  </si>
  <si>
    <t>TOTAL DEUDAS COMERCIALES</t>
  </si>
  <si>
    <r>
      <t>NOTA 11.</t>
    </r>
    <r>
      <rPr>
        <b/>
        <sz val="10"/>
        <color theme="1"/>
        <rFont val="Times New Roman"/>
        <family val="1"/>
      </rPr>
      <t xml:space="preserve">  </t>
    </r>
    <r>
      <rPr>
        <b/>
        <sz val="10"/>
        <color theme="1"/>
        <rFont val="Arial"/>
        <family val="2"/>
      </rPr>
      <t xml:space="preserve">DEUDAS SOCIALES E IMPOSITIVAS </t>
    </r>
  </si>
  <si>
    <t>Esta cuenta registra las provisiones para pagos de aportes sociales e impuestos, según el siguiente detalle:</t>
  </si>
  <si>
    <t>Instituto de Previsión Social</t>
  </si>
  <si>
    <t>Dirección General de Grandes Contribuyentes</t>
  </si>
  <si>
    <t>Retenciones a Pagar</t>
  </si>
  <si>
    <t>Sueldos a Pagar</t>
  </si>
  <si>
    <t>Aguinaldos a Pagar</t>
  </si>
  <si>
    <t>TOTAL DEUDAS SOCIALES E IMPOSITIVAS</t>
  </si>
  <si>
    <r>
      <t>NOTA 12.</t>
    </r>
    <r>
      <rPr>
        <b/>
        <sz val="10"/>
        <color theme="1"/>
        <rFont val="Times New Roman"/>
        <family val="1"/>
      </rPr>
      <t xml:space="preserve">  </t>
    </r>
    <r>
      <rPr>
        <b/>
        <sz val="10"/>
        <color theme="1"/>
        <rFont val="Arial"/>
        <family val="2"/>
      </rPr>
      <t xml:space="preserve">OTROS PASIVOS </t>
    </r>
  </si>
  <si>
    <t>Este rubro registra otras obligaciones de la Sociedad, según se detalla a continuación:</t>
  </si>
  <si>
    <t>Anticipo De Clientes</t>
  </si>
  <si>
    <t>TOTAL OTROS PASIVOS</t>
  </si>
  <si>
    <t>NOTA 13.  VENTAS NETAS</t>
  </si>
  <si>
    <t>Esta cuenta registra las ventas de mercaderías deducidas las devoluciones, los créditos y los descuentos concedidos. Al 31 de marzo de 2020 y 2019 se encuentra conformada de la siguiente manera:</t>
  </si>
  <si>
    <t>Ventas Gravadas</t>
  </si>
  <si>
    <t>TOTAL VENTAS NETAS</t>
  </si>
  <si>
    <t xml:space="preserve">NOTA 14.  PERSONAS VINCULADAS </t>
  </si>
  <si>
    <t>La Sociedad se vincula a través de sus directivos con las siguientes empresas:</t>
  </si>
  <si>
    <t>CHACOMER S.A.E.</t>
  </si>
  <si>
    <t>Nombre y Apellido</t>
  </si>
  <si>
    <t>Cargo</t>
  </si>
  <si>
    <t>Accionista</t>
  </si>
  <si>
    <t>%</t>
  </si>
  <si>
    <t>Participación en Atlantic</t>
  </si>
  <si>
    <t>Roland Walde</t>
  </si>
  <si>
    <t>Si</t>
  </si>
  <si>
    <t>Director</t>
  </si>
  <si>
    <t>Ernesto Walde</t>
  </si>
  <si>
    <t>Horst Walde</t>
  </si>
  <si>
    <t>Ninguno</t>
  </si>
  <si>
    <t>Thomas Walde</t>
  </si>
  <si>
    <t>Director Suplente</t>
  </si>
  <si>
    <t>COMAGRO S.A.E.</t>
  </si>
  <si>
    <t>ALAS S.A.</t>
  </si>
  <si>
    <t>Carlos Walde</t>
  </si>
  <si>
    <t>Vicepresidente</t>
  </si>
  <si>
    <t>Eldon Unruh</t>
  </si>
  <si>
    <t>NOTA 15. HECHOS POSTERIORES</t>
  </si>
  <si>
    <t>A la fecha no existen informaciones sobre hechos posteriores al cierre del ejercicio que puedan alterar la estructura patrimonial y los resultados, ni que puedan impactar o requerir ajustes a los estados financieros.</t>
  </si>
  <si>
    <t>*** ***</t>
  </si>
  <si>
    <t>ANEXOS - INFORMES COMPLEMENTARIOS</t>
  </si>
  <si>
    <r>
      <rPr>
        <b/>
        <sz val="10"/>
        <color theme="1"/>
        <rFont val="Arial"/>
        <family val="2"/>
      </rPr>
      <t xml:space="preserve">ATLANTIC SOCIEDAD ANONIMA EMISORA </t>
    </r>
    <r>
      <rPr>
        <sz val="10"/>
        <color theme="1"/>
        <rFont val="Arial"/>
        <family val="2"/>
      </rPr>
      <t>fue constituida originalmente bajo la denominación de ATLANTIC S.R.L. por Escritura Pública N°2, de fecha 15 de marzo de 1973 pasada ante el Escribano Público César Alberto Riart, inscrita en el registro público de Comercio bajo el N° 230, el folio 309, del Libro Sección al respectivo, el 26 de abril de 1973.</t>
    </r>
  </si>
  <si>
    <t>Sus Estatutos Sociales fueron modificados por Escritura Pública N° 190, de fecha 2 de agosto de 1977, pasada ante el Escribano Público Lorenzo N. Livieres, habiéndose inscrito en el Registro Público de Comercio bajo el N° 699 al folio 123 y siguiente del Libro Seccional respectivo el 12 de agosto de 1977. Posteriormente fue modificado por Escritura Pública N° 256, de la fecha 23 de agosto de 1978, autorizado por el Escribano Público Lorenzo N. Livieres, siendo inscrito en el Registro Público de Comercio bajo el N° 993 al folio 55 y siguiente del Libro Seccional respectivo, el 27 de septiembre de 1978.</t>
  </si>
  <si>
    <t xml:space="preserve">Por Escritura Pública N° 5 del 21 de octubre de 1987, pasada ante el Escribano Público Federico José Franco fue modificado el Contrato Social, habiéndose inscrito en el Registro Público de Comercio bajo el N° 763, de fecha 14 de diciembre de 1987. Posteriormente por Escritura Pública N° 8 de fecha 16 de diciembre de 1987 pasada ante el mismo Escribano inscripta en el Registro Público de Comercio bajo N° 590 de   fecha 27 de mayo de 1988. </t>
  </si>
  <si>
    <t xml:space="preserve">También fue modificado por Escritura Pública N° 636 de fecha 30 de diciembre de 1989, pasada ante el Escribano Público Lorenzo N. Livieres, inscripta en el Registro Público de Comercio bajo N° 128, de fecha 20 de febrero de 1990. Igualmente, por Escritura Pública N° 129, de fecha 20 de agosto de 1991, inscripta en el Registro Público de Comercio bajo el N° 1155 de fecha 24 de octubre de 1991. Por Escritura Pública N° 251, de fecha 26 de octubre de 1991, inscrita en el Registro Público de Comercio bajo el N° 367 de fecha 3 de julio de 1992.También por Escritura Pública N° 108 de fecha 30 de junio de 1993 inscripta en el Registro Público de Comercio bajo el N° 650 de fecha 3 de agosto de 1993.  </t>
  </si>
  <si>
    <r>
      <t>Por Escritura Pública N° 126 de la fecha 5 de agosto de 1994 fue transformada “</t>
    </r>
    <r>
      <rPr>
        <b/>
        <sz val="10"/>
        <color theme="1"/>
        <rFont val="Arial"/>
        <family val="2"/>
      </rPr>
      <t>ATLANTIC S.A.”</t>
    </r>
    <r>
      <rPr>
        <sz val="10"/>
        <color theme="1"/>
        <rFont val="Arial"/>
        <family val="2"/>
      </rPr>
      <t xml:space="preserve">, inscripta en el Registro Público de Comercio bajo el N° 286 de la fecha 3 de marzo de 1995. </t>
    </r>
  </si>
  <si>
    <t xml:space="preserve">También se modificó por Escritura Pública N° 63 de la fecha del 10 de abril del 2007, inscripta en el Registro Público de Comercio bajo el N° 431 de fecha 25 de julio de 2007, por Escritura Pública N° 221 de fecha 30 de diciembre de 2009, inscripta en el Registro Público de Comercio bajo el N° 77 de la fecha 3 de marzo de 2010. Modificado nuevamente por Escritura Pública N° 41 de fecha 1 de noviembre del 2011, inscripta en el Registro Público de Comercio bajo el N° 65 del 11 de enero del 2012. </t>
  </si>
  <si>
    <r>
      <t>Por Escritura Pública N° 159 de fecha 11 de agosto de 2014, pasada ante la Escritura Pública Basilia Irene Ibarra, se modifica a la denominación de “</t>
    </r>
    <r>
      <rPr>
        <b/>
        <sz val="10"/>
        <color theme="1"/>
        <rFont val="Arial"/>
        <family val="2"/>
      </rPr>
      <t xml:space="preserve">ATLANTIC SOCIEDAD ANONIMA EMISORA”, </t>
    </r>
    <r>
      <rPr>
        <sz val="10"/>
        <color theme="1"/>
        <rFont val="Arial"/>
        <family val="2"/>
      </rPr>
      <t>fue inscripta en el Registro Público de Comercio bajo el N° 629, serie “A” 10.016 de fecha 24 de septiembre de 2014.</t>
    </r>
  </si>
  <si>
    <t xml:space="preserve">La sociedad tiene por OBJETO PRINCIPAL realizar por cuenta propia o de terceros, en su nombre o tercero asociado a tercero, actividades de: REPRESENTACION, IMPORTACION, EXPORTACIÓN, PRESTACION DE SERVICIO, TRANSFORMACIÓN E INDUSTRIALIZACION, DISTRIBUCION, al por mayor y detalle, de productos, artículos y géneros de: ferretería, herramientas y maquinarias, herramientas manuales y electromecánica y eléctricas, de carpintería, para autos mecánica y mecánica en general; caza, pesca y deportes en general; de electricidad; de limpieza y terminación, cepillaría y abrasivos; tubos y conexiones; bazar y juguetería en las diferentes clases y modalidades de realización y contratación; y todas de las demás actividades relacionadas, directa o indirectamente con su objetivo principal. </t>
  </si>
  <si>
    <r>
      <t>NOTA 2.</t>
    </r>
    <r>
      <rPr>
        <b/>
        <sz val="7"/>
        <color theme="1"/>
        <rFont val="Times New Roman"/>
        <family val="1"/>
      </rPr>
      <t xml:space="preserve">  </t>
    </r>
    <r>
      <rPr>
        <b/>
        <sz val="10"/>
        <color theme="1"/>
        <rFont val="Arial"/>
        <family val="2"/>
      </rPr>
      <t xml:space="preserve">EJERCICIO FISCAL </t>
    </r>
  </si>
  <si>
    <r>
      <t>NOTA 3.</t>
    </r>
    <r>
      <rPr>
        <b/>
        <sz val="7"/>
        <color theme="1"/>
        <rFont val="Times New Roman"/>
        <family val="1"/>
      </rPr>
      <t xml:space="preserve">  </t>
    </r>
    <r>
      <rPr>
        <b/>
        <sz val="10"/>
        <color theme="1"/>
        <rFont val="Arial"/>
        <family val="2"/>
      </rPr>
      <t>PRINCIPALES POLITICAS DE CONTABILIDAD</t>
    </r>
  </si>
  <si>
    <r>
      <t>a)</t>
    </r>
    <r>
      <rPr>
        <b/>
        <sz val="7"/>
        <color theme="1"/>
        <rFont val="Times New Roman"/>
        <family val="1"/>
      </rPr>
      <t xml:space="preserve">   </t>
    </r>
    <r>
      <rPr>
        <b/>
        <sz val="10"/>
        <color theme="1"/>
        <rFont val="Arial"/>
        <family val="2"/>
      </rPr>
      <t>Moneda de Cuenta</t>
    </r>
  </si>
  <si>
    <r>
      <t>b)</t>
    </r>
    <r>
      <rPr>
        <b/>
        <sz val="7"/>
        <color theme="1"/>
        <rFont val="Times New Roman"/>
        <family val="1"/>
      </rPr>
      <t xml:space="preserve">  </t>
    </r>
    <r>
      <rPr>
        <b/>
        <sz val="10"/>
        <color theme="1"/>
        <rFont val="Arial"/>
        <family val="2"/>
      </rPr>
      <t>Base de preparación y efectos de Inflación</t>
    </r>
  </si>
  <si>
    <r>
      <t>Los presentes estados financieros han sido preparados</t>
    </r>
    <r>
      <rPr>
        <b/>
        <sz val="10"/>
        <color theme="1"/>
        <rFont val="Arial"/>
        <family val="2"/>
      </rPr>
      <t xml:space="preserve"> </t>
    </r>
    <r>
      <rPr>
        <sz val="10"/>
        <color theme="1"/>
        <rFont val="Arial"/>
        <family val="2"/>
      </rPr>
      <t xml:space="preserve">sobre la base de las cifras históricas, sin considerar el efecto que las variaciones  en el poder adquisitivo de la moneda local pueden tener en los rubros no monetarios que componen dicho estado, debido a que la corrección monetaria no constituye un principio de contabilidad de aceptación generalizada en el Paraguay, excepto los rubros en moneda extranjera que son ajustados al tipo de cambio de cierre como se explica en </t>
    </r>
    <r>
      <rPr>
        <b/>
        <sz val="10"/>
        <color theme="1"/>
        <rFont val="Arial"/>
        <family val="2"/>
      </rPr>
      <t xml:space="preserve">c) </t>
    </r>
    <r>
      <rPr>
        <sz val="10"/>
        <color theme="1"/>
        <rFont val="Arial"/>
        <family val="2"/>
      </rPr>
      <t xml:space="preserve">de esta nota y los activos fijos que son revaluados de acuerdo a lo indicado en </t>
    </r>
    <r>
      <rPr>
        <b/>
        <sz val="10"/>
        <color theme="1"/>
        <rFont val="Arial"/>
        <family val="2"/>
      </rPr>
      <t xml:space="preserve">f) </t>
    </r>
    <r>
      <rPr>
        <sz val="10"/>
        <color theme="1"/>
        <rFont val="Arial"/>
        <family val="2"/>
      </rPr>
      <t>de esta nota.</t>
    </r>
  </si>
  <si>
    <r>
      <t>c)</t>
    </r>
    <r>
      <rPr>
        <b/>
        <sz val="7"/>
        <color theme="1"/>
        <rFont val="Times New Roman"/>
        <family val="1"/>
      </rPr>
      <t xml:space="preserve">   </t>
    </r>
    <r>
      <rPr>
        <b/>
        <sz val="10"/>
        <color theme="1"/>
        <rFont val="Arial"/>
        <family val="2"/>
      </rPr>
      <t xml:space="preserve">Valuación de rubros en moneda extranjera </t>
    </r>
  </si>
  <si>
    <t> 6.463,95</t>
  </si>
  <si>
    <r>
      <t>d)</t>
    </r>
    <r>
      <rPr>
        <b/>
        <sz val="7"/>
        <color theme="1"/>
        <rFont val="Times New Roman"/>
        <family val="1"/>
      </rPr>
      <t xml:space="preserve">  </t>
    </r>
    <r>
      <rPr>
        <b/>
        <sz val="10"/>
        <color theme="1"/>
        <rFont val="Arial"/>
        <family val="2"/>
      </rPr>
      <t>Previsión para cuentas Incobrables</t>
    </r>
  </si>
  <si>
    <r>
      <t>e)</t>
    </r>
    <r>
      <rPr>
        <b/>
        <sz val="7"/>
        <color theme="1"/>
        <rFont val="Times New Roman"/>
        <family val="1"/>
      </rPr>
      <t xml:space="preserve">   </t>
    </r>
    <r>
      <rPr>
        <b/>
        <sz val="10"/>
        <color theme="1"/>
        <rFont val="Arial"/>
        <family val="2"/>
      </rPr>
      <t xml:space="preserve">Valuación de Bienes de Cambios </t>
    </r>
  </si>
  <si>
    <r>
      <t>f)</t>
    </r>
    <r>
      <rPr>
        <b/>
        <sz val="7"/>
        <color theme="1"/>
        <rFont val="Times New Roman"/>
        <family val="1"/>
      </rPr>
      <t xml:space="preserve">    </t>
    </r>
    <r>
      <rPr>
        <b/>
        <sz val="10"/>
        <color theme="1"/>
        <rFont val="Arial"/>
        <family val="2"/>
      </rPr>
      <t>Valuación de Propiedades, Planta y Equipo</t>
    </r>
  </si>
  <si>
    <t>Tarjeta de Crédito</t>
  </si>
  <si>
    <t>Valores Retenidos</t>
  </si>
  <si>
    <r>
      <t>NOTA 6.</t>
    </r>
    <r>
      <rPr>
        <b/>
        <sz val="7"/>
        <color theme="1"/>
        <rFont val="Times New Roman"/>
        <family val="1"/>
      </rPr>
      <t xml:space="preserve">  </t>
    </r>
    <r>
      <rPr>
        <b/>
        <sz val="10"/>
        <color theme="1"/>
        <rFont val="Arial"/>
        <family val="2"/>
      </rPr>
      <t>OTROS CREDITOS</t>
    </r>
  </si>
  <si>
    <t>Su composición al 31 de marzo de 2020 y al 31 de diciembre de 2019 es como sigue:</t>
  </si>
  <si>
    <r>
      <t>NOTA 7.</t>
    </r>
    <r>
      <rPr>
        <b/>
        <sz val="7"/>
        <color theme="1"/>
        <rFont val="Times New Roman"/>
        <family val="1"/>
      </rPr>
      <t xml:space="preserve">  </t>
    </r>
    <r>
      <rPr>
        <b/>
        <sz val="10"/>
        <color theme="1"/>
        <rFont val="Arial"/>
        <family val="2"/>
      </rPr>
      <t>BIENES DE CAMBIO</t>
    </r>
  </si>
  <si>
    <r>
      <t>NOTA 9.</t>
    </r>
    <r>
      <rPr>
        <b/>
        <sz val="7"/>
        <color theme="1"/>
        <rFont val="Times New Roman"/>
        <family val="1"/>
      </rPr>
      <t xml:space="preserve">  </t>
    </r>
    <r>
      <rPr>
        <b/>
        <sz val="10"/>
        <color theme="1"/>
        <rFont val="Arial"/>
        <family val="2"/>
      </rPr>
      <t xml:space="preserve">DEUDAS FINANCIERAS </t>
    </r>
  </si>
  <si>
    <t>Registra las obligaciones de la Sociedad en concepto de préstamos de accionistas y cheques girados no cobrados. Se compone como sigue:</t>
  </si>
  <si>
    <t>Intangibles</t>
  </si>
  <si>
    <r>
      <t>NOTA 8.</t>
    </r>
    <r>
      <rPr>
        <b/>
        <sz val="10"/>
        <color theme="1"/>
        <rFont val="Times New Roman"/>
        <family val="1"/>
      </rPr>
      <t xml:space="preserve">  </t>
    </r>
    <r>
      <rPr>
        <b/>
        <sz val="10"/>
        <color theme="1"/>
        <rFont val="Arial"/>
        <family val="2"/>
      </rPr>
      <t>CARGOS DIFERIDOS</t>
    </r>
  </si>
  <si>
    <t>TOTAL CARGOS DIFERIDOS</t>
  </si>
  <si>
    <t>Gastos Pagados por Adelantado</t>
  </si>
  <si>
    <t>Anticipo Depósitos No Identificados</t>
  </si>
  <si>
    <t>Créditos a Regularizar</t>
  </si>
  <si>
    <t> 31/03/2020</t>
  </si>
  <si>
    <t>Retención IVA Computable</t>
  </si>
  <si>
    <t>Impuesto a Recuperar</t>
  </si>
  <si>
    <t>Impuesto a la Renta</t>
  </si>
  <si>
    <t>Inscripción en la Bolsa de Valores y Productos de Asunción Sociedad Anónima:  N° 24, Según Resolución Nº 85/95</t>
  </si>
  <si>
    <t>h) Reserva de Revalúo</t>
  </si>
  <si>
    <r>
      <t xml:space="preserve">Reserva de Revalúo </t>
    </r>
    <r>
      <rPr>
        <b/>
        <sz val="10"/>
        <rFont val="Arial"/>
        <family val="2"/>
      </rPr>
      <t>(Nota 3, h.)</t>
    </r>
  </si>
  <si>
    <t>De acuerdo al artículo 11° de la Ley N° 6380 de Modernización y Simplificación del Sistema Tributario Nacional, donde dispone que el Poder Ejecutivo podrá establecer el revalúo obligatorio de los bienes del activo fijo, cuando la variación del Indice de Precios al Consumo determinado por el Banco Central del Paraguay alcance al menos 20% (veinte por ciento), acumulado desde el ejercicio en el cual se haya dispuesto el último ajuste por revalúo. Por lo tanto, la Sociedad a partir del ejercicio 2020 ha decidido adoptar como política revaluar los bienes de propiedad, planta y equipo conforme a lo dispuesto en dicho artículo de la ley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</si>
</sst>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64" formatCode="_(* #,##0_);_(* \(#,##0\);_(* &quot;-&quot;_);_(@_)"/>
    <numFmt numFmtId="165" formatCode="_-* #,##0\ _P_t_s_-;\-* #,##0\ _P_t_s_-;_-* &quot;-&quot;\ _P_t_s_-;_-@_-"/>
    <numFmt numFmtId="166" formatCode="_-* #,##0.00\ _P_t_s_-;\-* #,##0.00\ _P_t_s_-;_-* &quot;-&quot;??\ _P_t_s_-;_-@_-"/>
    <numFmt numFmtId="167" formatCode="_-* #,##0.000\ _P_t_s_-;\-* #,##0.000\ _P_t_s_-;_-* &quot;-&quot;\ _P_t_s_-;_-@_-"/>
    <numFmt numFmtId="168" formatCode="#,##0_ ;\-#,##0\ "/>
    <numFmt numFmtId="169" formatCode="0.000"/>
    <numFmt numFmtId="170" formatCode="#,##0;\(#,##0\)"/>
    <numFmt numFmtId="171" formatCode="_(* #,##0_);_(* \(#,##0\);_(* &quot;-&quot;??_);_(@_)"/>
    <numFmt numFmtId="172" formatCode="#,##0.000"/>
    <numFmt numFmtId="173" formatCode="_-* #,##0\ _P_t_s_-;\-* #,##0\ _P_t_s_-;_-* &quot;-&quot;??\ _P_t_s_-;_-@_-"/>
    <numFmt numFmtId="174" formatCode="dd/mm/yyyy;@"/>
    <numFmt numFmtId="175" formatCode="_-* #,##0\ _G_s_._-;\-* #,##0\ _G_s_._-;_-* &quot;-&quot;\ _G_s_._-;_-@_-"/>
    <numFmt numFmtId="176" formatCode="&quot;$&quot;#,##0.00;[Red]\-&quot;$&quot;#,##0.00"/>
    <numFmt numFmtId="177" formatCode="_-* #,##0.00\ _€_-;\-* #,##0.00\ _€_-;_-* \-??\ _€_-;_-@_-"/>
    <numFmt numFmtId="178" formatCode="#,##0\ ;\(#,##0\)"/>
    <numFmt numFmtId="179" formatCode="_(* #,##0.00_);_(* \(#,##0.00\);_(* &quot;-&quot;??_);_(@_)"/>
    <numFmt numFmtId="180" formatCode="_-* #,##0.00\ _P_t_s_-;\-* #,##0.00\ _P_t_s_-;_-* &quot;-&quot;\ _P_t_s_-;_-@_-"/>
  </numFmts>
  <fonts count="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0"/>
      <name val="Arial"/>
      <family val="2"/>
    </font>
    <font>
      <b/>
      <sz val="10"/>
      <name val="Arial"/>
      <family val="2"/>
    </font>
    <font>
      <b/>
      <sz val="9"/>
      <name val="Arial"/>
      <family val="2"/>
    </font>
    <font>
      <b/>
      <sz val="8"/>
      <name val="Arial"/>
      <family val="2"/>
    </font>
    <font>
      <sz val="9"/>
      <name val="Arial"/>
      <family val="2"/>
    </font>
    <font>
      <b/>
      <sz val="13"/>
      <name val="Arial"/>
      <family val="2"/>
    </font>
    <font>
      <sz val="14"/>
      <name val="Arial"/>
      <family val="2"/>
    </font>
    <font>
      <sz val="12"/>
      <name val="Arial"/>
      <family val="2"/>
    </font>
    <font>
      <b/>
      <sz val="11"/>
      <name val="Arial"/>
      <family val="2"/>
    </font>
    <font>
      <sz val="11"/>
      <name val="Arial"/>
      <family val="2"/>
    </font>
    <font>
      <sz val="13"/>
      <name val="Arial"/>
      <family val="2"/>
    </font>
    <font>
      <b/>
      <u/>
      <sz val="10"/>
      <name val="Arial"/>
      <family val="2"/>
    </font>
    <font>
      <b/>
      <sz val="8"/>
      <name val="Arial"/>
      <family val="2"/>
    </font>
    <font>
      <b/>
      <sz val="14"/>
      <name val="Arial"/>
      <family val="2"/>
    </font>
    <font>
      <b/>
      <u/>
      <sz val="14"/>
      <name val="Arial"/>
      <family val="2"/>
    </font>
    <font>
      <b/>
      <u/>
      <sz val="13"/>
      <name val="Arial"/>
      <family val="2"/>
    </font>
    <font>
      <b/>
      <sz val="12"/>
      <name val="Arial"/>
      <family val="2"/>
    </font>
    <font>
      <sz val="9"/>
      <name val="Arial"/>
      <family val="2"/>
    </font>
    <font>
      <b/>
      <u/>
      <sz val="12"/>
      <name val="Arial"/>
      <family val="2"/>
    </font>
    <font>
      <b/>
      <sz val="16"/>
      <name val="Arial"/>
      <family val="2"/>
    </font>
    <font>
      <b/>
      <u/>
      <sz val="11"/>
      <name val="Arial"/>
      <family val="2"/>
    </font>
    <font>
      <b/>
      <u val="double"/>
      <sz val="11"/>
      <name val="Arial"/>
      <family val="2"/>
    </font>
    <font>
      <sz val="8"/>
      <name val="Arial"/>
      <family val="2"/>
    </font>
    <font>
      <u/>
      <sz val="10"/>
      <name val="Arial"/>
      <family val="2"/>
    </font>
    <font>
      <sz val="10"/>
      <name val="Geneva"/>
    </font>
    <font>
      <sz val="9"/>
      <name val="Geneva"/>
    </font>
    <font>
      <sz val="10"/>
      <name val="Arial"/>
      <family val="2"/>
    </font>
    <font>
      <sz val="10"/>
      <name val="Times New Roman"/>
      <family val="1"/>
    </font>
    <font>
      <b/>
      <i/>
      <sz val="10"/>
      <name val="Times New Roman"/>
      <family val="1"/>
    </font>
    <font>
      <sz val="10"/>
      <color theme="1"/>
      <name val="Arial"/>
      <family val="2"/>
    </font>
    <font>
      <sz val="10"/>
      <name val="Calibri"/>
      <family val="2"/>
      <scheme val="minor"/>
    </font>
    <font>
      <sz val="11"/>
      <name val="Calibri"/>
      <family val="2"/>
      <scheme val="minor"/>
    </font>
    <font>
      <b/>
      <sz val="10"/>
      <color theme="1"/>
      <name val="Arial"/>
      <family val="2"/>
    </font>
    <font>
      <sz val="10"/>
      <color rgb="FFFF0000"/>
      <name val="Arial"/>
      <family val="2"/>
    </font>
    <font>
      <b/>
      <sz val="8"/>
      <color theme="1"/>
      <name val="Calibri"/>
      <family val="2"/>
      <scheme val="minor"/>
    </font>
    <font>
      <sz val="11"/>
      <color rgb="FF000000"/>
      <name val="Calibri"/>
      <family val="2"/>
    </font>
    <font>
      <sz val="11"/>
      <color theme="1"/>
      <name val="Calibri"/>
      <family val="2"/>
      <scheme val="minor"/>
    </font>
    <font>
      <sz val="11"/>
      <color theme="1"/>
      <name val="Times New Roman"/>
      <family val="2"/>
    </font>
    <font>
      <sz val="11"/>
      <color indexed="8"/>
      <name val="Calibri"/>
      <family val="2"/>
      <charset val="1"/>
    </font>
    <font>
      <sz val="11"/>
      <color indexed="8"/>
      <name val="Calibri"/>
      <family val="2"/>
    </font>
    <font>
      <sz val="8"/>
      <color rgb="FF000000"/>
      <name val="Arial"/>
      <family val="2"/>
    </font>
    <font>
      <b/>
      <sz val="9"/>
      <color rgb="FFFF0000"/>
      <name val="Arial"/>
      <family val="2"/>
    </font>
    <font>
      <sz val="10"/>
      <color rgb="FF000000"/>
      <name val="Arial"/>
      <family val="2"/>
    </font>
    <font>
      <sz val="8"/>
      <color theme="1"/>
      <name val="Arial"/>
      <family val="2"/>
    </font>
    <font>
      <sz val="13"/>
      <color theme="1"/>
      <name val="Arial"/>
      <family val="2"/>
    </font>
    <font>
      <b/>
      <sz val="12"/>
      <color theme="1"/>
      <name val="Arial"/>
      <family val="2"/>
    </font>
    <font>
      <b/>
      <u/>
      <sz val="12"/>
      <color theme="1"/>
      <name val="Arial"/>
      <family val="2"/>
    </font>
    <font>
      <b/>
      <sz val="13"/>
      <color theme="1"/>
      <name val="Arial"/>
      <family val="2"/>
    </font>
    <font>
      <b/>
      <sz val="8"/>
      <color theme="1"/>
      <name val="Arial"/>
      <family val="2"/>
    </font>
    <font>
      <sz val="14"/>
      <color theme="5"/>
      <name val="Arial"/>
      <family val="2"/>
    </font>
    <font>
      <u/>
      <sz val="10"/>
      <color indexed="12"/>
      <name val="Arial"/>
      <family val="2"/>
    </font>
    <font>
      <sz val="12"/>
      <color theme="1"/>
      <name val="Arial"/>
      <family val="2"/>
    </font>
    <font>
      <sz val="14"/>
      <color theme="1"/>
      <name val="Arial"/>
      <family val="2"/>
    </font>
    <font>
      <b/>
      <sz val="14"/>
      <color theme="1"/>
      <name val="Arial"/>
      <family val="2"/>
    </font>
    <font>
      <b/>
      <i/>
      <sz val="10"/>
      <name val="Arial"/>
      <family val="2"/>
    </font>
    <font>
      <b/>
      <sz val="10"/>
      <name val="Geneva"/>
    </font>
    <font>
      <b/>
      <sz val="11"/>
      <name val="Arial Narrow"/>
      <family val="2"/>
    </font>
    <font>
      <b/>
      <u/>
      <sz val="10"/>
      <name val="Geneva"/>
    </font>
    <font>
      <sz val="10"/>
      <name val="Arial Narrow"/>
      <family val="2"/>
    </font>
    <font>
      <b/>
      <sz val="10"/>
      <name val="Arial Narrow"/>
      <family val="2"/>
    </font>
    <font>
      <b/>
      <sz val="6"/>
      <name val="Arial"/>
      <family val="2"/>
    </font>
    <font>
      <b/>
      <sz val="10"/>
      <color rgb="FF000000"/>
      <name val="Arial"/>
      <family val="2"/>
    </font>
    <font>
      <b/>
      <sz val="11"/>
      <color theme="1"/>
      <name val="Arial"/>
      <family val="2"/>
    </font>
    <font>
      <sz val="8"/>
      <color theme="1"/>
      <name val="Calibri"/>
      <family val="2"/>
      <scheme val="minor"/>
    </font>
    <font>
      <b/>
      <sz val="8"/>
      <color rgb="FF000000"/>
      <name val="Arial"/>
      <family val="2"/>
    </font>
    <font>
      <sz val="8"/>
      <color rgb="FF000000"/>
      <name val="Calibri"/>
      <family val="2"/>
      <scheme val="minor"/>
    </font>
    <font>
      <b/>
      <u/>
      <sz val="8"/>
      <color rgb="FF000000"/>
      <name val="Arial"/>
      <family val="2"/>
    </font>
    <font>
      <b/>
      <sz val="10"/>
      <color theme="1"/>
      <name val="Times New Roman"/>
      <family val="1"/>
    </font>
    <font>
      <sz val="10"/>
      <color theme="1"/>
      <name val="Calibri"/>
      <family val="2"/>
      <scheme val="minor"/>
    </font>
    <font>
      <b/>
      <sz val="7"/>
      <color theme="1"/>
      <name val="Times New Roman"/>
      <family val="1"/>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51"/>
      </patternFill>
    </fill>
    <fill>
      <patternFill patternType="solid">
        <fgColor indexed="43"/>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18"/>
      </left>
      <right style="thin">
        <color indexed="18"/>
      </right>
      <top style="thin">
        <color indexed="18"/>
      </top>
      <bottom style="thin">
        <color indexed="18"/>
      </bottom>
      <diagonal/>
    </border>
  </borders>
  <cellStyleXfs count="84">
    <xf numFmtId="0" fontId="0" fillId="0" borderId="0"/>
    <xf numFmtId="166" fontId="9" fillId="0" borderId="0" applyFont="0" applyFill="0" applyBorder="0" applyAlignment="0" applyProtection="0"/>
    <xf numFmtId="165" fontId="9" fillId="0" borderId="0" applyFont="0" applyFill="0" applyBorder="0" applyAlignment="0" applyProtection="0"/>
    <xf numFmtId="165" fontId="11"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11" fillId="0" borderId="0"/>
    <xf numFmtId="0" fontId="9" fillId="0" borderId="0"/>
    <xf numFmtId="0" fontId="9" fillId="0" borderId="0"/>
    <xf numFmtId="0" fontId="35" fillId="0" borderId="0"/>
    <xf numFmtId="9" fontId="9" fillId="0" borderId="0" applyFont="0" applyFill="0" applyBorder="0" applyAlignment="0" applyProtection="0"/>
    <xf numFmtId="0" fontId="9" fillId="0" borderId="0"/>
    <xf numFmtId="0" fontId="47" fillId="0" borderId="0"/>
    <xf numFmtId="9" fontId="47" fillId="0" borderId="0" applyFont="0" applyFill="0" applyBorder="0" applyAlignment="0" applyProtection="0"/>
    <xf numFmtId="0" fontId="47" fillId="0" borderId="0"/>
    <xf numFmtId="175" fontId="9" fillId="0" borderId="0" applyFont="0" applyFill="0" applyBorder="0" applyAlignment="0" applyProtection="0"/>
    <xf numFmtId="0" fontId="48" fillId="0" borderId="0"/>
    <xf numFmtId="0" fontId="49" fillId="0" borderId="0"/>
    <xf numFmtId="43"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9" fillId="0" borderId="0" applyFont="0" applyFill="0" applyBorder="0" applyAlignment="0" applyProtection="0"/>
    <xf numFmtId="43" fontId="47" fillId="0" borderId="0" applyFont="0" applyFill="0" applyBorder="0" applyAlignment="0" applyProtection="0"/>
    <xf numFmtId="43" fontId="50" fillId="0" borderId="0" applyFont="0" applyFill="0" applyBorder="0" applyAlignment="0" applyProtection="0"/>
    <xf numFmtId="0" fontId="9" fillId="0" borderId="0">
      <alignment vertical="top"/>
    </xf>
    <xf numFmtId="43"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176" fontId="9" fillId="0" borderId="0" applyFont="0" applyFill="0" applyAlignment="0" applyProtection="0"/>
    <xf numFmtId="41" fontId="9"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50"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0" fontId="61" fillId="0" borderId="0" applyNumberFormat="0" applyFill="0" applyBorder="0" applyAlignment="0" applyProtection="0">
      <alignment vertical="top"/>
      <protection locked="0"/>
    </xf>
    <xf numFmtId="177" fontId="9" fillId="0" borderId="0" applyFill="0" applyBorder="0" applyAlignment="0" applyProtection="0"/>
    <xf numFmtId="9" fontId="9" fillId="0" borderId="0" applyFill="0" applyBorder="0" applyAlignment="0" applyProtection="0"/>
    <xf numFmtId="0" fontId="6" fillId="0" borderId="0"/>
    <xf numFmtId="9" fontId="6" fillId="0" borderId="0" applyFont="0" applyFill="0" applyBorder="0" applyAlignment="0" applyProtection="0"/>
    <xf numFmtId="0" fontId="9" fillId="0" borderId="0"/>
    <xf numFmtId="165" fontId="9" fillId="0" borderId="0" applyFont="0" applyFill="0" applyBorder="0" applyAlignment="0" applyProtection="0"/>
    <xf numFmtId="179" fontId="9"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0" fillId="0" borderId="0" applyFont="0" applyFill="0" applyBorder="0" applyAlignment="0" applyProtection="0"/>
    <xf numFmtId="41" fontId="9"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1" fontId="5" fillId="0" borderId="0" applyFont="0" applyFill="0" applyBorder="0" applyAlignment="0" applyProtection="0"/>
    <xf numFmtId="4" fontId="10" fillId="4" borderId="30" applyNumberFormat="0" applyProtection="0">
      <alignment horizontal="right" vertical="center"/>
    </xf>
    <xf numFmtId="4" fontId="10" fillId="5" borderId="30" applyNumberFormat="0" applyProtection="0">
      <alignment vertical="center"/>
    </xf>
    <xf numFmtId="0" fontId="4" fillId="0" borderId="0"/>
    <xf numFmtId="41" fontId="4" fillId="0" borderId="0" applyFont="0" applyFill="0" applyBorder="0" applyAlignment="0" applyProtection="0"/>
    <xf numFmtId="0" fontId="3" fillId="0" borderId="0"/>
    <xf numFmtId="41" fontId="3" fillId="0" borderId="0" applyFont="0" applyFill="0" applyBorder="0" applyAlignment="0" applyProtection="0"/>
    <xf numFmtId="0" fontId="2" fillId="0" borderId="0"/>
    <xf numFmtId="0" fontId="1" fillId="0" borderId="0"/>
  </cellStyleXfs>
  <cellXfs count="794">
    <xf numFmtId="0" fontId="0" fillId="0" borderId="0" xfId="0"/>
    <xf numFmtId="0" fontId="10" fillId="0" borderId="0" xfId="0" applyFont="1"/>
    <xf numFmtId="0" fontId="0" fillId="0" borderId="0" xfId="0" applyBorder="1"/>
    <xf numFmtId="0" fontId="8" fillId="0" borderId="0" xfId="0" applyFont="1" applyAlignment="1">
      <alignment horizontal="centerContinuous"/>
    </xf>
    <xf numFmtId="0" fontId="8" fillId="0" borderId="0" xfId="0" applyFont="1"/>
    <xf numFmtId="0" fontId="10" fillId="0" borderId="12" xfId="0" applyFont="1" applyBorder="1"/>
    <xf numFmtId="0" fontId="18" fillId="0" borderId="0" xfId="0" applyFont="1" applyProtection="1">
      <protection locked="0"/>
    </xf>
    <xf numFmtId="0" fontId="18" fillId="0" borderId="0" xfId="0" applyFont="1" applyBorder="1" applyProtection="1">
      <protection locked="0"/>
    </xf>
    <xf numFmtId="0" fontId="19" fillId="0" borderId="0" xfId="0" applyFont="1" applyAlignment="1">
      <alignment horizontal="centerContinuous"/>
    </xf>
    <xf numFmtId="0" fontId="20" fillId="0" borderId="0" xfId="0" applyFont="1"/>
    <xf numFmtId="0" fontId="23" fillId="0" borderId="1" xfId="0" applyFont="1" applyBorder="1" applyAlignment="1">
      <alignment horizontal="center"/>
    </xf>
    <xf numFmtId="0" fontId="23" fillId="0" borderId="12" xfId="0" applyFont="1" applyBorder="1" applyAlignment="1">
      <alignment horizontal="center"/>
    </xf>
    <xf numFmtId="0" fontId="23" fillId="0" borderId="0" xfId="0" applyFont="1" applyBorder="1" applyAlignment="1">
      <alignment horizontal="center"/>
    </xf>
    <xf numFmtId="0" fontId="18" fillId="0" borderId="13" xfId="0" applyFont="1" applyBorder="1" applyAlignment="1">
      <alignment horizontal="centerContinuous"/>
    </xf>
    <xf numFmtId="0" fontId="18" fillId="0" borderId="14" xfId="0" applyFont="1" applyBorder="1" applyAlignment="1">
      <alignment horizontal="centerContinuous"/>
    </xf>
    <xf numFmtId="3" fontId="0" fillId="0" borderId="0" xfId="0" applyNumberFormat="1"/>
    <xf numFmtId="0" fontId="18" fillId="0" borderId="15" xfId="0" applyFont="1" applyBorder="1" applyAlignment="1">
      <alignment horizontal="centerContinuous"/>
    </xf>
    <xf numFmtId="0" fontId="18" fillId="0" borderId="0" xfId="0" applyFont="1" applyBorder="1" applyAlignment="1">
      <alignment horizontal="centerContinuous"/>
    </xf>
    <xf numFmtId="3" fontId="20" fillId="0" borderId="0" xfId="0" applyNumberFormat="1" applyFont="1"/>
    <xf numFmtId="0" fontId="19" fillId="0" borderId="0" xfId="0" applyFont="1"/>
    <xf numFmtId="0" fontId="10" fillId="0" borderId="1" xfId="0" applyFont="1" applyBorder="1"/>
    <xf numFmtId="0" fontId="31" fillId="0" borderId="0" xfId="0" applyFont="1" applyAlignment="1">
      <alignment horizontal="center"/>
    </xf>
    <xf numFmtId="0" fontId="23" fillId="0" borderId="4" xfId="0" applyFont="1" applyBorder="1" applyAlignment="1">
      <alignment horizontal="center"/>
    </xf>
    <xf numFmtId="0" fontId="23" fillId="0" borderId="3" xfId="0" applyFont="1" applyBorder="1" applyAlignment="1">
      <alignment horizontal="center"/>
    </xf>
    <xf numFmtId="0" fontId="23" fillId="0" borderId="5" xfId="0" applyFont="1" applyBorder="1" applyAlignment="1">
      <alignment horizontal="center"/>
    </xf>
    <xf numFmtId="0" fontId="10" fillId="0" borderId="5" xfId="0" applyFont="1" applyBorder="1"/>
    <xf numFmtId="0" fontId="23" fillId="0" borderId="5" xfId="0" applyFont="1" applyBorder="1"/>
    <xf numFmtId="0" fontId="10" fillId="0" borderId="7" xfId="0" applyFont="1" applyBorder="1"/>
    <xf numFmtId="0" fontId="23" fillId="0" borderId="3" xfId="0" applyFont="1" applyBorder="1"/>
    <xf numFmtId="0" fontId="23" fillId="0" borderId="6" xfId="0" applyFont="1" applyBorder="1"/>
    <xf numFmtId="0" fontId="23" fillId="0" borderId="9" xfId="0" applyFont="1" applyBorder="1"/>
    <xf numFmtId="0" fontId="10" fillId="0" borderId="20" xfId="0" applyFont="1" applyBorder="1"/>
    <xf numFmtId="0" fontId="11" fillId="0" borderId="22" xfId="0" applyFont="1" applyBorder="1" applyAlignment="1">
      <alignment horizontal="centerContinuous"/>
    </xf>
    <xf numFmtId="0" fontId="11" fillId="0" borderId="0" xfId="0" applyFont="1" applyBorder="1" applyAlignment="1">
      <alignment horizontal="centerContinuous"/>
    </xf>
    <xf numFmtId="0" fontId="11" fillId="0" borderId="23" xfId="0" applyFont="1" applyBorder="1" applyAlignment="1">
      <alignment horizontal="centerContinuous"/>
    </xf>
    <xf numFmtId="0" fontId="11" fillId="0" borderId="14" xfId="0" applyFont="1" applyBorder="1" applyAlignment="1">
      <alignment horizontal="centerContinuous"/>
    </xf>
    <xf numFmtId="0" fontId="14" fillId="0" borderId="1" xfId="0" applyFont="1" applyBorder="1" applyAlignment="1">
      <alignment horizontal="center"/>
    </xf>
    <xf numFmtId="0" fontId="27" fillId="0" borderId="15" xfId="0" applyFont="1" applyFill="1" applyBorder="1" applyAlignment="1">
      <alignment horizontal="centerContinuous"/>
    </xf>
    <xf numFmtId="0" fontId="18" fillId="0" borderId="0" xfId="0" applyFont="1" applyFill="1" applyBorder="1" applyAlignment="1">
      <alignment horizontal="centerContinuous"/>
    </xf>
    <xf numFmtId="0" fontId="24" fillId="0" borderId="0" xfId="0" applyFont="1" applyFill="1" applyBorder="1" applyAlignment="1">
      <alignment horizontal="centerContinuous"/>
    </xf>
    <xf numFmtId="0" fontId="11" fillId="0" borderId="22" xfId="0" applyFont="1" applyFill="1" applyBorder="1" applyAlignment="1">
      <alignment horizontal="centerContinuous"/>
    </xf>
    <xf numFmtId="0" fontId="11" fillId="0" borderId="15" xfId="0" applyFont="1" applyFill="1" applyBorder="1"/>
    <xf numFmtId="0" fontId="11" fillId="0" borderId="0" xfId="0" applyFont="1" applyFill="1" applyBorder="1"/>
    <xf numFmtId="0" fontId="11" fillId="0" borderId="22" xfId="0" applyFont="1" applyFill="1" applyBorder="1"/>
    <xf numFmtId="0" fontId="20" fillId="0" borderId="15" xfId="0" applyFont="1" applyFill="1" applyBorder="1"/>
    <xf numFmtId="0" fontId="20" fillId="0" borderId="0" xfId="0" applyFont="1" applyFill="1" applyBorder="1"/>
    <xf numFmtId="0" fontId="20" fillId="0" borderId="22" xfId="0" applyFont="1" applyFill="1" applyBorder="1"/>
    <xf numFmtId="0" fontId="20" fillId="0" borderId="24" xfId="0" applyFont="1" applyFill="1" applyBorder="1"/>
    <xf numFmtId="0" fontId="20" fillId="0" borderId="2" xfId="0" applyFont="1" applyFill="1" applyBorder="1"/>
    <xf numFmtId="0" fontId="20" fillId="0" borderId="25" xfId="0" applyFont="1" applyFill="1" applyBorder="1"/>
    <xf numFmtId="0" fontId="0" fillId="0" borderId="0" xfId="0" applyFill="1" applyBorder="1"/>
    <xf numFmtId="3" fontId="0" fillId="0" borderId="0" xfId="0" applyNumberFormat="1" applyFill="1" applyBorder="1"/>
    <xf numFmtId="0" fontId="9" fillId="0" borderId="0" xfId="0" applyFont="1" applyProtection="1">
      <protection locked="0"/>
    </xf>
    <xf numFmtId="170" fontId="41" fillId="0" borderId="0" xfId="9" applyNumberFormat="1" applyFont="1" applyBorder="1" applyAlignment="1"/>
    <xf numFmtId="0" fontId="9" fillId="0" borderId="1" xfId="0" applyFont="1" applyFill="1" applyBorder="1"/>
    <xf numFmtId="10" fontId="0" fillId="0" borderId="0" xfId="0" applyNumberFormat="1" applyFill="1" applyBorder="1"/>
    <xf numFmtId="10" fontId="0" fillId="0" borderId="0" xfId="0" applyNumberFormat="1" applyFill="1" applyBorder="1" applyAlignment="1">
      <alignment horizontal="right"/>
    </xf>
    <xf numFmtId="170" fontId="36" fillId="0" borderId="0" xfId="9" applyNumberFormat="1" applyFont="1" applyFill="1" applyBorder="1" applyAlignment="1">
      <alignment horizontal="left"/>
    </xf>
    <xf numFmtId="4" fontId="0" fillId="0" borderId="0" xfId="0" applyNumberFormat="1" applyFill="1" applyBorder="1"/>
    <xf numFmtId="0" fontId="9" fillId="0" borderId="7" xfId="0" applyFont="1" applyFill="1" applyBorder="1"/>
    <xf numFmtId="170" fontId="41" fillId="0" borderId="0" xfId="9" applyNumberFormat="1" applyFont="1" applyBorder="1" applyAlignment="1">
      <alignment horizontal="center"/>
    </xf>
    <xf numFmtId="173" fontId="0" fillId="0" borderId="0" xfId="1" applyNumberFormat="1" applyFont="1" applyFill="1"/>
    <xf numFmtId="0" fontId="0" fillId="0" borderId="0" xfId="0" applyFill="1"/>
    <xf numFmtId="3" fontId="9" fillId="0" borderId="0" xfId="0" applyNumberFormat="1" applyFont="1" applyFill="1" applyBorder="1" applyAlignment="1">
      <alignment horizontal="right" wrapText="1"/>
    </xf>
    <xf numFmtId="0" fontId="9" fillId="0" borderId="0" xfId="0" applyFont="1" applyFill="1" applyBorder="1" applyAlignment="1">
      <alignment horizontal="right" wrapText="1"/>
    </xf>
    <xf numFmtId="3" fontId="12" fillId="0" borderId="0" xfId="0"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170" fontId="41" fillId="0" borderId="0" xfId="9" applyNumberFormat="1" applyFont="1" applyBorder="1" applyAlignment="1">
      <alignment horizontal="left"/>
    </xf>
    <xf numFmtId="165" fontId="0" fillId="0" borderId="7" xfId="2" applyFont="1" applyFill="1" applyBorder="1"/>
    <xf numFmtId="0" fontId="13" fillId="0" borderId="5" xfId="0" applyFont="1" applyFill="1" applyBorder="1"/>
    <xf numFmtId="0" fontId="39" fillId="0" borderId="0" xfId="0" applyFont="1" applyBorder="1" applyAlignment="1"/>
    <xf numFmtId="170" fontId="38" fillId="0" borderId="0" xfId="0" applyNumberFormat="1" applyFont="1" applyBorder="1" applyAlignment="1"/>
    <xf numFmtId="170" fontId="41" fillId="0" borderId="0" xfId="0" applyNumberFormat="1" applyFont="1" applyBorder="1" applyAlignment="1"/>
    <xf numFmtId="0" fontId="41" fillId="0" borderId="0" xfId="0" applyFont="1" applyBorder="1" applyAlignment="1"/>
    <xf numFmtId="0" fontId="9" fillId="0" borderId="0" xfId="0" applyFont="1" applyFill="1" applyBorder="1"/>
    <xf numFmtId="2" fontId="0" fillId="0" borderId="0" xfId="0" applyNumberFormat="1" applyFill="1" applyBorder="1"/>
    <xf numFmtId="0" fontId="9" fillId="0" borderId="0" xfId="0" applyFont="1" applyFill="1"/>
    <xf numFmtId="170" fontId="41" fillId="0" borderId="0" xfId="0" applyNumberFormat="1" applyFont="1" applyFill="1" applyBorder="1" applyAlignment="1"/>
    <xf numFmtId="0" fontId="20" fillId="0" borderId="0" xfId="0" applyFont="1" applyFill="1"/>
    <xf numFmtId="0" fontId="27" fillId="0" borderId="0" xfId="0" applyFont="1" applyFill="1" applyAlignment="1">
      <alignment horizontal="centerContinuous"/>
    </xf>
    <xf numFmtId="0" fontId="18" fillId="0" borderId="0" xfId="0" applyFont="1" applyFill="1"/>
    <xf numFmtId="0" fontId="21" fillId="0" borderId="0" xfId="0" applyFont="1" applyFill="1"/>
    <xf numFmtId="165" fontId="0" fillId="0" borderId="0" xfId="2" applyFont="1" applyFill="1" applyBorder="1"/>
    <xf numFmtId="0" fontId="0" fillId="0" borderId="5" xfId="0" applyFill="1" applyBorder="1"/>
    <xf numFmtId="0" fontId="9" fillId="0" borderId="0" xfId="0" applyFont="1" applyFill="1" applyProtection="1">
      <protection locked="0"/>
    </xf>
    <xf numFmtId="0" fontId="18" fillId="0" borderId="0" xfId="0" applyFont="1" applyFill="1" applyProtection="1">
      <protection locked="0"/>
    </xf>
    <xf numFmtId="0" fontId="18" fillId="0" borderId="0" xfId="0" applyFont="1" applyFill="1" applyBorder="1" applyProtection="1">
      <protection locked="0"/>
    </xf>
    <xf numFmtId="0" fontId="20" fillId="0" borderId="0" xfId="0" applyFont="1" applyFill="1" applyProtection="1">
      <protection locked="0"/>
    </xf>
    <xf numFmtId="0" fontId="27" fillId="0" borderId="0" xfId="0" applyFont="1" applyFill="1"/>
    <xf numFmtId="0" fontId="0" fillId="0" borderId="3" xfId="0" applyFill="1" applyBorder="1"/>
    <xf numFmtId="0" fontId="8" fillId="0" borderId="0" xfId="0" applyFont="1" applyFill="1"/>
    <xf numFmtId="0" fontId="31" fillId="0" borderId="0" xfId="0" applyFont="1" applyFill="1" applyAlignment="1">
      <alignment horizontal="center"/>
    </xf>
    <xf numFmtId="0" fontId="13" fillId="0" borderId="1" xfId="0" applyFont="1" applyFill="1" applyBorder="1" applyAlignment="1">
      <alignment horizontal="center"/>
    </xf>
    <xf numFmtId="0" fontId="13" fillId="0" borderId="4" xfId="0" applyFont="1" applyFill="1" applyBorder="1" applyAlignment="1">
      <alignment horizontal="center"/>
    </xf>
    <xf numFmtId="0" fontId="13" fillId="0" borderId="3" xfId="0" applyFont="1" applyFill="1" applyBorder="1" applyAlignment="1">
      <alignment horizontal="center"/>
    </xf>
    <xf numFmtId="0" fontId="28" fillId="0" borderId="0" xfId="0" applyFont="1" applyFill="1"/>
    <xf numFmtId="0" fontId="13" fillId="0" borderId="12" xfId="0" applyFont="1" applyFill="1" applyBorder="1" applyAlignment="1">
      <alignment horizontal="center"/>
    </xf>
    <xf numFmtId="0" fontId="13" fillId="0" borderId="0" xfId="0" quotePrefix="1" applyFont="1" applyFill="1" applyBorder="1" applyAlignment="1">
      <alignment horizontal="center"/>
    </xf>
    <xf numFmtId="0" fontId="13" fillId="0" borderId="5" xfId="0" applyFont="1" applyFill="1" applyBorder="1" applyAlignment="1">
      <alignment horizontal="center"/>
    </xf>
    <xf numFmtId="0" fontId="15" fillId="0" borderId="5" xfId="0" applyFont="1" applyFill="1" applyBorder="1"/>
    <xf numFmtId="0" fontId="13" fillId="0" borderId="3" xfId="0" applyFont="1" applyFill="1" applyBorder="1"/>
    <xf numFmtId="0" fontId="17" fillId="0" borderId="0" xfId="0" applyFont="1" applyFill="1" applyProtection="1">
      <protection locked="0"/>
    </xf>
    <xf numFmtId="170" fontId="41" fillId="0" borderId="0" xfId="9" applyNumberFormat="1" applyFont="1" applyFill="1" applyBorder="1" applyAlignment="1">
      <alignment horizontal="center"/>
    </xf>
    <xf numFmtId="0" fontId="0" fillId="0" borderId="6" xfId="0" applyFill="1" applyBorder="1"/>
    <xf numFmtId="0" fontId="0" fillId="0" borderId="2" xfId="0" applyFill="1" applyBorder="1"/>
    <xf numFmtId="0" fontId="45" fillId="0" borderId="0" xfId="0" applyFont="1" applyFill="1" applyBorder="1" applyProtection="1">
      <protection locked="0"/>
    </xf>
    <xf numFmtId="0" fontId="16" fillId="0" borderId="0" xfId="0" applyFont="1" applyFill="1" applyProtection="1"/>
    <xf numFmtId="2" fontId="0" fillId="0" borderId="0" xfId="0" applyNumberFormat="1" applyFill="1"/>
    <xf numFmtId="3" fontId="0" fillId="0" borderId="0" xfId="0" applyNumberFormat="1" applyFill="1"/>
    <xf numFmtId="165" fontId="20" fillId="0" borderId="0" xfId="2" applyFont="1" applyFill="1" applyBorder="1"/>
    <xf numFmtId="3" fontId="17" fillId="0" borderId="0" xfId="0" applyNumberFormat="1" applyFont="1" applyFill="1" applyProtection="1">
      <protection locked="0"/>
    </xf>
    <xf numFmtId="170" fontId="42" fillId="0" borderId="0" xfId="9" applyNumberFormat="1" applyFont="1" applyFill="1" applyBorder="1"/>
    <xf numFmtId="170" fontId="42" fillId="0" borderId="0" xfId="9" applyNumberFormat="1" applyFont="1" applyFill="1" applyBorder="1" applyAlignment="1"/>
    <xf numFmtId="170" fontId="42" fillId="0" borderId="0" xfId="9" applyNumberFormat="1" applyFont="1" applyFill="1" applyBorder="1" applyAlignment="1">
      <alignment horizontal="center"/>
    </xf>
    <xf numFmtId="170" fontId="36" fillId="0" borderId="5" xfId="9" applyNumberFormat="1" applyFont="1" applyFill="1" applyBorder="1" applyAlignment="1">
      <alignment horizontal="left"/>
    </xf>
    <xf numFmtId="0" fontId="19" fillId="0" borderId="0" xfId="0" applyFont="1" applyFill="1" applyAlignment="1">
      <alignment horizontal="center"/>
    </xf>
    <xf numFmtId="0" fontId="27" fillId="0" borderId="0" xfId="0" applyFont="1" applyFill="1" applyAlignment="1">
      <alignment horizontal="center"/>
    </xf>
    <xf numFmtId="0" fontId="16" fillId="0" borderId="0" xfId="0" applyFont="1" applyFill="1" applyAlignment="1">
      <alignment horizontal="center"/>
    </xf>
    <xf numFmtId="0" fontId="22" fillId="0" borderId="0" xfId="0" applyFont="1" applyFill="1" applyAlignment="1">
      <alignment horizontal="right"/>
    </xf>
    <xf numFmtId="0" fontId="12" fillId="0" borderId="3" xfId="0" applyFont="1" applyFill="1" applyBorder="1"/>
    <xf numFmtId="0" fontId="12" fillId="0" borderId="4" xfId="0" applyFont="1" applyFill="1" applyBorder="1"/>
    <xf numFmtId="0" fontId="12" fillId="0" borderId="6" xfId="0" applyFont="1" applyFill="1" applyBorder="1" applyAlignment="1">
      <alignment horizontal="center"/>
    </xf>
    <xf numFmtId="0" fontId="12" fillId="0" borderId="0" xfId="0" applyFont="1" applyFill="1" applyBorder="1" applyAlignment="1">
      <alignment horizontal="center"/>
    </xf>
    <xf numFmtId="0" fontId="8" fillId="0" borderId="0" xfId="0" applyFont="1" applyFill="1" applyBorder="1" applyAlignment="1">
      <alignment horizontal="centerContinuous"/>
    </xf>
    <xf numFmtId="165" fontId="0" fillId="0" borderId="5" xfId="2" applyFont="1" applyFill="1" applyBorder="1"/>
    <xf numFmtId="165" fontId="0" fillId="0" borderId="8" xfId="2" applyFont="1" applyFill="1" applyBorder="1"/>
    <xf numFmtId="165" fontId="0" fillId="0" borderId="21" xfId="2" applyFont="1" applyFill="1" applyBorder="1"/>
    <xf numFmtId="167" fontId="0" fillId="0" borderId="0" xfId="2" applyNumberFormat="1" applyFont="1" applyFill="1" applyBorder="1"/>
    <xf numFmtId="169" fontId="9" fillId="0" borderId="5" xfId="2" applyNumberFormat="1" applyFont="1" applyFill="1" applyBorder="1" applyAlignment="1">
      <alignment horizontal="center" vertical="center"/>
    </xf>
    <xf numFmtId="169" fontId="9" fillId="0" borderId="21" xfId="2" applyNumberFormat="1" applyFont="1" applyFill="1" applyBorder="1" applyAlignment="1">
      <alignment horizontal="center" vertical="center"/>
    </xf>
    <xf numFmtId="2" fontId="9" fillId="0" borderId="0" xfId="2" applyNumberFormat="1" applyFont="1" applyFill="1" applyBorder="1" applyAlignment="1">
      <alignment horizontal="center" vertical="center"/>
    </xf>
    <xf numFmtId="2" fontId="0" fillId="0" borderId="21" xfId="2" applyNumberFormat="1" applyFont="1" applyFill="1" applyBorder="1" applyAlignment="1">
      <alignment horizontal="center" vertical="center"/>
    </xf>
    <xf numFmtId="169" fontId="0" fillId="0" borderId="6" xfId="2" applyNumberFormat="1" applyFont="1" applyFill="1" applyBorder="1" applyAlignment="1">
      <alignment horizontal="center" vertical="center"/>
    </xf>
    <xf numFmtId="169" fontId="0" fillId="0" borderId="19" xfId="2" applyNumberFormat="1" applyFont="1" applyFill="1" applyBorder="1" applyAlignment="1">
      <alignment horizontal="center" vertical="center"/>
    </xf>
    <xf numFmtId="169" fontId="0" fillId="0" borderId="2" xfId="2" applyNumberFormat="1" applyFont="1" applyFill="1" applyBorder="1" applyAlignment="1">
      <alignment horizontal="center" vertical="center"/>
    </xf>
    <xf numFmtId="173" fontId="9" fillId="0" borderId="0" xfId="1" applyNumberFormat="1" applyFont="1" applyFill="1" applyBorder="1"/>
    <xf numFmtId="0" fontId="34" fillId="0" borderId="0" xfId="0" applyFont="1" applyFill="1"/>
    <xf numFmtId="0" fontId="24" fillId="0" borderId="0" xfId="0" applyFont="1" applyFill="1" applyAlignment="1"/>
    <xf numFmtId="173" fontId="0" fillId="0" borderId="0" xfId="0" applyNumberFormat="1" applyFill="1"/>
    <xf numFmtId="173" fontId="28" fillId="0" borderId="0" xfId="1" applyNumberFormat="1" applyFont="1" applyFill="1"/>
    <xf numFmtId="165" fontId="9" fillId="0" borderId="7" xfId="2" applyFont="1" applyBorder="1" applyAlignment="1">
      <alignment horizontal="center"/>
    </xf>
    <xf numFmtId="172" fontId="0" fillId="0" borderId="0" xfId="0" applyNumberFormat="1" applyFill="1"/>
    <xf numFmtId="170" fontId="41" fillId="0" borderId="0" xfId="0" applyNumberFormat="1" applyFont="1" applyBorder="1" applyAlignment="1">
      <alignment horizontal="center"/>
    </xf>
    <xf numFmtId="14" fontId="12" fillId="0" borderId="4" xfId="0" applyNumberFormat="1" applyFont="1" applyFill="1" applyBorder="1"/>
    <xf numFmtId="0" fontId="15" fillId="0" borderId="1" xfId="0" applyFont="1" applyFill="1" applyBorder="1"/>
    <xf numFmtId="173" fontId="15" fillId="0" borderId="7" xfId="1" applyNumberFormat="1" applyFont="1" applyFill="1" applyBorder="1"/>
    <xf numFmtId="165" fontId="15" fillId="0" borderId="7" xfId="2" applyFont="1" applyFill="1" applyBorder="1"/>
    <xf numFmtId="0" fontId="20" fillId="0" borderId="16" xfId="0" applyFont="1" applyBorder="1"/>
    <xf numFmtId="0" fontId="20" fillId="0" borderId="17" xfId="0" applyFont="1" applyBorder="1"/>
    <xf numFmtId="3" fontId="20" fillId="0" borderId="17" xfId="0" applyNumberFormat="1" applyFont="1" applyBorder="1"/>
    <xf numFmtId="3" fontId="20" fillId="0" borderId="18" xfId="0" applyNumberFormat="1" applyFont="1" applyBorder="1"/>
    <xf numFmtId="0" fontId="20" fillId="0" borderId="15" xfId="0" applyFont="1" applyFill="1" applyBorder="1"/>
    <xf numFmtId="0" fontId="20" fillId="0" borderId="0" xfId="0" applyFont="1" applyFill="1" applyBorder="1"/>
    <xf numFmtId="0" fontId="20" fillId="0" borderId="22" xfId="0" applyFont="1" applyFill="1" applyBorder="1"/>
    <xf numFmtId="0" fontId="20" fillId="0" borderId="24" xfId="0" applyFont="1" applyFill="1" applyBorder="1"/>
    <xf numFmtId="0" fontId="20" fillId="0" borderId="2" xfId="0" applyFont="1" applyFill="1" applyBorder="1"/>
    <xf numFmtId="0" fontId="20" fillId="0" borderId="25" xfId="0" applyFont="1" applyFill="1" applyBorder="1"/>
    <xf numFmtId="0" fontId="20" fillId="0" borderId="15" xfId="0" applyFont="1" applyFill="1" applyBorder="1" applyAlignment="1">
      <alignment horizontal="center"/>
    </xf>
    <xf numFmtId="0" fontId="20" fillId="0" borderId="0" xfId="0" applyFont="1" applyFill="1" applyBorder="1" applyAlignment="1">
      <alignment horizontal="center"/>
    </xf>
    <xf numFmtId="0" fontId="20" fillId="0" borderId="22" xfId="0" applyFont="1" applyFill="1" applyBorder="1" applyAlignment="1">
      <alignment horizontal="center"/>
    </xf>
    <xf numFmtId="0" fontId="20" fillId="0" borderId="2" xfId="0" applyFont="1" applyFill="1" applyBorder="1" applyAlignment="1">
      <alignment horizontal="center"/>
    </xf>
    <xf numFmtId="0" fontId="20" fillId="0" borderId="25" xfId="0" applyFont="1" applyFill="1" applyBorder="1" applyAlignment="1">
      <alignment horizontal="center"/>
    </xf>
    <xf numFmtId="3" fontId="20" fillId="0" borderId="0" xfId="0" applyNumberFormat="1" applyFont="1" applyFill="1" applyBorder="1"/>
    <xf numFmtId="3" fontId="32" fillId="0" borderId="0" xfId="0" applyNumberFormat="1" applyFont="1" applyFill="1" applyBorder="1"/>
    <xf numFmtId="3" fontId="20" fillId="0" borderId="22" xfId="0" applyNumberFormat="1" applyFont="1" applyFill="1" applyBorder="1" applyAlignment="1">
      <alignment horizontal="center"/>
    </xf>
    <xf numFmtId="3" fontId="32" fillId="0" borderId="22" xfId="0" applyNumberFormat="1" applyFont="1" applyFill="1" applyBorder="1" applyAlignment="1">
      <alignment horizontal="center"/>
    </xf>
    <xf numFmtId="0" fontId="20" fillId="0" borderId="2" xfId="0" applyFont="1" applyBorder="1" applyAlignment="1">
      <alignment horizontal="center"/>
    </xf>
    <xf numFmtId="0" fontId="20" fillId="0" borderId="24" xfId="0" applyFont="1" applyFill="1" applyBorder="1" applyAlignment="1">
      <alignment horizontal="center"/>
    </xf>
    <xf numFmtId="3" fontId="20" fillId="0" borderId="15" xfId="0" applyNumberFormat="1" applyFont="1" applyFill="1" applyBorder="1" applyAlignment="1">
      <alignment horizontal="center"/>
    </xf>
    <xf numFmtId="165" fontId="20" fillId="0" borderId="0" xfId="2" applyFont="1" applyBorder="1" applyAlignment="1">
      <alignment horizontal="center"/>
    </xf>
    <xf numFmtId="3" fontId="19" fillId="0" borderId="15" xfId="0" applyNumberFormat="1" applyFont="1" applyFill="1" applyBorder="1" applyAlignment="1">
      <alignment horizontal="center"/>
    </xf>
    <xf numFmtId="165" fontId="19" fillId="0" borderId="0" xfId="2" applyFont="1" applyBorder="1" applyAlignment="1">
      <alignment horizontal="center"/>
    </xf>
    <xf numFmtId="14" fontId="14" fillId="0" borderId="12" xfId="0" applyNumberFormat="1" applyFont="1" applyBorder="1" applyAlignment="1">
      <alignment horizontal="center"/>
    </xf>
    <xf numFmtId="3" fontId="51" fillId="0" borderId="0" xfId="0" applyNumberFormat="1" applyFont="1"/>
    <xf numFmtId="165" fontId="15" fillId="0" borderId="7" xfId="2" applyFont="1" applyFill="1" applyBorder="1" applyAlignment="1">
      <alignment horizontal="right" indent="2"/>
    </xf>
    <xf numFmtId="165" fontId="15" fillId="0" borderId="1" xfId="2" applyFont="1" applyFill="1" applyBorder="1" applyAlignment="1">
      <alignment horizontal="right" indent="2"/>
    </xf>
    <xf numFmtId="171" fontId="15" fillId="0" borderId="7" xfId="0" applyNumberFormat="1" applyFont="1" applyFill="1" applyBorder="1"/>
    <xf numFmtId="14" fontId="13" fillId="0" borderId="6" xfId="0" quotePrefix="1" applyNumberFormat="1" applyFont="1" applyFill="1" applyBorder="1" applyAlignment="1">
      <alignment horizontal="center"/>
    </xf>
    <xf numFmtId="14" fontId="14" fillId="0" borderId="5" xfId="0" quotePrefix="1" applyNumberFormat="1" applyFont="1" applyBorder="1" applyAlignment="1">
      <alignment horizontal="center"/>
    </xf>
    <xf numFmtId="173" fontId="52" fillId="0" borderId="0" xfId="1" applyNumberFormat="1" applyFont="1" applyFill="1"/>
    <xf numFmtId="3" fontId="0" fillId="0" borderId="0" xfId="0" applyNumberFormat="1"/>
    <xf numFmtId="0" fontId="8" fillId="0" borderId="7" xfId="0" applyFont="1" applyFill="1" applyBorder="1" applyAlignment="1">
      <alignment horizontal="center"/>
    </xf>
    <xf numFmtId="170" fontId="36" fillId="0" borderId="0" xfId="9" applyNumberFormat="1" applyFont="1" applyFill="1" applyBorder="1" applyAlignment="1">
      <alignment horizontal="left"/>
    </xf>
    <xf numFmtId="170" fontId="41" fillId="0" borderId="0" xfId="9" applyNumberFormat="1" applyFont="1" applyFill="1" applyBorder="1" applyAlignment="1"/>
    <xf numFmtId="0" fontId="9" fillId="0" borderId="5" xfId="0" applyFont="1" applyFill="1" applyBorder="1"/>
    <xf numFmtId="165" fontId="0" fillId="0" borderId="0" xfId="2" applyFont="1" applyFill="1" applyBorder="1"/>
    <xf numFmtId="0" fontId="8" fillId="0" borderId="0" xfId="0" applyFont="1" applyFill="1" applyBorder="1" applyAlignment="1">
      <alignment horizontal="center"/>
    </xf>
    <xf numFmtId="174" fontId="8" fillId="0" borderId="20" xfId="0" applyNumberFormat="1" applyFont="1" applyFill="1" applyBorder="1" applyAlignment="1">
      <alignment horizontal="center"/>
    </xf>
    <xf numFmtId="0" fontId="9" fillId="0" borderId="0" xfId="7"/>
    <xf numFmtId="0" fontId="9" fillId="0" borderId="2" xfId="7" applyBorder="1"/>
    <xf numFmtId="0" fontId="9" fillId="0" borderId="5" xfId="7" applyBorder="1"/>
    <xf numFmtId="0" fontId="9" fillId="0" borderId="6" xfId="7" applyBorder="1"/>
    <xf numFmtId="0" fontId="18" fillId="0" borderId="0" xfId="7" applyFont="1" applyProtection="1">
      <protection locked="0"/>
    </xf>
    <xf numFmtId="0" fontId="20" fillId="0" borderId="0" xfId="7" applyFont="1"/>
    <xf numFmtId="3" fontId="9" fillId="0" borderId="0" xfId="7" applyNumberFormat="1"/>
    <xf numFmtId="0" fontId="27" fillId="0" borderId="0" xfId="7" applyFont="1" applyAlignment="1">
      <alignment horizontal="centerContinuous"/>
    </xf>
    <xf numFmtId="0" fontId="18" fillId="0" borderId="0" xfId="7" applyFont="1"/>
    <xf numFmtId="0" fontId="29" fillId="0" borderId="0" xfId="7" applyFont="1" applyAlignment="1">
      <alignment horizontal="center"/>
    </xf>
    <xf numFmtId="0" fontId="8" fillId="0" borderId="5" xfId="7" applyFont="1" applyBorder="1"/>
    <xf numFmtId="3" fontId="8" fillId="0" borderId="12" xfId="2" applyNumberFormat="1" applyFont="1" applyBorder="1" applyAlignment="1">
      <alignment horizontal="right"/>
    </xf>
    <xf numFmtId="0" fontId="9" fillId="0" borderId="0" xfId="7" applyFill="1"/>
    <xf numFmtId="0" fontId="45" fillId="0" borderId="0" xfId="7" applyFont="1" applyFill="1" applyBorder="1" applyProtection="1">
      <protection locked="0"/>
    </xf>
    <xf numFmtId="3" fontId="9" fillId="0" borderId="5" xfId="7" applyNumberFormat="1" applyBorder="1" applyAlignment="1">
      <alignment horizontal="right"/>
    </xf>
    <xf numFmtId="165" fontId="9" fillId="0" borderId="7" xfId="2" applyFont="1" applyFill="1" applyBorder="1"/>
    <xf numFmtId="165" fontId="9" fillId="0" borderId="12" xfId="2" applyFont="1" applyFill="1" applyBorder="1"/>
    <xf numFmtId="0" fontId="9" fillId="0" borderId="5" xfId="7" applyFill="1" applyBorder="1"/>
    <xf numFmtId="0" fontId="18" fillId="0" borderId="0" xfId="7" applyFont="1" applyFill="1" applyBorder="1" applyProtection="1">
      <protection locked="0"/>
    </xf>
    <xf numFmtId="0" fontId="8" fillId="0" borderId="20" xfId="0" applyFont="1" applyFill="1" applyBorder="1"/>
    <xf numFmtId="0" fontId="8" fillId="0" borderId="20" xfId="0" applyFont="1" applyFill="1" applyBorder="1" applyAlignment="1">
      <alignment horizontal="center"/>
    </xf>
    <xf numFmtId="0" fontId="8" fillId="0" borderId="7" xfId="0" applyFont="1" applyFill="1" applyBorder="1"/>
    <xf numFmtId="0" fontId="8" fillId="0" borderId="1" xfId="0" applyFont="1" applyFill="1" applyBorder="1"/>
    <xf numFmtId="3" fontId="53" fillId="0" borderId="0" xfId="0" applyNumberFormat="1" applyFont="1"/>
    <xf numFmtId="0" fontId="9" fillId="0" borderId="7" xfId="0" applyFont="1" applyFill="1" applyBorder="1" applyAlignment="1">
      <alignment horizontal="left"/>
    </xf>
    <xf numFmtId="3" fontId="9" fillId="0" borderId="7" xfId="2" applyNumberFormat="1" applyFont="1" applyFill="1" applyBorder="1" applyAlignment="1">
      <alignment horizontal="right"/>
    </xf>
    <xf numFmtId="0" fontId="9" fillId="0" borderId="7" xfId="0" quotePrefix="1" applyFont="1" applyFill="1" applyBorder="1" applyAlignment="1">
      <alignment horizontal="left"/>
    </xf>
    <xf numFmtId="0" fontId="8" fillId="0" borderId="7" xfId="0" quotePrefix="1"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xf numFmtId="3" fontId="8" fillId="0" borderId="20" xfId="2" applyNumberFormat="1" applyFont="1" applyFill="1" applyBorder="1" applyAlignment="1">
      <alignment horizontal="right"/>
    </xf>
    <xf numFmtId="3" fontId="9" fillId="0" borderId="1" xfId="2" applyNumberFormat="1" applyFont="1" applyFill="1" applyBorder="1" applyAlignment="1">
      <alignment horizontal="right"/>
    </xf>
    <xf numFmtId="0" fontId="9" fillId="0" borderId="5" xfId="0" applyFont="1" applyFill="1" applyBorder="1" applyAlignment="1">
      <alignment horizontal="left"/>
    </xf>
    <xf numFmtId="0" fontId="8" fillId="0" borderId="5" xfId="0" quotePrefix="1" applyFont="1" applyFill="1" applyBorder="1" applyAlignment="1">
      <alignment horizontal="center"/>
    </xf>
    <xf numFmtId="0" fontId="8" fillId="0" borderId="6" xfId="0" applyFont="1" applyFill="1" applyBorder="1"/>
    <xf numFmtId="0" fontId="8" fillId="0" borderId="6" xfId="0" applyFont="1" applyFill="1" applyBorder="1" applyAlignment="1">
      <alignment horizontal="center"/>
    </xf>
    <xf numFmtId="0" fontId="8" fillId="0" borderId="12" xfId="0" applyFont="1" applyFill="1" applyBorder="1"/>
    <xf numFmtId="0" fontId="8" fillId="0" borderId="2" xfId="0" applyFont="1" applyFill="1" applyBorder="1" applyAlignment="1">
      <alignment horizontal="center"/>
    </xf>
    <xf numFmtId="3" fontId="8" fillId="0" borderId="10" xfId="2" applyNumberFormat="1" applyFont="1" applyFill="1" applyBorder="1" applyAlignment="1">
      <alignment horizontal="right"/>
    </xf>
    <xf numFmtId="3" fontId="9" fillId="0" borderId="21" xfId="2" applyNumberFormat="1" applyFont="1" applyFill="1" applyBorder="1" applyAlignment="1">
      <alignment horizontal="right"/>
    </xf>
    <xf numFmtId="168" fontId="9" fillId="0" borderId="7" xfId="2" applyNumberFormat="1" applyFont="1" applyFill="1" applyBorder="1" applyAlignment="1">
      <alignment horizontal="right"/>
    </xf>
    <xf numFmtId="0" fontId="9" fillId="0" borderId="0" xfId="7" applyFont="1" applyFill="1"/>
    <xf numFmtId="0" fontId="9" fillId="0" borderId="6" xfId="7" applyFont="1" applyFill="1" applyBorder="1"/>
    <xf numFmtId="0" fontId="9" fillId="0" borderId="5" xfId="7" applyFont="1" applyFill="1" applyBorder="1"/>
    <xf numFmtId="0" fontId="8" fillId="0" borderId="12" xfId="7" applyFont="1" applyFill="1" applyBorder="1" applyAlignment="1">
      <alignment horizontal="center"/>
    </xf>
    <xf numFmtId="174" fontId="8" fillId="0" borderId="20" xfId="7" applyNumberFormat="1" applyFont="1" applyFill="1" applyBorder="1" applyAlignment="1">
      <alignment horizontal="center"/>
    </xf>
    <xf numFmtId="0" fontId="18" fillId="0" borderId="0" xfId="7" applyFont="1" applyFill="1" applyProtection="1">
      <protection locked="0"/>
    </xf>
    <xf numFmtId="168" fontId="9" fillId="0" borderId="0" xfId="7" applyNumberFormat="1" applyFill="1"/>
    <xf numFmtId="0" fontId="18" fillId="0" borderId="0" xfId="7" applyFont="1" applyFill="1"/>
    <xf numFmtId="168" fontId="18" fillId="0" borderId="0" xfId="7" applyNumberFormat="1" applyFont="1" applyFill="1"/>
    <xf numFmtId="3" fontId="9" fillId="0" borderId="0" xfId="7" applyNumberFormat="1" applyFill="1"/>
    <xf numFmtId="0" fontId="21" fillId="0" borderId="0" xfId="7" applyFont="1" applyFill="1"/>
    <xf numFmtId="0" fontId="26" fillId="0" borderId="0" xfId="7" applyFont="1" applyFill="1" applyAlignment="1">
      <alignment horizontal="centerContinuous"/>
    </xf>
    <xf numFmtId="0" fontId="16" fillId="0" borderId="0" xfId="7" applyFont="1" applyFill="1" applyAlignment="1">
      <alignment horizontal="centerContinuous"/>
    </xf>
    <xf numFmtId="0" fontId="16" fillId="0" borderId="0" xfId="7" applyFont="1" applyFill="1" applyBorder="1" applyAlignment="1">
      <alignment horizontal="centerContinuous"/>
    </xf>
    <xf numFmtId="0" fontId="18" fillId="0" borderId="0" xfId="7" applyFont="1" applyAlignment="1">
      <alignment horizontal="centerContinuous"/>
    </xf>
    <xf numFmtId="0" fontId="18" fillId="0" borderId="0" xfId="7" applyFont="1" applyAlignment="1">
      <alignment horizontal="left"/>
    </xf>
    <xf numFmtId="0" fontId="15" fillId="0" borderId="0" xfId="7" applyFont="1"/>
    <xf numFmtId="3" fontId="0" fillId="0" borderId="7" xfId="2" applyNumberFormat="1" applyFont="1" applyBorder="1" applyAlignment="1">
      <alignment horizontal="right"/>
    </xf>
    <xf numFmtId="3" fontId="0" fillId="0" borderId="12" xfId="2" applyNumberFormat="1" applyFont="1" applyBorder="1" applyAlignment="1">
      <alignment horizontal="right"/>
    </xf>
    <xf numFmtId="0" fontId="20" fillId="0" borderId="0" xfId="7" applyFont="1" applyFill="1"/>
    <xf numFmtId="0" fontId="27" fillId="0" borderId="0" xfId="7" applyFont="1" applyFill="1" applyAlignment="1">
      <alignment horizontal="centerContinuous"/>
    </xf>
    <xf numFmtId="0" fontId="22" fillId="0" borderId="0" xfId="7" applyFont="1" applyFill="1" applyAlignment="1">
      <alignment horizontal="center"/>
    </xf>
    <xf numFmtId="0" fontId="26" fillId="0" borderId="0" xfId="7" applyFont="1" applyFill="1" applyAlignment="1">
      <alignment horizontal="center"/>
    </xf>
    <xf numFmtId="0" fontId="8" fillId="0" borderId="1" xfId="7" applyFont="1" applyFill="1" applyBorder="1" applyAlignment="1">
      <alignment horizontal="center"/>
    </xf>
    <xf numFmtId="0" fontId="8" fillId="0" borderId="4" xfId="7" applyFont="1" applyFill="1" applyBorder="1" applyAlignment="1">
      <alignment horizontal="centerContinuous"/>
    </xf>
    <xf numFmtId="0" fontId="8" fillId="0" borderId="8" xfId="7" applyFont="1" applyFill="1" applyBorder="1" applyAlignment="1">
      <alignment horizontal="centerContinuous"/>
    </xf>
    <xf numFmtId="0" fontId="8" fillId="0" borderId="12" xfId="7" applyFont="1" applyFill="1" applyBorder="1"/>
    <xf numFmtId="0" fontId="13" fillId="0" borderId="0" xfId="7" applyFont="1" applyFill="1" applyBorder="1" applyAlignment="1">
      <alignment horizontal="centerContinuous"/>
    </xf>
    <xf numFmtId="0" fontId="8" fillId="0" borderId="5" xfId="7" applyFont="1" applyFill="1" applyBorder="1"/>
    <xf numFmtId="0" fontId="13" fillId="0" borderId="1" xfId="7" applyFont="1" applyFill="1" applyBorder="1" applyAlignment="1">
      <alignment horizontal="centerContinuous"/>
    </xf>
    <xf numFmtId="0" fontId="9" fillId="0" borderId="0" xfId="7" applyFont="1" applyFill="1" applyProtection="1">
      <protection locked="0"/>
    </xf>
    <xf numFmtId="0" fontId="20" fillId="0" borderId="0" xfId="7" applyFont="1" applyFill="1" applyProtection="1">
      <protection locked="0"/>
    </xf>
    <xf numFmtId="165" fontId="9" fillId="0" borderId="0" xfId="2" applyFill="1"/>
    <xf numFmtId="0" fontId="8" fillId="0" borderId="1" xfId="7" applyFont="1" applyFill="1" applyBorder="1"/>
    <xf numFmtId="165" fontId="9" fillId="0" borderId="1" xfId="2" applyFont="1" applyFill="1" applyBorder="1"/>
    <xf numFmtId="168" fontId="9" fillId="0" borderId="12" xfId="2" applyNumberFormat="1" applyFont="1" applyFill="1" applyBorder="1" applyAlignment="1">
      <alignment horizontal="right"/>
    </xf>
    <xf numFmtId="0" fontId="8" fillId="0" borderId="20" xfId="7" quotePrefix="1" applyFont="1" applyFill="1" applyBorder="1" applyAlignment="1">
      <alignment horizontal="left"/>
    </xf>
    <xf numFmtId="168" fontId="8" fillId="0" borderId="20" xfId="2" applyNumberFormat="1" applyFont="1" applyFill="1" applyBorder="1" applyAlignment="1">
      <alignment horizontal="right"/>
    </xf>
    <xf numFmtId="0" fontId="8" fillId="0" borderId="1" xfId="7" applyFont="1" applyFill="1" applyBorder="1" applyAlignment="1">
      <alignment horizontal="centerContinuous"/>
    </xf>
    <xf numFmtId="0" fontId="9" fillId="0" borderId="7" xfId="7" applyFont="1" applyFill="1" applyBorder="1"/>
    <xf numFmtId="0" fontId="9" fillId="0" borderId="7" xfId="7" quotePrefix="1" applyFont="1" applyFill="1" applyBorder="1" applyAlignment="1">
      <alignment horizontal="left"/>
    </xf>
    <xf numFmtId="3" fontId="53" fillId="0" borderId="7" xfId="0" applyNumberFormat="1" applyFont="1" applyFill="1" applyBorder="1"/>
    <xf numFmtId="0" fontId="9" fillId="0" borderId="7" xfId="7" applyFont="1" applyFill="1" applyBorder="1" applyAlignment="1">
      <alignment vertical="center" wrapText="1"/>
    </xf>
    <xf numFmtId="0" fontId="9" fillId="0" borderId="7" xfId="7" applyFont="1" applyFill="1" applyBorder="1" applyAlignment="1">
      <alignment horizontal="left"/>
    </xf>
    <xf numFmtId="0" fontId="9" fillId="0" borderId="4" xfId="7" applyBorder="1"/>
    <xf numFmtId="0" fontId="9" fillId="0" borderId="3" xfId="7" applyBorder="1"/>
    <xf numFmtId="0" fontId="8" fillId="0" borderId="0" xfId="7" applyFont="1"/>
    <xf numFmtId="0" fontId="8" fillId="0" borderId="20" xfId="7" applyFont="1" applyFill="1" applyBorder="1"/>
    <xf numFmtId="0" fontId="8" fillId="0" borderId="5" xfId="7" applyFont="1" applyFill="1" applyBorder="1" applyAlignment="1">
      <alignment horizontal="center"/>
    </xf>
    <xf numFmtId="0" fontId="8" fillId="0" borderId="21" xfId="7" applyFont="1" applyFill="1" applyBorder="1" applyAlignment="1">
      <alignment horizontal="center"/>
    </xf>
    <xf numFmtId="0" fontId="9" fillId="0" borderId="21" xfId="0" applyFont="1" applyFill="1" applyBorder="1"/>
    <xf numFmtId="3" fontId="9" fillId="0" borderId="8" xfId="2" applyNumberFormat="1" applyFont="1" applyFill="1" applyBorder="1" applyAlignment="1">
      <alignment horizontal="right"/>
    </xf>
    <xf numFmtId="3" fontId="8" fillId="0" borderId="28" xfId="2" applyNumberFormat="1" applyFont="1" applyFill="1" applyBorder="1" applyAlignment="1">
      <alignment horizontal="right"/>
    </xf>
    <xf numFmtId="3" fontId="8" fillId="0" borderId="12" xfId="2" applyNumberFormat="1" applyFont="1" applyFill="1" applyBorder="1" applyAlignment="1">
      <alignment horizontal="right"/>
    </xf>
    <xf numFmtId="0" fontId="27" fillId="0" borderId="0" xfId="7" applyFont="1" applyAlignment="1">
      <alignment horizontal="center"/>
    </xf>
    <xf numFmtId="3" fontId="15" fillId="0" borderId="7" xfId="2" applyNumberFormat="1" applyFont="1" applyFill="1" applyBorder="1" applyAlignment="1">
      <alignment horizontal="right"/>
    </xf>
    <xf numFmtId="4" fontId="13" fillId="0" borderId="7" xfId="2" applyNumberFormat="1" applyFont="1" applyFill="1" applyBorder="1" applyAlignment="1">
      <alignment horizontal="right"/>
    </xf>
    <xf numFmtId="3" fontId="15" fillId="0" borderId="7" xfId="0" applyNumberFormat="1" applyFont="1" applyFill="1" applyBorder="1" applyAlignment="1">
      <alignment horizontal="right"/>
    </xf>
    <xf numFmtId="3" fontId="15" fillId="0" borderId="5" xfId="2" applyNumberFormat="1" applyFont="1" applyFill="1" applyBorder="1" applyAlignment="1">
      <alignment horizontal="right"/>
    </xf>
    <xf numFmtId="4" fontId="13" fillId="0" borderId="5" xfId="2" applyNumberFormat="1" applyFont="1" applyFill="1" applyBorder="1" applyAlignment="1">
      <alignment horizontal="right"/>
    </xf>
    <xf numFmtId="170" fontId="36" fillId="0" borderId="0" xfId="9" applyNumberFormat="1" applyFont="1" applyAlignment="1">
      <alignment horizontal="left"/>
    </xf>
    <xf numFmtId="0" fontId="45" fillId="0" borderId="0" xfId="7" applyFont="1" applyProtection="1">
      <protection locked="0"/>
    </xf>
    <xf numFmtId="170" fontId="41" fillId="0" borderId="0" xfId="9" applyNumberFormat="1" applyFont="1"/>
    <xf numFmtId="0" fontId="9" fillId="0" borderId="0" xfId="7" applyProtection="1">
      <protection locked="0"/>
    </xf>
    <xf numFmtId="165" fontId="9" fillId="0" borderId="0" xfId="7" applyNumberFormat="1"/>
    <xf numFmtId="0" fontId="9" fillId="0" borderId="12" xfId="7" applyBorder="1"/>
    <xf numFmtId="164" fontId="8" fillId="0" borderId="20" xfId="2" applyNumberFormat="1" applyFont="1" applyBorder="1" applyAlignment="1">
      <alignment horizontal="left"/>
    </xf>
    <xf numFmtId="0" fontId="8" fillId="0" borderId="7" xfId="7" applyFont="1" applyBorder="1" applyAlignment="1">
      <alignment horizontal="center"/>
    </xf>
    <xf numFmtId="0" fontId="8" fillId="0" borderId="5" xfId="7" quotePrefix="1" applyFont="1" applyBorder="1" applyAlignment="1">
      <alignment horizontal="left"/>
    </xf>
    <xf numFmtId="164" fontId="0" fillId="0" borderId="7" xfId="2" applyNumberFormat="1" applyFont="1" applyBorder="1" applyAlignment="1">
      <alignment horizontal="left"/>
    </xf>
    <xf numFmtId="164" fontId="9" fillId="0" borderId="7" xfId="2" applyNumberFormat="1" applyBorder="1" applyAlignment="1">
      <alignment horizontal="left"/>
    </xf>
    <xf numFmtId="0" fontId="9" fillId="0" borderId="5" xfId="7" quotePrefix="1" applyBorder="1" applyAlignment="1">
      <alignment horizontal="left"/>
    </xf>
    <xf numFmtId="165" fontId="0" fillId="0" borderId="7" xfId="2" applyFont="1" applyBorder="1" applyAlignment="1">
      <alignment horizontal="right"/>
    </xf>
    <xf numFmtId="0" fontId="9" fillId="0" borderId="7" xfId="7" applyBorder="1"/>
    <xf numFmtId="174" fontId="8" fillId="0" borderId="20" xfId="7" applyNumberFormat="1" applyFont="1" applyBorder="1" applyAlignment="1">
      <alignment horizontal="center"/>
    </xf>
    <xf numFmtId="0" fontId="8" fillId="0" borderId="12" xfId="7" applyFont="1" applyBorder="1" applyAlignment="1">
      <alignment horizontal="center"/>
    </xf>
    <xf numFmtId="0" fontId="9" fillId="0" borderId="10" xfId="7" applyBorder="1" applyAlignment="1">
      <alignment horizontal="centerContinuous"/>
    </xf>
    <xf numFmtId="0" fontId="8" fillId="0" borderId="9" xfId="7" applyFont="1" applyBorder="1" applyAlignment="1">
      <alignment horizontal="centerContinuous"/>
    </xf>
    <xf numFmtId="0" fontId="9" fillId="0" borderId="1" xfId="7" applyBorder="1"/>
    <xf numFmtId="0" fontId="13" fillId="0" borderId="0" xfId="7" applyFont="1"/>
    <xf numFmtId="0" fontId="9" fillId="0" borderId="0" xfId="7" applyAlignment="1">
      <alignment horizontal="center"/>
    </xf>
    <xf numFmtId="0" fontId="27" fillId="0" borderId="0" xfId="7" applyFont="1"/>
    <xf numFmtId="165" fontId="0" fillId="0" borderId="7" xfId="2" applyFont="1" applyBorder="1" applyAlignment="1">
      <alignment horizontal="left"/>
    </xf>
    <xf numFmtId="165" fontId="9" fillId="0" borderId="7" xfId="2" applyBorder="1" applyAlignment="1">
      <alignment horizontal="left"/>
    </xf>
    <xf numFmtId="3" fontId="9" fillId="0" borderId="12" xfId="2" applyNumberFormat="1" applyBorder="1" applyAlignment="1">
      <alignment horizontal="right"/>
    </xf>
    <xf numFmtId="165" fontId="9" fillId="0" borderId="0" xfId="2"/>
    <xf numFmtId="3" fontId="0" fillId="0" borderId="3" xfId="2" applyNumberFormat="1" applyFont="1" applyBorder="1" applyAlignment="1">
      <alignment horizontal="right"/>
    </xf>
    <xf numFmtId="3" fontId="0" fillId="0" borderId="5" xfId="2" applyNumberFormat="1" applyFont="1" applyBorder="1" applyAlignment="1">
      <alignment horizontal="right"/>
    </xf>
    <xf numFmtId="3" fontId="0" fillId="0" borderId="6" xfId="2" applyNumberFormat="1" applyFont="1" applyBorder="1" applyAlignment="1">
      <alignment horizontal="right"/>
    </xf>
    <xf numFmtId="3" fontId="9" fillId="0" borderId="7" xfId="7" applyNumberFormat="1" applyBorder="1" applyAlignment="1">
      <alignment horizontal="right"/>
    </xf>
    <xf numFmtId="0" fontId="13" fillId="0" borderId="1" xfId="0" applyFont="1" applyBorder="1" applyAlignment="1">
      <alignment horizontal="centerContinuous"/>
    </xf>
    <xf numFmtId="165" fontId="0" fillId="0" borderId="7" xfId="2" applyFont="1" applyBorder="1"/>
    <xf numFmtId="0" fontId="8" fillId="0" borderId="7" xfId="7" applyFont="1" applyBorder="1" applyAlignment="1">
      <alignment horizontal="center"/>
    </xf>
    <xf numFmtId="164" fontId="9" fillId="0" borderId="0" xfId="7" applyNumberFormat="1"/>
    <xf numFmtId="0" fontId="13" fillId="0" borderId="6" xfId="0" applyFont="1" applyFill="1" applyBorder="1"/>
    <xf numFmtId="171" fontId="13" fillId="0" borderId="12" xfId="0" applyNumberFormat="1" applyFont="1" applyFill="1" applyBorder="1"/>
    <xf numFmtId="0" fontId="8" fillId="0" borderId="10" xfId="7" applyFont="1" applyFill="1" applyBorder="1" applyAlignment="1">
      <alignment horizontal="centerContinuous"/>
    </xf>
    <xf numFmtId="170" fontId="41" fillId="0" borderId="0" xfId="9" applyNumberFormat="1" applyFont="1" applyBorder="1" applyAlignment="1">
      <alignment horizontal="center"/>
    </xf>
    <xf numFmtId="170" fontId="41" fillId="0" borderId="0" xfId="9" applyNumberFormat="1" applyFont="1" applyFill="1" applyBorder="1" applyAlignment="1">
      <alignment horizontal="center"/>
    </xf>
    <xf numFmtId="170" fontId="41" fillId="0" borderId="0" xfId="9" applyNumberFormat="1" applyFont="1" applyFill="1" applyBorder="1" applyAlignment="1">
      <alignment horizontal="left"/>
    </xf>
    <xf numFmtId="0" fontId="8" fillId="0" borderId="1" xfId="7" applyFont="1" applyFill="1" applyBorder="1" applyAlignment="1">
      <alignment horizontal="center"/>
    </xf>
    <xf numFmtId="0" fontId="8" fillId="0" borderId="7" xfId="7" applyFont="1" applyFill="1" applyBorder="1" applyAlignment="1">
      <alignment horizontal="center"/>
    </xf>
    <xf numFmtId="0" fontId="20" fillId="0" borderId="15" xfId="0" applyFont="1" applyFill="1" applyBorder="1" applyAlignment="1">
      <alignment horizontal="justify" vertical="top"/>
    </xf>
    <xf numFmtId="0" fontId="20" fillId="0" borderId="0" xfId="0" applyFont="1" applyFill="1" applyBorder="1" applyAlignment="1">
      <alignment horizontal="justify" vertical="top"/>
    </xf>
    <xf numFmtId="0" fontId="20" fillId="0" borderId="22" xfId="0" applyFont="1" applyFill="1" applyBorder="1" applyAlignment="1">
      <alignment horizontal="justify" vertical="top"/>
    </xf>
    <xf numFmtId="0" fontId="10" fillId="0" borderId="0" xfId="7" applyFont="1"/>
    <xf numFmtId="0" fontId="9" fillId="0" borderId="0" xfId="7" applyFont="1"/>
    <xf numFmtId="0" fontId="9" fillId="0" borderId="0" xfId="7" applyFont="1" applyAlignment="1">
      <alignment horizontal="left"/>
    </xf>
    <xf numFmtId="3" fontId="9" fillId="0" borderId="0" xfId="7" applyNumberFormat="1" applyFont="1"/>
    <xf numFmtId="3" fontId="18" fillId="0" borderId="0" xfId="7" applyNumberFormat="1" applyFont="1"/>
    <xf numFmtId="3" fontId="9" fillId="0" borderId="0" xfId="7" applyNumberFormat="1" applyFont="1" applyFill="1"/>
    <xf numFmtId="3" fontId="8" fillId="0" borderId="20" xfId="7" applyNumberFormat="1" applyFont="1" applyFill="1" applyBorder="1"/>
    <xf numFmtId="3" fontId="8" fillId="0" borderId="20" xfId="7" applyNumberFormat="1" applyFont="1" applyBorder="1"/>
    <xf numFmtId="0" fontId="40" fillId="0" borderId="0" xfId="7" applyFont="1"/>
    <xf numFmtId="0" fontId="54" fillId="0" borderId="0" xfId="7" applyFont="1"/>
    <xf numFmtId="3" fontId="54" fillId="0" borderId="0" xfId="7" applyNumberFormat="1" applyFont="1"/>
    <xf numFmtId="3" fontId="40" fillId="0" borderId="0" xfId="7" applyNumberFormat="1" applyFont="1"/>
    <xf numFmtId="0" fontId="43" fillId="0" borderId="9" xfId="7" applyFont="1" applyBorder="1"/>
    <xf numFmtId="3" fontId="10" fillId="0" borderId="0" xfId="7" applyNumberFormat="1" applyFont="1"/>
    <xf numFmtId="0" fontId="9" fillId="0" borderId="5" xfId="7" applyFont="1" applyBorder="1"/>
    <xf numFmtId="3" fontId="9" fillId="0" borderId="1" xfId="7" applyNumberFormat="1" applyFont="1" applyFill="1" applyBorder="1"/>
    <xf numFmtId="3" fontId="9" fillId="0" borderId="1" xfId="7" applyNumberFormat="1" applyFont="1" applyBorder="1"/>
    <xf numFmtId="3" fontId="9" fillId="0" borderId="3" xfId="7" applyNumberFormat="1" applyFont="1" applyBorder="1"/>
    <xf numFmtId="0" fontId="8" fillId="0" borderId="3" xfId="7" applyFont="1" applyBorder="1"/>
    <xf numFmtId="0" fontId="10" fillId="0" borderId="0" xfId="7" applyFont="1" applyAlignment="1">
      <alignment horizontal="center"/>
    </xf>
    <xf numFmtId="0" fontId="9" fillId="0" borderId="0" xfId="7" applyFont="1" applyAlignment="1">
      <alignment horizontal="center"/>
    </xf>
    <xf numFmtId="0" fontId="13" fillId="0" borderId="1" xfId="7" applyFont="1" applyBorder="1" applyAlignment="1">
      <alignment horizontal="center"/>
    </xf>
    <xf numFmtId="0" fontId="8" fillId="0" borderId="7" xfId="7" applyFont="1" applyBorder="1" applyAlignment="1">
      <alignment horizontal="centerContinuous"/>
    </xf>
    <xf numFmtId="14" fontId="8" fillId="0" borderId="20" xfId="7" applyNumberFormat="1" applyFont="1" applyBorder="1" applyAlignment="1">
      <alignment horizontal="center"/>
    </xf>
    <xf numFmtId="14" fontId="8" fillId="0" borderId="10" xfId="7" applyNumberFormat="1" applyFont="1" applyBorder="1" applyAlignment="1">
      <alignment horizontal="center"/>
    </xf>
    <xf numFmtId="0" fontId="8" fillId="0" borderId="8" xfId="7" applyFont="1" applyBorder="1" applyAlignment="1">
      <alignment horizontal="centerContinuous"/>
    </xf>
    <xf numFmtId="0" fontId="8" fillId="0" borderId="4" xfId="7" applyFont="1" applyBorder="1" applyAlignment="1">
      <alignment horizontal="centerContinuous"/>
    </xf>
    <xf numFmtId="0" fontId="8" fillId="0" borderId="3" xfId="7" applyFont="1" applyBorder="1" applyAlignment="1">
      <alignment horizontal="centerContinuous"/>
    </xf>
    <xf numFmtId="0" fontId="8" fillId="0" borderId="1" xfId="7" applyFont="1" applyBorder="1"/>
    <xf numFmtId="3" fontId="9" fillId="0" borderId="0" xfId="7" applyNumberFormat="1" applyFont="1" applyAlignment="1">
      <alignment horizontal="centerContinuous"/>
    </xf>
    <xf numFmtId="0" fontId="9" fillId="0" borderId="0" xfId="7" applyFont="1" applyAlignment="1">
      <alignment horizontal="centerContinuous"/>
    </xf>
    <xf numFmtId="0" fontId="8" fillId="0" borderId="0" xfId="7" applyFont="1" applyAlignment="1">
      <alignment horizontal="centerContinuous"/>
    </xf>
    <xf numFmtId="0" fontId="20" fillId="0" borderId="0" xfId="7" applyFont="1" applyAlignment="1">
      <alignment horizontal="centerContinuous"/>
    </xf>
    <xf numFmtId="0" fontId="20" fillId="0" borderId="0" xfId="7" applyFont="1" applyAlignment="1">
      <alignment horizontal="left"/>
    </xf>
    <xf numFmtId="0" fontId="9" fillId="0" borderId="20" xfId="7" applyFont="1" applyBorder="1"/>
    <xf numFmtId="3" fontId="9" fillId="0" borderId="20" xfId="7" applyNumberFormat="1" applyFont="1" applyBorder="1"/>
    <xf numFmtId="3" fontId="9" fillId="0" borderId="20" xfId="7" applyNumberFormat="1" applyFont="1" applyFill="1" applyBorder="1"/>
    <xf numFmtId="0" fontId="22" fillId="0" borderId="20" xfId="7" applyFont="1" applyBorder="1"/>
    <xf numFmtId="0" fontId="43" fillId="0" borderId="0" xfId="7" applyFont="1"/>
    <xf numFmtId="0" fontId="62" fillId="0" borderId="0" xfId="7" applyFont="1"/>
    <xf numFmtId="0" fontId="56" fillId="0" borderId="0" xfId="7" applyFont="1"/>
    <xf numFmtId="3" fontId="43" fillId="0" borderId="0" xfId="7" applyNumberFormat="1" applyFont="1"/>
    <xf numFmtId="0" fontId="63" fillId="0" borderId="0" xfId="7" applyFont="1" applyProtection="1">
      <protection locked="0"/>
    </xf>
    <xf numFmtId="3" fontId="64" fillId="0" borderId="0" xfId="7" applyNumberFormat="1" applyFont="1" applyProtection="1">
      <protection locked="0"/>
    </xf>
    <xf numFmtId="3" fontId="43" fillId="0" borderId="20" xfId="2" applyNumberFormat="1" applyFont="1" applyFill="1" applyBorder="1" applyAlignment="1">
      <alignment horizontal="right"/>
    </xf>
    <xf numFmtId="3" fontId="40" fillId="0" borderId="5" xfId="2" applyNumberFormat="1" applyFont="1" applyBorder="1" applyAlignment="1">
      <alignment horizontal="right"/>
    </xf>
    <xf numFmtId="3" fontId="40" fillId="0" borderId="7" xfId="2" applyNumberFormat="1" applyFont="1" applyFill="1" applyBorder="1" applyAlignment="1">
      <alignment horizontal="right"/>
    </xf>
    <xf numFmtId="3" fontId="40" fillId="0" borderId="5" xfId="2" applyNumberFormat="1" applyFont="1" applyFill="1" applyBorder="1" applyAlignment="1">
      <alignment horizontal="right"/>
    </xf>
    <xf numFmtId="3" fontId="40" fillId="0" borderId="5" xfId="2" quotePrefix="1" applyNumberFormat="1" applyFont="1" applyBorder="1" applyAlignment="1">
      <alignment horizontal="right"/>
    </xf>
    <xf numFmtId="0" fontId="40" fillId="0" borderId="1" xfId="7" applyFont="1" applyBorder="1"/>
    <xf numFmtId="0" fontId="40" fillId="0" borderId="3" xfId="7" applyFont="1" applyBorder="1"/>
    <xf numFmtId="0" fontId="59" fillId="0" borderId="0" xfId="7" applyFont="1"/>
    <xf numFmtId="0" fontId="55" fillId="0" borderId="0" xfId="7" applyFont="1"/>
    <xf numFmtId="0" fontId="56" fillId="0" borderId="0" xfId="7" applyFont="1" applyAlignment="1">
      <alignment horizontal="right"/>
    </xf>
    <xf numFmtId="0" fontId="57" fillId="0" borderId="0" xfId="7" applyFont="1" applyAlignment="1">
      <alignment horizontal="right"/>
    </xf>
    <xf numFmtId="0" fontId="58" fillId="0" borderId="0" xfId="7" applyFont="1" applyAlignment="1">
      <alignment horizontal="centerContinuous"/>
    </xf>
    <xf numFmtId="0" fontId="55" fillId="0" borderId="0" xfId="7" applyFont="1" applyAlignment="1">
      <alignment horizontal="centerContinuous"/>
    </xf>
    <xf numFmtId="0" fontId="59" fillId="0" borderId="0" xfId="7" applyFont="1" applyAlignment="1">
      <alignment horizontal="centerContinuous"/>
    </xf>
    <xf numFmtId="0" fontId="54" fillId="0" borderId="0" xfId="7" applyFont="1" applyAlignment="1">
      <alignment horizontal="centerContinuous"/>
    </xf>
    <xf numFmtId="0" fontId="17" fillId="0" borderId="0" xfId="7" applyFont="1" applyProtection="1">
      <protection locked="0"/>
    </xf>
    <xf numFmtId="0" fontId="17" fillId="0" borderId="0" xfId="7" applyFont="1" applyBorder="1" applyProtection="1">
      <protection locked="0"/>
    </xf>
    <xf numFmtId="165" fontId="13" fillId="0" borderId="7" xfId="2" applyFont="1" applyBorder="1"/>
    <xf numFmtId="165" fontId="15" fillId="0" borderId="7" xfId="2" applyFont="1" applyBorder="1" applyAlignment="1">
      <alignment horizontal="center"/>
    </xf>
    <xf numFmtId="0" fontId="8" fillId="0" borderId="7" xfId="7" applyFont="1" applyBorder="1"/>
    <xf numFmtId="0" fontId="14" fillId="0" borderId="12" xfId="7" applyFont="1" applyBorder="1" applyAlignment="1">
      <alignment horizontal="center"/>
    </xf>
    <xf numFmtId="0" fontId="14" fillId="0" borderId="6" xfId="7" applyFont="1" applyBorder="1" applyAlignment="1">
      <alignment horizontal="center"/>
    </xf>
    <xf numFmtId="0" fontId="14" fillId="0" borderId="12" xfId="7" applyFont="1" applyBorder="1"/>
    <xf numFmtId="0" fontId="14" fillId="0" borderId="7" xfId="7" applyFont="1" applyBorder="1" applyAlignment="1">
      <alignment horizontal="center"/>
    </xf>
    <xf numFmtId="0" fontId="14" fillId="0" borderId="1" xfId="7" applyFont="1" applyBorder="1" applyAlignment="1">
      <alignment horizontal="center"/>
    </xf>
    <xf numFmtId="0" fontId="14" fillId="0" borderId="7" xfId="7" applyFont="1" applyBorder="1"/>
    <xf numFmtId="0" fontId="9" fillId="0" borderId="8" xfId="7" applyBorder="1"/>
    <xf numFmtId="0" fontId="9" fillId="0" borderId="10" xfId="7" applyBorder="1"/>
    <xf numFmtId="0" fontId="9" fillId="0" borderId="11" xfId="7" applyBorder="1"/>
    <xf numFmtId="0" fontId="8" fillId="0" borderId="11" xfId="7" quotePrefix="1" applyFont="1" applyBorder="1" applyAlignment="1">
      <alignment horizontal="left"/>
    </xf>
    <xf numFmtId="0" fontId="8" fillId="0" borderId="9" xfId="7" quotePrefix="1" applyFont="1" applyBorder="1" applyAlignment="1">
      <alignment horizontal="left"/>
    </xf>
    <xf numFmtId="0" fontId="22" fillId="0" borderId="0" xfId="7" applyFont="1" applyBorder="1" applyAlignment="1">
      <alignment horizontal="center"/>
    </xf>
    <xf numFmtId="0" fontId="8" fillId="0" borderId="0" xfId="7" applyFont="1" applyBorder="1"/>
    <xf numFmtId="0" fontId="21" fillId="0" borderId="0" xfId="7" applyFont="1"/>
    <xf numFmtId="0" fontId="21" fillId="0" borderId="0" xfId="7" applyFont="1" applyAlignment="1">
      <alignment horizontal="centerContinuous"/>
    </xf>
    <xf numFmtId="0" fontId="21" fillId="0" borderId="0" xfId="7" applyFont="1" applyAlignment="1"/>
    <xf numFmtId="0" fontId="16" fillId="0" borderId="0" xfId="7" applyFont="1" applyAlignment="1"/>
    <xf numFmtId="0" fontId="16" fillId="0" borderId="0" xfId="7" applyFont="1"/>
    <xf numFmtId="0" fontId="16" fillId="0" borderId="0" xfId="7" applyFont="1" applyAlignment="1">
      <alignment horizontal="centerContinuous"/>
    </xf>
    <xf numFmtId="0" fontId="30" fillId="0" borderId="0" xfId="7" applyFont="1" applyProtection="1">
      <protection locked="0"/>
    </xf>
    <xf numFmtId="0" fontId="30" fillId="0" borderId="0" xfId="7" applyFont="1" applyBorder="1" applyProtection="1">
      <protection locked="0"/>
    </xf>
    <xf numFmtId="0" fontId="18" fillId="0" borderId="20" xfId="7" applyFont="1" applyBorder="1"/>
    <xf numFmtId="0" fontId="18" fillId="0" borderId="11" xfId="7" applyFont="1" applyBorder="1"/>
    <xf numFmtId="0" fontId="18" fillId="0" borderId="7" xfId="7" applyFont="1" applyBorder="1"/>
    <xf numFmtId="0" fontId="27" fillId="0" borderId="12" xfId="7" applyFont="1" applyBorder="1"/>
    <xf numFmtId="0" fontId="27" fillId="0" borderId="7" xfId="7" applyFont="1" applyBorder="1"/>
    <xf numFmtId="0" fontId="27" fillId="0" borderId="1" xfId="7" applyFont="1" applyBorder="1"/>
    <xf numFmtId="0" fontId="25" fillId="0" borderId="0" xfId="7" applyFont="1" applyAlignment="1">
      <alignment horizontal="centerContinuous"/>
    </xf>
    <xf numFmtId="0" fontId="17" fillId="0" borderId="0" xfId="7" applyFont="1"/>
    <xf numFmtId="0" fontId="24" fillId="0" borderId="0" xfId="7" applyFont="1" applyAlignment="1">
      <alignment horizontal="centerContinuous"/>
    </xf>
    <xf numFmtId="0" fontId="8" fillId="0" borderId="1" xfId="7" applyFont="1" applyBorder="1" applyAlignment="1">
      <alignment horizontal="centerContinuous"/>
    </xf>
    <xf numFmtId="0" fontId="19" fillId="0" borderId="20" xfId="7" quotePrefix="1" applyFont="1" applyBorder="1" applyAlignment="1">
      <alignment horizontal="left"/>
    </xf>
    <xf numFmtId="0" fontId="19" fillId="0" borderId="12" xfId="7" quotePrefix="1" applyFont="1" applyBorder="1" applyAlignment="1">
      <alignment horizontal="left"/>
    </xf>
    <xf numFmtId="165" fontId="8" fillId="0" borderId="20" xfId="2" applyFont="1" applyFill="1" applyBorder="1" applyAlignment="1">
      <alignment horizontal="center"/>
    </xf>
    <xf numFmtId="4" fontId="0" fillId="0" borderId="7" xfId="2" applyNumberFormat="1" applyFont="1" applyBorder="1" applyAlignment="1">
      <alignment horizontal="right"/>
    </xf>
    <xf numFmtId="165" fontId="8" fillId="0" borderId="20" xfId="2" applyFont="1" applyBorder="1" applyAlignment="1">
      <alignment horizontal="center"/>
    </xf>
    <xf numFmtId="3" fontId="8" fillId="0" borderId="20" xfId="2" applyNumberFormat="1" applyFont="1" applyBorder="1" applyAlignment="1">
      <alignment horizontal="right"/>
    </xf>
    <xf numFmtId="3" fontId="0" fillId="0" borderId="20" xfId="2" applyNumberFormat="1" applyFont="1" applyBorder="1" applyAlignment="1">
      <alignment horizontal="right"/>
    </xf>
    <xf numFmtId="4" fontId="8" fillId="0" borderId="20" xfId="2" applyNumberFormat="1" applyFont="1" applyBorder="1" applyAlignment="1">
      <alignment horizontal="right"/>
    </xf>
    <xf numFmtId="165" fontId="0" fillId="0" borderId="7" xfId="2" applyFont="1" applyBorder="1" applyAlignment="1">
      <alignment horizontal="center"/>
    </xf>
    <xf numFmtId="0" fontId="65" fillId="0" borderId="5" xfId="7" applyFont="1" applyBorder="1"/>
    <xf numFmtId="4" fontId="8" fillId="0" borderId="20" xfId="2" applyNumberFormat="1" applyFont="1" applyFill="1" applyBorder="1"/>
    <xf numFmtId="4" fontId="0" fillId="0" borderId="7" xfId="2" applyNumberFormat="1" applyFont="1" applyBorder="1"/>
    <xf numFmtId="4" fontId="8" fillId="0" borderId="20" xfId="2" applyNumberFormat="1" applyFont="1" applyBorder="1" applyAlignment="1"/>
    <xf numFmtId="4" fontId="0" fillId="0" borderId="7" xfId="2" applyNumberFormat="1" applyFont="1" applyBorder="1" applyAlignment="1"/>
    <xf numFmtId="165" fontId="60" fillId="0" borderId="7" xfId="2" applyFont="1" applyBorder="1"/>
    <xf numFmtId="165" fontId="0" fillId="0" borderId="1" xfId="2" applyFont="1" applyBorder="1"/>
    <xf numFmtId="0" fontId="8" fillId="0" borderId="19" xfId="7" applyFont="1" applyFill="1" applyBorder="1" applyAlignment="1">
      <alignment horizontal="centerContinuous"/>
    </xf>
    <xf numFmtId="0" fontId="8" fillId="0" borderId="20" xfId="7" applyFont="1" applyFill="1" applyBorder="1" applyAlignment="1">
      <alignment horizontal="centerContinuous"/>
    </xf>
    <xf numFmtId="0" fontId="8" fillId="0" borderId="11" xfId="7" applyFont="1" applyFill="1" applyBorder="1" applyAlignment="1"/>
    <xf numFmtId="0" fontId="8" fillId="0" borderId="9" xfId="7" applyFont="1" applyFill="1" applyBorder="1" applyAlignment="1"/>
    <xf numFmtId="0" fontId="26" fillId="0" borderId="0" xfId="7" applyFont="1" applyAlignment="1">
      <alignment horizontal="centerContinuous"/>
    </xf>
    <xf numFmtId="164" fontId="0" fillId="0" borderId="0" xfId="0" applyNumberFormat="1" applyFill="1"/>
    <xf numFmtId="173" fontId="9" fillId="0" borderId="2" xfId="1" applyNumberFormat="1" applyFont="1" applyFill="1" applyBorder="1"/>
    <xf numFmtId="165" fontId="0" fillId="0" borderId="0" xfId="2" applyFont="1" applyFill="1"/>
    <xf numFmtId="165" fontId="44" fillId="0" borderId="0" xfId="2" applyFont="1" applyFill="1"/>
    <xf numFmtId="3" fontId="51" fillId="0" borderId="0" xfId="0" applyNumberFormat="1" applyFont="1" applyFill="1"/>
    <xf numFmtId="0" fontId="16" fillId="0" borderId="0" xfId="0" applyFont="1" applyFill="1" applyAlignment="1" applyProtection="1"/>
    <xf numFmtId="0" fontId="58" fillId="0" borderId="0" xfId="7" applyFont="1" applyAlignment="1"/>
    <xf numFmtId="0" fontId="59" fillId="0" borderId="0" xfId="7" applyFont="1" applyAlignment="1"/>
    <xf numFmtId="14" fontId="13" fillId="0" borderId="12" xfId="0" quotePrefix="1" applyNumberFormat="1" applyFont="1" applyFill="1" applyBorder="1" applyAlignment="1">
      <alignment horizontal="center"/>
    </xf>
    <xf numFmtId="3" fontId="9" fillId="0" borderId="7" xfId="2" applyNumberFormat="1" applyFont="1" applyBorder="1" applyAlignment="1">
      <alignment horizontal="right"/>
    </xf>
    <xf numFmtId="164" fontId="9" fillId="0" borderId="0" xfId="7" applyNumberFormat="1" applyFill="1"/>
    <xf numFmtId="164" fontId="18" fillId="0" borderId="0" xfId="7" applyNumberFormat="1" applyFont="1" applyFill="1"/>
    <xf numFmtId="3" fontId="9" fillId="0" borderId="7" xfId="0" applyNumberFormat="1" applyFont="1" applyBorder="1" applyAlignment="1">
      <alignment horizontal="right" vertical="center"/>
    </xf>
    <xf numFmtId="168" fontId="9" fillId="0" borderId="1" xfId="2" applyNumberFormat="1" applyFont="1" applyFill="1" applyBorder="1" applyAlignment="1">
      <alignment horizontal="right"/>
    </xf>
    <xf numFmtId="0" fontId="40" fillId="0" borderId="0" xfId="7" applyFont="1" applyProtection="1">
      <protection locked="0"/>
    </xf>
    <xf numFmtId="0" fontId="40" fillId="0" borderId="5" xfId="7" applyFont="1" applyBorder="1"/>
    <xf numFmtId="0" fontId="40" fillId="0" borderId="5" xfId="7" quotePrefix="1" applyFont="1" applyBorder="1" applyAlignment="1">
      <alignment horizontal="left"/>
    </xf>
    <xf numFmtId="0" fontId="40" fillId="0" borderId="5" xfId="7" applyFont="1" applyBorder="1" applyAlignment="1">
      <alignment horizontal="left"/>
    </xf>
    <xf numFmtId="3" fontId="40" fillId="0" borderId="7" xfId="2" applyNumberFormat="1" applyFont="1" applyBorder="1" applyAlignment="1">
      <alignment horizontal="right"/>
    </xf>
    <xf numFmtId="170" fontId="41" fillId="0" borderId="0" xfId="9" applyNumberFormat="1" applyFont="1" applyBorder="1" applyAlignment="1">
      <alignment horizontal="center"/>
    </xf>
    <xf numFmtId="170" fontId="41" fillId="0" borderId="0" xfId="9" applyNumberFormat="1" applyFont="1" applyFill="1" applyBorder="1" applyAlignment="1">
      <alignment horizontal="center"/>
    </xf>
    <xf numFmtId="170" fontId="41" fillId="0" borderId="0" xfId="9" applyNumberFormat="1" applyFont="1" applyAlignment="1">
      <alignment horizontal="center"/>
    </xf>
    <xf numFmtId="0" fontId="9" fillId="0" borderId="0" xfId="50"/>
    <xf numFmtId="37" fontId="9" fillId="0" borderId="0" xfId="50" applyNumberFormat="1" applyAlignment="1">
      <alignment horizontal="center"/>
    </xf>
    <xf numFmtId="37" fontId="9" fillId="0" borderId="0" xfId="50" applyNumberFormat="1"/>
    <xf numFmtId="0" fontId="24" fillId="0" borderId="0" xfId="50" applyFont="1" applyAlignment="1">
      <alignment horizontal="center"/>
    </xf>
    <xf numFmtId="0" fontId="27" fillId="0" borderId="0" xfId="50" applyFont="1" applyAlignment="1">
      <alignment horizontal="center"/>
    </xf>
    <xf numFmtId="0" fontId="8" fillId="0" borderId="0" xfId="50" applyFont="1" applyAlignment="1">
      <alignment horizontal="center"/>
    </xf>
    <xf numFmtId="37" fontId="8" fillId="0" borderId="0" xfId="50" applyNumberFormat="1" applyFont="1" applyAlignment="1">
      <alignment horizontal="center"/>
    </xf>
    <xf numFmtId="37" fontId="8" fillId="0" borderId="0" xfId="50" applyNumberFormat="1" applyFont="1"/>
    <xf numFmtId="0" fontId="8" fillId="0" borderId="0" xfId="50" applyFont="1"/>
    <xf numFmtId="178" fontId="9" fillId="0" borderId="0" xfId="50" applyNumberFormat="1"/>
    <xf numFmtId="178" fontId="9" fillId="0" borderId="2" xfId="50" applyNumberFormat="1" applyBorder="1"/>
    <xf numFmtId="0" fontId="9" fillId="0" borderId="3" xfId="50" applyBorder="1"/>
    <xf numFmtId="0" fontId="67" fillId="0" borderId="4" xfId="50" applyFont="1" applyBorder="1"/>
    <xf numFmtId="0" fontId="9" fillId="0" borderId="4" xfId="50" applyBorder="1"/>
    <xf numFmtId="170" fontId="68" fillId="0" borderId="4" xfId="9" applyNumberFormat="1" applyFont="1" applyBorder="1" applyAlignment="1">
      <alignment horizontal="center"/>
    </xf>
    <xf numFmtId="37" fontId="69" fillId="0" borderId="4" xfId="50" applyNumberFormat="1" applyFont="1" applyBorder="1"/>
    <xf numFmtId="0" fontId="9" fillId="0" borderId="8" xfId="50" applyBorder="1"/>
    <xf numFmtId="0" fontId="9" fillId="0" borderId="5" xfId="50" applyBorder="1"/>
    <xf numFmtId="0" fontId="67" fillId="0" borderId="0" xfId="50" applyFont="1"/>
    <xf numFmtId="170" fontId="68" fillId="0" borderId="0" xfId="9" applyNumberFormat="1" applyFont="1" applyAlignment="1">
      <alignment horizontal="center"/>
    </xf>
    <xf numFmtId="37" fontId="69" fillId="0" borderId="0" xfId="50" applyNumberFormat="1" applyFont="1"/>
    <xf numFmtId="0" fontId="9" fillId="0" borderId="21" xfId="50" applyBorder="1"/>
    <xf numFmtId="0" fontId="8" fillId="0" borderId="2" xfId="50" applyFont="1" applyBorder="1" applyAlignment="1">
      <alignment horizontal="center"/>
    </xf>
    <xf numFmtId="0" fontId="69" fillId="0" borderId="0" xfId="50" applyFont="1"/>
    <xf numFmtId="178" fontId="8" fillId="0" borderId="0" xfId="50" applyNumberFormat="1" applyFont="1" applyAlignment="1">
      <alignment horizontal="center"/>
    </xf>
    <xf numFmtId="37" fontId="70" fillId="0" borderId="0" xfId="50" applyNumberFormat="1" applyFont="1" applyAlignment="1">
      <alignment horizontal="center"/>
    </xf>
    <xf numFmtId="37" fontId="69" fillId="0" borderId="0" xfId="50" applyNumberFormat="1" applyFont="1" applyAlignment="1">
      <alignment horizontal="center"/>
    </xf>
    <xf numFmtId="3" fontId="9" fillId="0" borderId="0" xfId="51" applyNumberFormat="1"/>
    <xf numFmtId="178" fontId="9" fillId="0" borderId="21" xfId="50" applyNumberFormat="1" applyBorder="1"/>
    <xf numFmtId="171" fontId="9" fillId="0" borderId="0" xfId="52" applyNumberFormat="1"/>
    <xf numFmtId="171" fontId="9" fillId="0" borderId="0" xfId="50" applyNumberFormat="1"/>
    <xf numFmtId="39" fontId="9" fillId="0" borderId="0" xfId="50" applyNumberFormat="1"/>
    <xf numFmtId="3" fontId="9" fillId="0" borderId="2" xfId="51" applyNumberFormat="1" applyBorder="1"/>
    <xf numFmtId="0" fontId="13" fillId="0" borderId="0" xfId="50" applyFont="1"/>
    <xf numFmtId="3" fontId="8" fillId="0" borderId="2" xfId="51" applyNumberFormat="1" applyFont="1" applyBorder="1"/>
    <xf numFmtId="3" fontId="8" fillId="0" borderId="0" xfId="51" applyNumberFormat="1" applyFont="1"/>
    <xf numFmtId="171" fontId="70" fillId="0" borderId="0" xfId="50" applyNumberFormat="1" applyFont="1"/>
    <xf numFmtId="171" fontId="70" fillId="3" borderId="0" xfId="50" applyNumberFormat="1" applyFont="1" applyFill="1"/>
    <xf numFmtId="178" fontId="8" fillId="0" borderId="21" xfId="50" applyNumberFormat="1" applyFont="1" applyBorder="1"/>
    <xf numFmtId="179" fontId="9" fillId="0" borderId="0" xfId="52"/>
    <xf numFmtId="37" fontId="9" fillId="0" borderId="21" xfId="50" applyNumberFormat="1" applyBorder="1"/>
    <xf numFmtId="37" fontId="70" fillId="0" borderId="0" xfId="50" applyNumberFormat="1" applyFont="1"/>
    <xf numFmtId="0" fontId="70" fillId="0" borderId="0" xfId="50" applyFont="1"/>
    <xf numFmtId="37" fontId="69" fillId="0" borderId="0" xfId="52" applyNumberFormat="1" applyFont="1"/>
    <xf numFmtId="39" fontId="9" fillId="0" borderId="0" xfId="52" applyNumberFormat="1"/>
    <xf numFmtId="171" fontId="70" fillId="0" borderId="0" xfId="52" applyNumberFormat="1" applyFont="1"/>
    <xf numFmtId="171" fontId="70" fillId="3" borderId="0" xfId="52" applyNumberFormat="1" applyFont="1" applyFill="1"/>
    <xf numFmtId="173" fontId="0" fillId="0" borderId="0" xfId="5" applyNumberFormat="1" applyFont="1"/>
    <xf numFmtId="3" fontId="8" fillId="0" borderId="29" xfId="51" applyNumberFormat="1" applyFont="1" applyBorder="1"/>
    <xf numFmtId="0" fontId="9" fillId="0" borderId="6" xfId="50" applyBorder="1"/>
    <xf numFmtId="0" fontId="9" fillId="0" borderId="2" xfId="50" applyBorder="1"/>
    <xf numFmtId="37" fontId="9" fillId="0" borderId="2" xfId="50" applyNumberFormat="1" applyBorder="1"/>
    <xf numFmtId="0" fontId="9" fillId="0" borderId="19" xfId="50" applyBorder="1"/>
    <xf numFmtId="170" fontId="9" fillId="0" borderId="0" xfId="50" applyNumberFormat="1"/>
    <xf numFmtId="170" fontId="71" fillId="0" borderId="0" xfId="50" applyNumberFormat="1" applyFont="1"/>
    <xf numFmtId="170" fontId="41" fillId="0" borderId="0" xfId="9" applyNumberFormat="1" applyFont="1" applyAlignment="1">
      <alignment horizontal="left"/>
    </xf>
    <xf numFmtId="0" fontId="15" fillId="0" borderId="0" xfId="50" applyFont="1"/>
    <xf numFmtId="0" fontId="45" fillId="0" borderId="0" xfId="50" applyFont="1" applyProtection="1">
      <protection locked="0"/>
    </xf>
    <xf numFmtId="170" fontId="13" fillId="0" borderId="0" xfId="50" applyNumberFormat="1" applyFont="1"/>
    <xf numFmtId="170" fontId="41" fillId="0" borderId="0" xfId="50" applyNumberFormat="1" applyFont="1"/>
    <xf numFmtId="170" fontId="8" fillId="0" borderId="0" xfId="50" applyNumberFormat="1" applyFont="1"/>
    <xf numFmtId="170" fontId="10" fillId="0" borderId="0" xfId="50" applyNumberFormat="1" applyFont="1"/>
    <xf numFmtId="0" fontId="9" fillId="0" borderId="0" xfId="50" applyProtection="1">
      <protection locked="0"/>
    </xf>
    <xf numFmtId="0" fontId="18" fillId="0" borderId="0" xfId="50" applyFont="1" applyProtection="1">
      <protection locked="0"/>
    </xf>
    <xf numFmtId="170" fontId="18" fillId="0" borderId="0" xfId="50" applyNumberFormat="1" applyFont="1" applyProtection="1">
      <protection locked="0"/>
    </xf>
    <xf numFmtId="0" fontId="9" fillId="0" borderId="7" xfId="7" applyFont="1" applyBorder="1" applyAlignment="1"/>
    <xf numFmtId="3" fontId="15" fillId="0" borderId="7" xfId="2" applyNumberFormat="1" applyFont="1" applyBorder="1" applyAlignment="1">
      <alignment horizontal="right"/>
    </xf>
    <xf numFmtId="3" fontId="15" fillId="0" borderId="7" xfId="2" applyNumberFormat="1" applyFont="1" applyBorder="1" applyAlignment="1"/>
    <xf numFmtId="3" fontId="15" fillId="0" borderId="7" xfId="2" applyNumberFormat="1" applyFont="1" applyBorder="1"/>
    <xf numFmtId="0" fontId="19" fillId="0" borderId="0" xfId="7" applyFont="1" applyFill="1" applyBorder="1" applyAlignment="1"/>
    <xf numFmtId="3" fontId="72" fillId="0" borderId="12" xfId="0" applyNumberFormat="1" applyFont="1" applyBorder="1"/>
    <xf numFmtId="3" fontId="8" fillId="0" borderId="0" xfId="7" applyNumberFormat="1" applyFont="1"/>
    <xf numFmtId="174" fontId="68" fillId="0" borderId="0" xfId="9" applyNumberFormat="1" applyFont="1" applyAlignment="1">
      <alignment horizontal="center"/>
    </xf>
    <xf numFmtId="165" fontId="0" fillId="0" borderId="0" xfId="0" applyNumberFormat="1" applyFill="1"/>
    <xf numFmtId="165" fontId="18" fillId="0" borderId="0" xfId="2" applyFont="1" applyFill="1"/>
    <xf numFmtId="14" fontId="8" fillId="0" borderId="12" xfId="7" applyNumberFormat="1" applyFont="1" applyFill="1" applyBorder="1" applyAlignment="1">
      <alignment horizontal="center"/>
    </xf>
    <xf numFmtId="3" fontId="43" fillId="0" borderId="20" xfId="7" applyNumberFormat="1" applyFont="1" applyFill="1" applyBorder="1"/>
    <xf numFmtId="3" fontId="9" fillId="0" borderId="1" xfId="7" applyNumberFormat="1" applyBorder="1"/>
    <xf numFmtId="0" fontId="9" fillId="0" borderId="20" xfId="7" applyBorder="1"/>
    <xf numFmtId="3" fontId="9" fillId="0" borderId="20" xfId="7" applyNumberFormat="1" applyBorder="1"/>
    <xf numFmtId="0" fontId="14" fillId="0" borderId="20" xfId="7" quotePrefix="1" applyFont="1" applyFill="1" applyBorder="1" applyAlignment="1">
      <alignment horizontal="left"/>
    </xf>
    <xf numFmtId="3" fontId="13" fillId="0" borderId="20" xfId="2" applyNumberFormat="1" applyFont="1" applyFill="1" applyBorder="1" applyAlignment="1">
      <alignment horizontal="right"/>
    </xf>
    <xf numFmtId="165" fontId="18" fillId="0" borderId="0" xfId="7" applyNumberFormat="1" applyFont="1" applyProtection="1">
      <protection locked="0"/>
    </xf>
    <xf numFmtId="168" fontId="9" fillId="0" borderId="0" xfId="7" applyNumberFormat="1" applyFont="1" applyFill="1"/>
    <xf numFmtId="3" fontId="9" fillId="0" borderId="0" xfId="2" applyNumberFormat="1" applyFill="1"/>
    <xf numFmtId="164" fontId="9" fillId="0" borderId="7" xfId="2" applyNumberFormat="1" applyFont="1" applyBorder="1" applyAlignment="1">
      <alignment horizontal="left"/>
    </xf>
    <xf numFmtId="165" fontId="9" fillId="0" borderId="7" xfId="2" applyFont="1" applyBorder="1" applyAlignment="1">
      <alignment horizontal="left"/>
    </xf>
    <xf numFmtId="165" fontId="9" fillId="0" borderId="7" xfId="2" applyFont="1" applyBorder="1" applyAlignment="1">
      <alignment horizontal="right"/>
    </xf>
    <xf numFmtId="0" fontId="8" fillId="0" borderId="0" xfId="50" applyFont="1" applyAlignment="1">
      <alignment horizontal="center"/>
    </xf>
    <xf numFmtId="0" fontId="9" fillId="0" borderId="0" xfId="50" applyFont="1"/>
    <xf numFmtId="3" fontId="9" fillId="0" borderId="0" xfId="51" applyNumberFormat="1" applyFont="1"/>
    <xf numFmtId="4" fontId="9" fillId="0" borderId="7" xfId="2" applyNumberFormat="1" applyFont="1" applyBorder="1" applyAlignment="1"/>
    <xf numFmtId="4" fontId="9" fillId="0" borderId="7" xfId="2" applyNumberFormat="1" applyFont="1" applyBorder="1" applyAlignment="1">
      <alignment horizontal="right"/>
    </xf>
    <xf numFmtId="168" fontId="9" fillId="0" borderId="0" xfId="7" applyNumberFormat="1" applyFill="1" applyAlignment="1">
      <alignment horizontal="right"/>
    </xf>
    <xf numFmtId="168" fontId="46" fillId="0" borderId="0" xfId="7" applyNumberFormat="1" applyFont="1" applyFill="1" applyAlignment="1">
      <alignment horizontal="right" readingOrder="2"/>
    </xf>
    <xf numFmtId="0" fontId="9" fillId="0" borderId="7" xfId="7" quotePrefix="1" applyFont="1" applyFill="1" applyBorder="1" applyAlignment="1">
      <alignment horizontal="left" wrapText="1"/>
    </xf>
    <xf numFmtId="165" fontId="0" fillId="0" borderId="7" xfId="2" applyFont="1" applyFill="1" applyBorder="1" applyAlignment="1">
      <alignment horizontal="right"/>
    </xf>
    <xf numFmtId="170" fontId="41" fillId="0" borderId="0" xfId="9" applyNumberFormat="1" applyFont="1" applyAlignment="1">
      <alignment horizontal="center"/>
    </xf>
    <xf numFmtId="3" fontId="8" fillId="0" borderId="7" xfId="2" applyNumberFormat="1" applyFont="1" applyBorder="1" applyAlignment="1">
      <alignment horizontal="right"/>
    </xf>
    <xf numFmtId="0" fontId="27" fillId="0" borderId="9" xfId="7" applyFont="1" applyBorder="1" applyAlignment="1">
      <alignment horizontal="centerContinuous" vertical="center"/>
    </xf>
    <xf numFmtId="0" fontId="27" fillId="0" borderId="11" xfId="7" applyFont="1" applyBorder="1" applyAlignment="1">
      <alignment horizontal="centerContinuous" vertical="center"/>
    </xf>
    <xf numFmtId="0" fontId="27" fillId="0" borderId="10" xfId="7" applyFont="1" applyBorder="1" applyAlignment="1">
      <alignment horizontal="centerContinuous" vertical="center"/>
    </xf>
    <xf numFmtId="174" fontId="8" fillId="0" borderId="20" xfId="7" quotePrefix="1" applyNumberFormat="1" applyFont="1" applyFill="1" applyBorder="1" applyAlignment="1">
      <alignment horizontal="center"/>
    </xf>
    <xf numFmtId="0" fontId="59" fillId="0" borderId="0" xfId="7" applyFont="1" applyAlignment="1">
      <alignment horizontal="center"/>
    </xf>
    <xf numFmtId="164" fontId="8" fillId="0" borderId="20" xfId="2" applyNumberFormat="1" applyFont="1" applyFill="1" applyBorder="1" applyAlignment="1">
      <alignment horizontal="left"/>
    </xf>
    <xf numFmtId="0" fontId="16" fillId="0" borderId="0" xfId="7" applyFont="1" applyAlignment="1">
      <alignment horizontal="center"/>
    </xf>
    <xf numFmtId="0" fontId="43" fillId="0" borderId="3" xfId="7" applyFont="1" applyBorder="1"/>
    <xf numFmtId="0" fontId="43" fillId="0" borderId="9" xfId="7" applyFont="1" applyBorder="1" applyAlignment="1">
      <alignment horizontal="centerContinuous"/>
    </xf>
    <xf numFmtId="0" fontId="43" fillId="0" borderId="11" xfId="7" applyFont="1" applyBorder="1" applyAlignment="1">
      <alignment horizontal="centerContinuous"/>
    </xf>
    <xf numFmtId="0" fontId="43" fillId="0" borderId="1" xfId="7" applyFont="1" applyBorder="1"/>
    <xf numFmtId="0" fontId="43" fillId="0" borderId="5" xfId="7" applyFont="1" applyBorder="1" applyAlignment="1">
      <alignment horizontal="center"/>
    </xf>
    <xf numFmtId="0" fontId="43" fillId="0" borderId="3" xfId="7" applyFont="1" applyBorder="1" applyAlignment="1">
      <alignment horizontal="center"/>
    </xf>
    <xf numFmtId="0" fontId="43" fillId="0" borderId="7" xfId="7" applyFont="1" applyBorder="1" applyAlignment="1">
      <alignment horizontal="center"/>
    </xf>
    <xf numFmtId="0" fontId="43" fillId="0" borderId="6" xfId="7" applyFont="1" applyBorder="1" applyAlignment="1">
      <alignment horizontal="center"/>
    </xf>
    <xf numFmtId="0" fontId="43" fillId="0" borderId="12" xfId="7" applyFont="1" applyBorder="1" applyAlignment="1">
      <alignment horizontal="center"/>
    </xf>
    <xf numFmtId="0" fontId="9" fillId="0" borderId="5" xfId="7" applyBorder="1" applyAlignment="1">
      <alignment horizontal="left"/>
    </xf>
    <xf numFmtId="14" fontId="43" fillId="0" borderId="20" xfId="7" quotePrefix="1" applyNumberFormat="1" applyFont="1" applyBorder="1" applyAlignment="1">
      <alignment horizontal="left"/>
    </xf>
    <xf numFmtId="165" fontId="40" fillId="0" borderId="0" xfId="2" applyFont="1"/>
    <xf numFmtId="165" fontId="40" fillId="0" borderId="0" xfId="7" applyNumberFormat="1" applyFont="1"/>
    <xf numFmtId="4" fontId="0" fillId="0" borderId="7" xfId="2" applyNumberFormat="1" applyFont="1" applyFill="1" applyBorder="1" applyAlignment="1"/>
    <xf numFmtId="0" fontId="43" fillId="0" borderId="5" xfId="0" applyFont="1" applyBorder="1" applyAlignment="1">
      <alignment horizontal="center"/>
    </xf>
    <xf numFmtId="14" fontId="43" fillId="0" borderId="20" xfId="7" quotePrefix="1" applyNumberFormat="1" applyFont="1" applyFill="1" applyBorder="1" applyAlignment="1">
      <alignment horizontal="left"/>
    </xf>
    <xf numFmtId="0" fontId="14" fillId="0" borderId="12" xfId="7" quotePrefix="1" applyFont="1" applyFill="1" applyBorder="1" applyAlignment="1">
      <alignment horizontal="left"/>
    </xf>
    <xf numFmtId="0" fontId="40" fillId="0" borderId="0" xfId="82" applyFont="1"/>
    <xf numFmtId="0" fontId="43" fillId="0" borderId="0" xfId="82" applyFont="1" applyAlignment="1">
      <alignment horizontal="center" vertical="center"/>
    </xf>
    <xf numFmtId="0" fontId="43" fillId="0" borderId="0" xfId="82" applyFont="1" applyAlignment="1">
      <alignment vertical="center"/>
    </xf>
    <xf numFmtId="0" fontId="40" fillId="0" borderId="0" xfId="82" applyFont="1" applyAlignment="1">
      <alignment vertical="center"/>
    </xf>
    <xf numFmtId="0" fontId="43" fillId="0" borderId="0" xfId="82" applyFont="1" applyAlignment="1">
      <alignment vertical="center" wrapText="1"/>
    </xf>
    <xf numFmtId="0" fontId="40" fillId="0" borderId="0" xfId="82" applyFont="1" applyAlignment="1">
      <alignment horizontal="justify" vertical="center"/>
    </xf>
    <xf numFmtId="0" fontId="43" fillId="0" borderId="0" xfId="82" applyFont="1" applyAlignment="1">
      <alignment horizontal="justify" vertical="center"/>
    </xf>
    <xf numFmtId="0" fontId="40" fillId="0" borderId="0" xfId="82" applyFont="1" applyAlignment="1">
      <alignment horizontal="right"/>
    </xf>
    <xf numFmtId="0" fontId="40" fillId="0" borderId="0" xfId="82" applyFont="1" applyAlignment="1">
      <alignment horizontal="left" vertical="center" indent="2"/>
    </xf>
    <xf numFmtId="0" fontId="40" fillId="0" borderId="0" xfId="82" applyFont="1" applyAlignment="1">
      <alignment horizontal="right" vertical="center" indent="2"/>
    </xf>
    <xf numFmtId="14" fontId="72" fillId="0" borderId="20" xfId="82" applyNumberFormat="1" applyFont="1" applyBorder="1" applyAlignment="1">
      <alignment horizontal="center" vertical="center"/>
    </xf>
    <xf numFmtId="0" fontId="72" fillId="0" borderId="20" xfId="82" applyFont="1" applyBorder="1" applyAlignment="1">
      <alignment vertical="center"/>
    </xf>
    <xf numFmtId="3" fontId="53" fillId="0" borderId="20" xfId="82" applyNumberFormat="1" applyFont="1" applyBorder="1" applyAlignment="1">
      <alignment horizontal="right" vertical="center" wrapText="1"/>
    </xf>
    <xf numFmtId="3" fontId="53" fillId="0" borderId="20" xfId="82" applyNumberFormat="1" applyFont="1" applyBorder="1" applyAlignment="1">
      <alignment horizontal="right" vertical="center"/>
    </xf>
    <xf numFmtId="0" fontId="53" fillId="0" borderId="20" xfId="82" applyFont="1" applyBorder="1" applyAlignment="1">
      <alignment horizontal="right" vertical="center"/>
    </xf>
    <xf numFmtId="3" fontId="72" fillId="0" borderId="20" xfId="82" applyNumberFormat="1" applyFont="1" applyBorder="1" applyAlignment="1">
      <alignment horizontal="right" vertical="center"/>
    </xf>
    <xf numFmtId="0" fontId="72" fillId="0" borderId="20" xfId="82" applyFont="1" applyBorder="1" applyAlignment="1">
      <alignment horizontal="right" vertical="center"/>
    </xf>
    <xf numFmtId="3" fontId="40" fillId="0" borderId="20" xfId="82" applyNumberFormat="1" applyFont="1" applyBorder="1" applyAlignment="1">
      <alignment horizontal="right" vertical="center"/>
    </xf>
    <xf numFmtId="0" fontId="59" fillId="0" borderId="0" xfId="82" applyFont="1" applyAlignment="1">
      <alignment horizontal="justify" vertical="center"/>
    </xf>
    <xf numFmtId="0" fontId="54" fillId="0" borderId="0" xfId="82" applyFont="1"/>
    <xf numFmtId="0" fontId="74" fillId="0" borderId="0" xfId="82" applyFont="1"/>
    <xf numFmtId="0" fontId="72" fillId="0" borderId="0" xfId="82" applyFont="1" applyAlignment="1">
      <alignment vertical="center"/>
    </xf>
    <xf numFmtId="0" fontId="2" fillId="0" borderId="0" xfId="82"/>
    <xf numFmtId="0" fontId="75" fillId="6" borderId="20" xfId="82" applyFont="1" applyFill="1" applyBorder="1" applyAlignment="1">
      <alignment horizontal="center" vertical="center"/>
    </xf>
    <xf numFmtId="3" fontId="75" fillId="6" borderId="20" xfId="82" applyNumberFormat="1" applyFont="1" applyFill="1" applyBorder="1" applyAlignment="1">
      <alignment horizontal="right" vertical="center"/>
    </xf>
    <xf numFmtId="9" fontId="75" fillId="6" borderId="20" xfId="82" applyNumberFormat="1" applyFont="1" applyFill="1" applyBorder="1" applyAlignment="1">
      <alignment horizontal="right" vertical="center"/>
    </xf>
    <xf numFmtId="0" fontId="75" fillId="6" borderId="20" xfId="82" applyFont="1" applyFill="1" applyBorder="1" applyAlignment="1">
      <alignment horizontal="right" vertical="center"/>
    </xf>
    <xf numFmtId="0" fontId="76" fillId="6" borderId="20" xfId="82" applyFont="1" applyFill="1" applyBorder="1" applyAlignment="1">
      <alignment vertical="center"/>
    </xf>
    <xf numFmtId="0" fontId="51" fillId="6" borderId="20" xfId="82" applyFont="1" applyFill="1" applyBorder="1" applyAlignment="1">
      <alignment horizontal="right" vertical="center"/>
    </xf>
    <xf numFmtId="3" fontId="51" fillId="6" borderId="20" xfId="82" applyNumberFormat="1" applyFont="1" applyFill="1" applyBorder="1" applyAlignment="1">
      <alignment horizontal="right" vertical="center"/>
    </xf>
    <xf numFmtId="9" fontId="51" fillId="6" borderId="20" xfId="82" applyNumberFormat="1" applyFont="1" applyFill="1" applyBorder="1" applyAlignment="1">
      <alignment horizontal="right" vertical="center"/>
    </xf>
    <xf numFmtId="0" fontId="51" fillId="6" borderId="20" xfId="82" applyFont="1" applyFill="1" applyBorder="1" applyAlignment="1">
      <alignment vertical="center"/>
    </xf>
    <xf numFmtId="0" fontId="54" fillId="0" borderId="0" xfId="82" applyFont="1" applyAlignment="1">
      <alignment vertical="center"/>
    </xf>
    <xf numFmtId="0" fontId="79" fillId="0" borderId="0" xfId="82" applyFont="1"/>
    <xf numFmtId="0" fontId="51" fillId="0" borderId="20" xfId="82" applyFont="1" applyBorder="1" applyAlignment="1">
      <alignment horizontal="justify" vertical="center"/>
    </xf>
    <xf numFmtId="0" fontId="51" fillId="0" borderId="20" xfId="82" applyFont="1" applyBorder="1" applyAlignment="1">
      <alignment horizontal="center" vertical="center"/>
    </xf>
    <xf numFmtId="10" fontId="51" fillId="0" borderId="20" xfId="82" applyNumberFormat="1" applyFont="1" applyBorder="1" applyAlignment="1">
      <alignment horizontal="right" vertical="center"/>
    </xf>
    <xf numFmtId="0" fontId="54" fillId="0" borderId="0" xfId="82" applyFont="1" applyAlignment="1">
      <alignment horizontal="justify" vertical="center"/>
    </xf>
    <xf numFmtId="0" fontId="40" fillId="0" borderId="0" xfId="82" applyFont="1" applyAlignment="1">
      <alignment horizontal="center" vertical="center"/>
    </xf>
    <xf numFmtId="0" fontId="40" fillId="0" borderId="0" xfId="82" applyFont="1" applyAlignment="1">
      <alignment horizontal="left" vertical="top" wrapText="1"/>
    </xf>
    <xf numFmtId="0" fontId="40" fillId="0" borderId="0" xfId="82" applyFont="1" applyAlignment="1">
      <alignment horizontal="justify" vertical="top"/>
    </xf>
    <xf numFmtId="0" fontId="2" fillId="0" borderId="0" xfId="82" applyAlignment="1">
      <alignment horizontal="justify" vertical="top"/>
    </xf>
    <xf numFmtId="0" fontId="40" fillId="0" borderId="0" xfId="82" applyFont="1" applyAlignment="1">
      <alignment horizontal="right" vertical="top"/>
    </xf>
    <xf numFmtId="0" fontId="43" fillId="0" borderId="20" xfId="82" applyFont="1" applyBorder="1" applyAlignment="1">
      <alignment horizontal="center" vertical="top" wrapText="1"/>
    </xf>
    <xf numFmtId="4" fontId="40" fillId="0" borderId="20" xfId="82" applyNumberFormat="1" applyFont="1" applyBorder="1" applyAlignment="1">
      <alignment horizontal="center" vertical="top" wrapText="1"/>
    </xf>
    <xf numFmtId="0" fontId="9" fillId="0" borderId="20" xfId="0" applyFont="1" applyBorder="1" applyAlignment="1">
      <alignment horizontal="center"/>
    </xf>
    <xf numFmtId="180" fontId="9" fillId="0" borderId="20" xfId="2" applyNumberFormat="1" applyFont="1" applyFill="1" applyBorder="1" applyAlignment="1">
      <alignment horizontal="center"/>
    </xf>
    <xf numFmtId="0" fontId="43" fillId="0" borderId="0" xfId="82" applyFont="1" applyBorder="1" applyAlignment="1">
      <alignment horizontal="left" vertical="top" wrapText="1"/>
    </xf>
    <xf numFmtId="4" fontId="40" fillId="0" borderId="0" xfId="82" applyNumberFormat="1" applyFont="1" applyBorder="1" applyAlignment="1">
      <alignment horizontal="center" vertical="top" wrapText="1"/>
    </xf>
    <xf numFmtId="180" fontId="9" fillId="0" borderId="0" xfId="2" applyNumberFormat="1" applyFont="1" applyFill="1" applyBorder="1" applyAlignment="1">
      <alignment horizontal="center"/>
    </xf>
    <xf numFmtId="4" fontId="40" fillId="0" borderId="0" xfId="82" applyNumberFormat="1" applyFont="1" applyBorder="1" applyAlignment="1">
      <alignment horizontal="right" vertical="top" wrapText="1"/>
    </xf>
    <xf numFmtId="0" fontId="40" fillId="0" borderId="0" xfId="82" applyFont="1" applyAlignment="1">
      <alignment horizontal="justify" vertical="justify" wrapText="1"/>
    </xf>
    <xf numFmtId="0" fontId="40" fillId="0" borderId="0" xfId="82" applyFont="1" applyAlignment="1">
      <alignment horizontal="left" vertical="center" wrapText="1"/>
    </xf>
    <xf numFmtId="0" fontId="75" fillId="0" borderId="20" xfId="82" applyFont="1" applyFill="1" applyBorder="1" applyAlignment="1">
      <alignment horizontal="center" vertical="center"/>
    </xf>
    <xf numFmtId="3" fontId="53" fillId="0" borderId="20" xfId="0" applyNumberFormat="1" applyFont="1" applyBorder="1" applyAlignment="1">
      <alignment horizontal="right" vertical="center"/>
    </xf>
    <xf numFmtId="3" fontId="53" fillId="0" borderId="20" xfId="0" applyNumberFormat="1" applyFont="1" applyBorder="1" applyAlignment="1">
      <alignment vertical="center" wrapText="1"/>
    </xf>
    <xf numFmtId="3" fontId="53" fillId="0" borderId="20" xfId="2" applyNumberFormat="1" applyFont="1" applyBorder="1" applyAlignment="1">
      <alignment horizontal="right" vertical="center"/>
    </xf>
    <xf numFmtId="165" fontId="53" fillId="0" borderId="20" xfId="2" applyFont="1" applyBorder="1" applyAlignment="1">
      <alignment horizontal="right" vertical="center" wrapText="1"/>
    </xf>
    <xf numFmtId="0" fontId="79" fillId="0" borderId="0" xfId="0" applyFont="1"/>
    <xf numFmtId="0" fontId="40" fillId="0" borderId="0" xfId="0" applyFont="1"/>
    <xf numFmtId="0" fontId="40" fillId="0" borderId="0" xfId="0" applyFont="1" applyAlignment="1">
      <alignment horizontal="right" vertical="center"/>
    </xf>
    <xf numFmtId="0" fontId="72" fillId="0" borderId="20" xfId="0" applyFont="1" applyBorder="1" applyAlignment="1">
      <alignment horizontal="center" vertical="center"/>
    </xf>
    <xf numFmtId="14" fontId="72" fillId="0" borderId="20" xfId="0" applyNumberFormat="1" applyFont="1" applyBorder="1" applyAlignment="1">
      <alignment horizontal="center" vertical="center"/>
    </xf>
    <xf numFmtId="3" fontId="72" fillId="0" borderId="20" xfId="0" applyNumberFormat="1" applyFont="1" applyBorder="1" applyAlignment="1">
      <alignment horizontal="right" vertical="center"/>
    </xf>
    <xf numFmtId="3" fontId="9" fillId="0" borderId="2" xfId="51" applyNumberFormat="1" applyFont="1" applyBorder="1"/>
    <xf numFmtId="3" fontId="40" fillId="0" borderId="0" xfId="0" applyNumberFormat="1" applyFont="1"/>
    <xf numFmtId="3" fontId="79" fillId="0" borderId="0" xfId="82" applyNumberFormat="1" applyFont="1"/>
    <xf numFmtId="3" fontId="53" fillId="0" borderId="20" xfId="82" applyNumberFormat="1" applyFont="1" applyFill="1" applyBorder="1" applyAlignment="1">
      <alignment horizontal="right" vertical="center"/>
    </xf>
    <xf numFmtId="0" fontId="40" fillId="0" borderId="0" xfId="82" applyFont="1" applyFill="1"/>
    <xf numFmtId="0" fontId="43" fillId="0" borderId="0" xfId="82" applyFont="1"/>
    <xf numFmtId="0" fontId="9" fillId="0" borderId="20" xfId="7" applyFont="1" applyFill="1" applyBorder="1"/>
    <xf numFmtId="3" fontId="10" fillId="0" borderId="0" xfId="7" applyNumberFormat="1" applyFont="1" applyFill="1"/>
    <xf numFmtId="0" fontId="10" fillId="0" borderId="0" xfId="7" applyFont="1" applyFill="1"/>
    <xf numFmtId="3" fontId="18" fillId="0" borderId="0" xfId="0" applyNumberFormat="1" applyFont="1"/>
    <xf numFmtId="3" fontId="9" fillId="0" borderId="12" xfId="0" applyNumberFormat="1" applyFont="1" applyBorder="1"/>
    <xf numFmtId="0" fontId="20" fillId="0" borderId="26" xfId="0" applyFont="1" applyFill="1" applyBorder="1" applyAlignment="1">
      <alignment wrapText="1"/>
    </xf>
    <xf numFmtId="0" fontId="20" fillId="0" borderId="4" xfId="0" applyFont="1" applyFill="1" applyBorder="1" applyAlignment="1">
      <alignment wrapText="1"/>
    </xf>
    <xf numFmtId="0" fontId="20" fillId="0" borderId="27" xfId="0" applyFont="1" applyFill="1" applyBorder="1" applyAlignment="1">
      <alignment wrapText="1"/>
    </xf>
    <xf numFmtId="0" fontId="20" fillId="0" borderId="26" xfId="0" applyFont="1" applyFill="1" applyBorder="1" applyAlignment="1">
      <alignment horizontal="justify" vertical="center"/>
    </xf>
    <xf numFmtId="0" fontId="20" fillId="0" borderId="4" xfId="0" applyFont="1" applyFill="1" applyBorder="1" applyAlignment="1">
      <alignment horizontal="justify" vertical="center"/>
    </xf>
    <xf numFmtId="0" fontId="20" fillId="0" borderId="27" xfId="0" applyFont="1" applyFill="1" applyBorder="1" applyAlignment="1">
      <alignment horizontal="justify" vertical="center"/>
    </xf>
    <xf numFmtId="170" fontId="41" fillId="0" borderId="0" xfId="9" applyNumberFormat="1" applyFont="1" applyBorder="1" applyAlignment="1">
      <alignment horizontal="center"/>
    </xf>
    <xf numFmtId="0" fontId="20" fillId="0" borderId="15" xfId="0" applyFont="1" applyFill="1" applyBorder="1" applyAlignment="1">
      <alignment horizontal="left" wrapText="1"/>
    </xf>
    <xf numFmtId="0" fontId="20" fillId="0" borderId="0" xfId="0" applyFont="1" applyFill="1" applyBorder="1" applyAlignment="1">
      <alignment horizontal="left" wrapText="1"/>
    </xf>
    <xf numFmtId="0" fontId="20" fillId="0" borderId="22" xfId="0" applyFont="1" applyFill="1" applyBorder="1" applyAlignment="1">
      <alignment horizontal="left" wrapText="1"/>
    </xf>
    <xf numFmtId="0" fontId="16" fillId="0" borderId="0" xfId="0" applyFont="1" applyFill="1" applyAlignment="1" applyProtection="1">
      <alignment horizontal="center"/>
    </xf>
    <xf numFmtId="170" fontId="41" fillId="0" borderId="0" xfId="9" applyNumberFormat="1" applyFont="1" applyFill="1" applyBorder="1" applyAlignment="1">
      <alignment horizontal="left"/>
    </xf>
    <xf numFmtId="170" fontId="41" fillId="0" borderId="0" xfId="9" applyNumberFormat="1" applyFont="1" applyFill="1" applyBorder="1" applyAlignment="1">
      <alignment horizontal="center"/>
    </xf>
    <xf numFmtId="0" fontId="8" fillId="0" borderId="5" xfId="7" applyFont="1" applyBorder="1" applyAlignment="1">
      <alignment horizontal="left"/>
    </xf>
    <xf numFmtId="0" fontId="8" fillId="0" borderId="0" xfId="7" applyFont="1" applyAlignment="1">
      <alignment horizontal="left"/>
    </xf>
    <xf numFmtId="0" fontId="13" fillId="0" borderId="0" xfId="7" applyFont="1" applyAlignment="1">
      <alignment horizontal="center"/>
    </xf>
    <xf numFmtId="0" fontId="13" fillId="0" borderId="0" xfId="7" applyFont="1" applyFill="1" applyBorder="1" applyAlignment="1">
      <alignment horizontal="center"/>
    </xf>
    <xf numFmtId="0" fontId="8" fillId="0" borderId="3" xfId="7" applyFont="1" applyBorder="1" applyAlignment="1">
      <alignment horizontal="center"/>
    </xf>
    <xf numFmtId="0" fontId="8" fillId="0" borderId="8" xfId="7" applyFont="1" applyBorder="1" applyAlignment="1">
      <alignment horizontal="center"/>
    </xf>
    <xf numFmtId="0" fontId="8" fillId="0" borderId="6" xfId="7" applyFont="1" applyBorder="1" applyAlignment="1">
      <alignment horizontal="center"/>
    </xf>
    <xf numFmtId="0" fontId="8" fillId="0" borderId="19" xfId="7" applyFont="1" applyBorder="1" applyAlignment="1">
      <alignment horizontal="center"/>
    </xf>
    <xf numFmtId="171" fontId="27" fillId="0" borderId="0" xfId="1" applyNumberFormat="1" applyFont="1" applyAlignment="1">
      <alignment horizontal="center"/>
    </xf>
    <xf numFmtId="0" fontId="8" fillId="0" borderId="0" xfId="7" applyFont="1" applyAlignment="1">
      <alignment horizontal="center"/>
    </xf>
    <xf numFmtId="0" fontId="19" fillId="0" borderId="0" xfId="7" applyFont="1" applyFill="1" applyBorder="1" applyAlignment="1">
      <alignment horizontal="center"/>
    </xf>
    <xf numFmtId="171" fontId="8" fillId="0" borderId="0" xfId="1" applyNumberFormat="1" applyFont="1" applyAlignment="1">
      <alignment horizontal="center"/>
    </xf>
    <xf numFmtId="0" fontId="8" fillId="0" borderId="2" xfId="7" applyFont="1" applyBorder="1" applyAlignment="1">
      <alignment horizontal="center"/>
    </xf>
    <xf numFmtId="170" fontId="41" fillId="0" borderId="0" xfId="9" applyNumberFormat="1" applyFont="1" applyBorder="1" applyAlignment="1"/>
    <xf numFmtId="170" fontId="41" fillId="0" borderId="0" xfId="9" applyNumberFormat="1" applyFont="1" applyAlignment="1">
      <alignment horizontal="center"/>
    </xf>
    <xf numFmtId="0" fontId="41" fillId="0" borderId="0" xfId="50" applyFont="1" applyAlignment="1">
      <alignment horizontal="center"/>
    </xf>
    <xf numFmtId="0" fontId="24" fillId="0" borderId="0" xfId="50" applyFont="1" applyAlignment="1">
      <alignment horizontal="center"/>
    </xf>
    <xf numFmtId="0" fontId="8" fillId="0" borderId="0" xfId="50" applyFont="1" applyAlignment="1">
      <alignment horizontal="center"/>
    </xf>
    <xf numFmtId="170" fontId="66" fillId="0" borderId="0" xfId="9" applyNumberFormat="1" applyFont="1" applyAlignment="1">
      <alignment horizontal="center"/>
    </xf>
    <xf numFmtId="0" fontId="77" fillId="6" borderId="20" xfId="82" applyFont="1" applyFill="1" applyBorder="1" applyAlignment="1">
      <alignment horizontal="left" vertical="center" wrapText="1"/>
    </xf>
    <xf numFmtId="0" fontId="43" fillId="0" borderId="0" xfId="82" applyFont="1" applyAlignment="1">
      <alignment horizontal="center" vertical="top" wrapText="1"/>
    </xf>
    <xf numFmtId="0" fontId="43" fillId="0" borderId="0" xfId="82" applyFont="1" applyAlignment="1">
      <alignment horizontal="left" vertical="center"/>
    </xf>
    <xf numFmtId="0" fontId="40" fillId="0" borderId="0" xfId="82" applyFont="1" applyAlignment="1">
      <alignment horizontal="justify" vertical="top" wrapText="1"/>
    </xf>
    <xf numFmtId="0" fontId="72" fillId="0" borderId="20" xfId="82" applyFont="1" applyBorder="1" applyAlignment="1">
      <alignment horizontal="left" vertical="center"/>
    </xf>
    <xf numFmtId="0" fontId="43" fillId="0" borderId="0" xfId="82" applyFont="1" applyAlignment="1">
      <alignment horizontal="justify" vertical="top"/>
    </xf>
    <xf numFmtId="0" fontId="40" fillId="0" borderId="0" xfId="82" applyFont="1" applyAlignment="1">
      <alignment horizontal="justify" vertical="justify" wrapText="1"/>
    </xf>
    <xf numFmtId="0" fontId="53" fillId="0" borderId="20" xfId="82" applyFont="1" applyBorder="1" applyAlignment="1">
      <alignment horizontal="left" vertical="center"/>
    </xf>
    <xf numFmtId="0" fontId="40" fillId="0" borderId="0" xfId="82" applyFont="1" applyAlignment="1">
      <alignment horizontal="left" vertical="top" wrapText="1"/>
    </xf>
    <xf numFmtId="14" fontId="72" fillId="0" borderId="20" xfId="82" applyNumberFormat="1" applyFont="1" applyBorder="1" applyAlignment="1">
      <alignment horizontal="center" vertical="top" wrapText="1"/>
    </xf>
    <xf numFmtId="0" fontId="43" fillId="0" borderId="20" xfId="82" applyFont="1" applyBorder="1" applyAlignment="1">
      <alignment horizontal="left" vertical="top" wrapText="1"/>
    </xf>
    <xf numFmtId="0" fontId="43" fillId="0" borderId="9" xfId="82" applyFont="1" applyBorder="1" applyAlignment="1">
      <alignment horizontal="left" vertical="top" wrapText="1"/>
    </xf>
    <xf numFmtId="0" fontId="43" fillId="0" borderId="0" xfId="82" applyFont="1" applyAlignment="1">
      <alignment horizontal="justify" vertical="top" wrapText="1"/>
    </xf>
    <xf numFmtId="0" fontId="9" fillId="0" borderId="0" xfId="82" applyFont="1" applyFill="1" applyAlignment="1">
      <alignment horizontal="justify" vertical="justify" wrapText="1"/>
    </xf>
    <xf numFmtId="0" fontId="51" fillId="6" borderId="20" xfId="82" applyFont="1" applyFill="1" applyBorder="1" applyAlignment="1">
      <alignment horizontal="left" vertical="center"/>
    </xf>
    <xf numFmtId="0" fontId="75" fillId="6" borderId="20" xfId="82" applyFont="1" applyFill="1" applyBorder="1" applyAlignment="1">
      <alignment horizontal="left" vertical="center"/>
    </xf>
    <xf numFmtId="0" fontId="75" fillId="6" borderId="20" xfId="82" applyFont="1" applyFill="1" applyBorder="1" applyAlignment="1">
      <alignment horizontal="center" vertical="center" wrapText="1"/>
    </xf>
    <xf numFmtId="0" fontId="75" fillId="6" borderId="20" xfId="82" applyFont="1" applyFill="1" applyBorder="1" applyAlignment="1">
      <alignment horizontal="center" vertical="center"/>
    </xf>
    <xf numFmtId="0" fontId="72" fillId="0" borderId="20" xfId="82" applyFont="1" applyBorder="1" applyAlignment="1">
      <alignment horizontal="center" vertical="center"/>
    </xf>
    <xf numFmtId="0" fontId="54" fillId="0" borderId="20" xfId="82" applyFont="1" applyBorder="1" applyAlignment="1">
      <alignment horizontal="left"/>
    </xf>
    <xf numFmtId="0" fontId="53" fillId="0" borderId="20" xfId="0" applyFont="1" applyBorder="1" applyAlignment="1">
      <alignment horizontal="left" vertical="center"/>
    </xf>
    <xf numFmtId="0" fontId="72" fillId="0" borderId="20" xfId="0" applyFont="1" applyBorder="1" applyAlignment="1">
      <alignment horizontal="left" vertical="center"/>
    </xf>
    <xf numFmtId="0" fontId="53" fillId="0" borderId="20" xfId="82" applyFont="1" applyBorder="1" applyAlignment="1">
      <alignment vertical="center"/>
    </xf>
    <xf numFmtId="0" fontId="75" fillId="0" borderId="20" xfId="82" applyFont="1" applyFill="1" applyBorder="1" applyAlignment="1">
      <alignment horizontal="center" vertical="center"/>
    </xf>
    <xf numFmtId="0" fontId="40" fillId="0" borderId="0" xfId="82" applyFont="1" applyAlignment="1">
      <alignment horizontal="center" vertical="center"/>
    </xf>
    <xf numFmtId="0" fontId="40" fillId="0" borderId="0" xfId="82" applyFont="1" applyAlignment="1">
      <alignment horizontal="left" vertical="center" wrapText="1"/>
    </xf>
    <xf numFmtId="0" fontId="40" fillId="0" borderId="0" xfId="82" applyFont="1" applyAlignment="1">
      <alignment horizontal="left" vertical="center"/>
    </xf>
    <xf numFmtId="0" fontId="72" fillId="0" borderId="20" xfId="82" applyFont="1" applyBorder="1" applyAlignment="1">
      <alignment vertical="center"/>
    </xf>
    <xf numFmtId="0" fontId="53" fillId="0" borderId="20" xfId="82" applyFont="1" applyBorder="1" applyAlignment="1">
      <alignment horizontal="center" vertical="center"/>
    </xf>
    <xf numFmtId="0" fontId="53" fillId="0" borderId="20" xfId="82" applyFont="1" applyFill="1" applyBorder="1" applyAlignment="1">
      <alignment horizontal="left" vertical="center"/>
    </xf>
    <xf numFmtId="0" fontId="72" fillId="0" borderId="20" xfId="0" applyFont="1" applyBorder="1" applyAlignment="1">
      <alignment horizontal="center" vertical="center"/>
    </xf>
    <xf numFmtId="0" fontId="43" fillId="0" borderId="0" xfId="82" applyFont="1" applyFill="1" applyAlignment="1">
      <alignment horizontal="left" vertical="center"/>
    </xf>
    <xf numFmtId="170" fontId="41" fillId="0" borderId="0" xfId="9" applyNumberFormat="1" applyFont="1"/>
    <xf numFmtId="170" fontId="41" fillId="0" borderId="0" xfId="9" applyNumberFormat="1" applyFont="1" applyAlignment="1">
      <alignment horizontal="left"/>
    </xf>
    <xf numFmtId="0" fontId="16" fillId="0" borderId="0" xfId="7" applyFont="1" applyAlignment="1">
      <alignment horizontal="center"/>
    </xf>
    <xf numFmtId="0" fontId="43" fillId="0" borderId="9" xfId="7" applyFont="1" applyBorder="1" applyAlignment="1">
      <alignment horizontal="center"/>
    </xf>
    <xf numFmtId="0" fontId="43" fillId="0" borderId="11" xfId="7" applyFont="1" applyBorder="1" applyAlignment="1">
      <alignment horizontal="center"/>
    </xf>
    <xf numFmtId="0" fontId="43" fillId="0" borderId="10" xfId="7" applyFont="1" applyBorder="1" applyAlignment="1">
      <alignment horizontal="center"/>
    </xf>
    <xf numFmtId="0" fontId="14" fillId="0" borderId="1" xfId="7" applyFont="1" applyBorder="1" applyAlignment="1">
      <alignment horizontal="center" vertical="center"/>
    </xf>
    <xf numFmtId="0" fontId="14" fillId="0" borderId="12" xfId="7" applyFont="1" applyBorder="1" applyAlignment="1">
      <alignment horizontal="center" vertical="center"/>
    </xf>
    <xf numFmtId="0" fontId="27" fillId="0" borderId="1" xfId="7" applyFont="1" applyBorder="1" applyAlignment="1">
      <alignment horizontal="center" vertical="center" wrapText="1"/>
    </xf>
    <xf numFmtId="0" fontId="27" fillId="0" borderId="7" xfId="7" applyFont="1" applyBorder="1" applyAlignment="1">
      <alignment horizontal="center" vertical="center" wrapText="1"/>
    </xf>
    <xf numFmtId="0" fontId="27" fillId="0" borderId="12" xfId="7" applyFont="1" applyBorder="1" applyAlignment="1">
      <alignment horizontal="center" vertical="center" wrapText="1"/>
    </xf>
    <xf numFmtId="0" fontId="27" fillId="0" borderId="12" xfId="7" applyFont="1" applyBorder="1" applyAlignment="1">
      <alignment horizontal="center" vertical="center"/>
    </xf>
    <xf numFmtId="0" fontId="27" fillId="0" borderId="1" xfId="7" applyFont="1" applyBorder="1" applyAlignment="1">
      <alignment horizontal="center" vertical="center"/>
    </xf>
    <xf numFmtId="0" fontId="27" fillId="0" borderId="7" xfId="7" applyFont="1" applyBorder="1" applyAlignment="1">
      <alignment horizontal="center" vertical="center"/>
    </xf>
    <xf numFmtId="0" fontId="27" fillId="0" borderId="9" xfId="7" applyFont="1" applyBorder="1" applyAlignment="1">
      <alignment horizontal="center" vertical="center"/>
    </xf>
    <xf numFmtId="0" fontId="27" fillId="0" borderId="10" xfId="7" applyFont="1" applyBorder="1" applyAlignment="1">
      <alignment horizontal="center" vertical="center"/>
    </xf>
    <xf numFmtId="0" fontId="27" fillId="0" borderId="3" xfId="7" applyFont="1" applyBorder="1" applyAlignment="1">
      <alignment horizontal="center" vertical="center"/>
    </xf>
    <xf numFmtId="0" fontId="27" fillId="0" borderId="4" xfId="7" applyFont="1" applyBorder="1" applyAlignment="1">
      <alignment horizontal="center" vertical="center"/>
    </xf>
    <xf numFmtId="0" fontId="27" fillId="0" borderId="8" xfId="7" applyFont="1" applyBorder="1" applyAlignment="1">
      <alignment horizontal="center" vertical="center"/>
    </xf>
    <xf numFmtId="0" fontId="27" fillId="0" borderId="5" xfId="7" applyFont="1" applyBorder="1" applyAlignment="1">
      <alignment horizontal="center" vertical="center"/>
    </xf>
    <xf numFmtId="0" fontId="27" fillId="0" borderId="0" xfId="7" applyFont="1" applyBorder="1" applyAlignment="1">
      <alignment horizontal="center" vertical="center"/>
    </xf>
    <xf numFmtId="0" fontId="27" fillId="0" borderId="21" xfId="7" applyFont="1" applyBorder="1" applyAlignment="1">
      <alignment horizontal="center" vertical="center"/>
    </xf>
    <xf numFmtId="0" fontId="27" fillId="0" borderId="6" xfId="7" applyFont="1" applyBorder="1" applyAlignment="1">
      <alignment horizontal="center" vertical="center"/>
    </xf>
    <xf numFmtId="0" fontId="27" fillId="0" borderId="2" xfId="7" applyFont="1" applyBorder="1" applyAlignment="1">
      <alignment horizontal="center" vertical="center"/>
    </xf>
    <xf numFmtId="0" fontId="27" fillId="0" borderId="19" xfId="7" applyFont="1" applyBorder="1" applyAlignment="1">
      <alignment horizontal="center" vertical="center"/>
    </xf>
    <xf numFmtId="0" fontId="23" fillId="0" borderId="3" xfId="0" quotePrefix="1" applyFont="1" applyBorder="1" applyAlignment="1">
      <alignment horizontal="center"/>
    </xf>
    <xf numFmtId="0" fontId="23" fillId="0" borderId="4" xfId="0" quotePrefix="1" applyFont="1" applyBorder="1" applyAlignment="1">
      <alignment horizontal="center"/>
    </xf>
    <xf numFmtId="0" fontId="23" fillId="0" borderId="8" xfId="0" quotePrefix="1" applyFont="1" applyBorder="1" applyAlignment="1">
      <alignment horizontal="center"/>
    </xf>
    <xf numFmtId="0" fontId="23" fillId="0" borderId="6" xfId="0" quotePrefix="1" applyFont="1" applyBorder="1" applyAlignment="1">
      <alignment horizontal="center"/>
    </xf>
    <xf numFmtId="0" fontId="23" fillId="0" borderId="2" xfId="0" quotePrefix="1" applyFont="1" applyBorder="1" applyAlignment="1">
      <alignment horizontal="center"/>
    </xf>
    <xf numFmtId="0" fontId="23" fillId="0" borderId="19" xfId="0" quotePrefix="1" applyFont="1" applyBorder="1" applyAlignment="1">
      <alignment horizontal="center"/>
    </xf>
    <xf numFmtId="0" fontId="58" fillId="0" borderId="0" xfId="7" applyFont="1" applyAlignment="1">
      <alignment horizontal="center"/>
    </xf>
    <xf numFmtId="0" fontId="59" fillId="0" borderId="0" xfId="7" applyFont="1" applyAlignment="1">
      <alignment horizontal="center"/>
    </xf>
    <xf numFmtId="0" fontId="27" fillId="0" borderId="0" xfId="7" applyFont="1" applyAlignment="1">
      <alignment horizontal="center"/>
    </xf>
    <xf numFmtId="0" fontId="13" fillId="0" borderId="3" xfId="7" applyFont="1" applyBorder="1" applyAlignment="1">
      <alignment horizontal="center" vertical="center"/>
    </xf>
    <xf numFmtId="0" fontId="13" fillId="0" borderId="6" xfId="7" applyFont="1" applyBorder="1" applyAlignment="1">
      <alignment horizontal="center" vertical="center"/>
    </xf>
    <xf numFmtId="0" fontId="13" fillId="0" borderId="1" xfId="7" applyFont="1" applyBorder="1" applyAlignment="1">
      <alignment horizontal="center" vertical="center"/>
    </xf>
    <xf numFmtId="0" fontId="13" fillId="0" borderId="12" xfId="7" applyFont="1" applyBorder="1" applyAlignment="1">
      <alignment horizontal="center" vertical="center"/>
    </xf>
    <xf numFmtId="0" fontId="13" fillId="0" borderId="8" xfId="7" applyFont="1" applyBorder="1" applyAlignment="1">
      <alignment horizontal="center" vertical="center"/>
    </xf>
    <xf numFmtId="0" fontId="13" fillId="0" borderId="19" xfId="7" applyFont="1" applyBorder="1" applyAlignment="1">
      <alignment horizontal="center" vertical="center"/>
    </xf>
    <xf numFmtId="0" fontId="16" fillId="0" borderId="0" xfId="7" applyFont="1" applyFill="1" applyBorder="1" applyAlignment="1">
      <alignment horizontal="center"/>
    </xf>
    <xf numFmtId="0" fontId="8" fillId="0" borderId="20" xfId="7" applyFont="1" applyFill="1" applyBorder="1" applyAlignment="1">
      <alignment horizontal="center" wrapText="1"/>
    </xf>
    <xf numFmtId="0" fontId="19" fillId="0" borderId="0" xfId="7" applyFont="1" applyFill="1" applyAlignment="1">
      <alignment horizontal="center"/>
    </xf>
    <xf numFmtId="0" fontId="19" fillId="0" borderId="0" xfId="0" applyFont="1" applyFill="1" applyAlignment="1">
      <alignment horizontal="center"/>
    </xf>
    <xf numFmtId="174" fontId="12" fillId="0" borderId="9" xfId="0" applyNumberFormat="1" applyFont="1" applyFill="1" applyBorder="1" applyAlignment="1">
      <alignment horizontal="center"/>
    </xf>
    <xf numFmtId="174" fontId="12" fillId="0" borderId="10" xfId="0" applyNumberFormat="1" applyFont="1" applyFill="1" applyBorder="1" applyAlignment="1">
      <alignment horizontal="center"/>
    </xf>
    <xf numFmtId="0" fontId="12" fillId="0" borderId="9" xfId="0" applyFont="1" applyFill="1" applyBorder="1" applyAlignment="1">
      <alignment horizontal="center"/>
    </xf>
    <xf numFmtId="0" fontId="12" fillId="0" borderId="11" xfId="0" applyFont="1" applyFill="1" applyBorder="1" applyAlignment="1">
      <alignment horizontal="center"/>
    </xf>
    <xf numFmtId="0" fontId="12" fillId="0" borderId="10" xfId="0" applyFont="1" applyFill="1" applyBorder="1" applyAlignment="1">
      <alignment horizontal="center"/>
    </xf>
    <xf numFmtId="2" fontId="9" fillId="0" borderId="5" xfId="2" applyNumberFormat="1" applyFont="1" applyFill="1" applyBorder="1" applyAlignment="1">
      <alignment horizontal="center" vertical="center"/>
    </xf>
    <xf numFmtId="2" fontId="9" fillId="0" borderId="21" xfId="2" applyNumberFormat="1" applyFont="1" applyFill="1" applyBorder="1" applyAlignment="1">
      <alignment horizontal="center" vertical="center"/>
    </xf>
    <xf numFmtId="2" fontId="9" fillId="2" borderId="5" xfId="2" applyNumberFormat="1" applyFont="1" applyFill="1" applyBorder="1" applyAlignment="1">
      <alignment horizontal="center" vertical="center"/>
    </xf>
    <xf numFmtId="2" fontId="9" fillId="2" borderId="21" xfId="2" applyNumberFormat="1" applyFont="1" applyFill="1" applyBorder="1" applyAlignment="1">
      <alignment horizontal="center" vertical="center"/>
    </xf>
    <xf numFmtId="2" fontId="37" fillId="2" borderId="21" xfId="2" applyNumberFormat="1" applyFont="1" applyFill="1" applyBorder="1" applyAlignment="1">
      <alignment horizontal="center" vertical="center"/>
    </xf>
    <xf numFmtId="2" fontId="37" fillId="2" borderId="5" xfId="2" applyNumberFormat="1" applyFont="1" applyFill="1" applyBorder="1" applyAlignment="1">
      <alignment horizontal="center" vertical="center"/>
    </xf>
    <xf numFmtId="2" fontId="37" fillId="2" borderId="5" xfId="10" applyNumberFormat="1" applyFont="1" applyFill="1" applyBorder="1" applyAlignment="1">
      <alignment horizontal="center" vertical="center"/>
    </xf>
    <xf numFmtId="2" fontId="37" fillId="2" borderId="21" xfId="10" applyNumberFormat="1" applyFont="1" applyFill="1" applyBorder="1" applyAlignment="1">
      <alignment horizontal="center" vertical="center"/>
    </xf>
    <xf numFmtId="0" fontId="19" fillId="0" borderId="0" xfId="0" applyFont="1" applyFill="1" applyAlignment="1" applyProtection="1">
      <alignment horizontal="center"/>
    </xf>
    <xf numFmtId="0" fontId="73" fillId="0" borderId="0" xfId="7" applyFont="1" applyAlignment="1">
      <alignment horizontal="center"/>
    </xf>
  </cellXfs>
  <cellStyles count="84">
    <cellStyle name="Excel Built-in Normal" xfId="17" xr:uid="{00000000-0005-0000-0000-000000000000}"/>
    <cellStyle name="Hipervínculo 2" xfId="45" xr:uid="{00000000-0005-0000-0000-000001000000}"/>
    <cellStyle name="Millares" xfId="1" builtinId="3"/>
    <cellStyle name="Millares [0]" xfId="2" builtinId="6"/>
    <cellStyle name="Millares [0] 2" xfId="15" xr:uid="{00000000-0005-0000-0000-000004000000}"/>
    <cellStyle name="Millares [0] 2 2" xfId="42" xr:uid="{00000000-0005-0000-0000-000005000000}"/>
    <cellStyle name="Millares [0] 3" xfId="20" xr:uid="{00000000-0005-0000-0000-000006000000}"/>
    <cellStyle name="Millares [0] 3 2" xfId="39" xr:uid="{00000000-0005-0000-0000-000007000000}"/>
    <cellStyle name="Millares [0] 3 2 2" xfId="68" xr:uid="{00000000-0005-0000-0000-000008000000}"/>
    <cellStyle name="Millares [0] 3 3" xfId="51" xr:uid="{00000000-0005-0000-0000-000009000000}"/>
    <cellStyle name="Millares [0] 3 4" xfId="58" xr:uid="{00000000-0005-0000-0000-00000A000000}"/>
    <cellStyle name="Millares [0] 4" xfId="19" xr:uid="{00000000-0005-0000-0000-00000B000000}"/>
    <cellStyle name="Millares [0] 4 2" xfId="38" xr:uid="{00000000-0005-0000-0000-00000C000000}"/>
    <cellStyle name="Millares [0] 4 2 2" xfId="67" xr:uid="{00000000-0005-0000-0000-00000D000000}"/>
    <cellStyle name="Millares [0] 4 3" xfId="57" xr:uid="{00000000-0005-0000-0000-00000E000000}"/>
    <cellStyle name="Millares [0] 5" xfId="33" xr:uid="{00000000-0005-0000-0000-00000F000000}"/>
    <cellStyle name="Millares [0] 5 2" xfId="62" xr:uid="{00000000-0005-0000-0000-000010000000}"/>
    <cellStyle name="Millares [0] 6" xfId="43" xr:uid="{00000000-0005-0000-0000-000011000000}"/>
    <cellStyle name="Millares [0] 6 2" xfId="71" xr:uid="{00000000-0005-0000-0000-000012000000}"/>
    <cellStyle name="Millares [0] 7" xfId="75" xr:uid="{00000000-0005-0000-0000-000013000000}"/>
    <cellStyle name="Millares [0] 8" xfId="79" xr:uid="{1ACB132F-5C66-4E02-BA7A-965F811E6BE2}"/>
    <cellStyle name="Millares [0] 9" xfId="81" xr:uid="{504B62B0-0B22-4DCB-8923-D044E0D8680C}"/>
    <cellStyle name="Millares 2" xfId="3" xr:uid="{00000000-0005-0000-0000-000014000000}"/>
    <cellStyle name="Millares 2 2" xfId="4" xr:uid="{00000000-0005-0000-0000-000015000000}"/>
    <cellStyle name="Millares 2 3" xfId="5" xr:uid="{00000000-0005-0000-0000-000016000000}"/>
    <cellStyle name="Millares 2 4" xfId="22" xr:uid="{00000000-0005-0000-0000-000017000000}"/>
    <cellStyle name="Millares 2 4 2" xfId="40" xr:uid="{00000000-0005-0000-0000-000018000000}"/>
    <cellStyle name="Millares 2 4 2 2" xfId="69" xr:uid="{00000000-0005-0000-0000-000019000000}"/>
    <cellStyle name="Millares 2 4 3" xfId="59" xr:uid="{00000000-0005-0000-0000-00001A000000}"/>
    <cellStyle name="Millares 2 5" xfId="25" xr:uid="{00000000-0005-0000-0000-00001B000000}"/>
    <cellStyle name="Millares 2 5 2" xfId="61" xr:uid="{00000000-0005-0000-0000-00001C000000}"/>
    <cellStyle name="Millares 3" xfId="21" xr:uid="{00000000-0005-0000-0000-00001D000000}"/>
    <cellStyle name="Millares 3 2" xfId="32" xr:uid="{00000000-0005-0000-0000-00001E000000}"/>
    <cellStyle name="Millares 4" xfId="23" xr:uid="{00000000-0005-0000-0000-00001F000000}"/>
    <cellStyle name="Millares 4 2" xfId="41" xr:uid="{00000000-0005-0000-0000-000020000000}"/>
    <cellStyle name="Millares 4 2 2" xfId="70" xr:uid="{00000000-0005-0000-0000-000021000000}"/>
    <cellStyle name="Millares 4 3" xfId="44" xr:uid="{00000000-0005-0000-0000-000022000000}"/>
    <cellStyle name="Millares 4 4" xfId="60" xr:uid="{00000000-0005-0000-0000-000023000000}"/>
    <cellStyle name="Millares 5" xfId="18" xr:uid="{00000000-0005-0000-0000-000024000000}"/>
    <cellStyle name="Millares 5 2" xfId="37" xr:uid="{00000000-0005-0000-0000-000025000000}"/>
    <cellStyle name="Millares 5 2 2" xfId="66" xr:uid="{00000000-0005-0000-0000-000026000000}"/>
    <cellStyle name="Millares 5 3" xfId="56" xr:uid="{00000000-0005-0000-0000-000027000000}"/>
    <cellStyle name="Millares 6" xfId="46" xr:uid="{00000000-0005-0000-0000-000028000000}"/>
    <cellStyle name="Millares_HOJA FLUJO DE CAJA" xfId="52" xr:uid="{00000000-0005-0000-0000-000029000000}"/>
    <cellStyle name="Normal" xfId="0" builtinId="0"/>
    <cellStyle name="Normal 10" xfId="78" xr:uid="{77CB4DED-19B3-4ED3-B330-DF4B6CFB49DA}"/>
    <cellStyle name="Normal 11" xfId="80" xr:uid="{BD0E0D40-EB30-4802-9E58-B85A314D93D8}"/>
    <cellStyle name="Normal 12" xfId="82" xr:uid="{B995A2D4-BE61-45B8-BEB1-70512C606B6F}"/>
    <cellStyle name="Normal 13" xfId="83" xr:uid="{9752CFC8-3946-4547-9CAF-36E5E5367293}"/>
    <cellStyle name="Normal 2" xfId="6" xr:uid="{00000000-0005-0000-0000-00002B000000}"/>
    <cellStyle name="Normal 2 2" xfId="7" xr:uid="{00000000-0005-0000-0000-00002C000000}"/>
    <cellStyle name="Normal 2 2 2" xfId="50" xr:uid="{00000000-0005-0000-0000-00002D000000}"/>
    <cellStyle name="Normal 2 3" xfId="14" xr:uid="{00000000-0005-0000-0000-00002E000000}"/>
    <cellStyle name="Normal 2 3 2" xfId="36" xr:uid="{00000000-0005-0000-0000-00002F000000}"/>
    <cellStyle name="Normal 2 3 2 2" xfId="65" xr:uid="{00000000-0005-0000-0000-000030000000}"/>
    <cellStyle name="Normal 2 3 3" xfId="55" xr:uid="{00000000-0005-0000-0000-000031000000}"/>
    <cellStyle name="Normal 2 4" xfId="26" xr:uid="{00000000-0005-0000-0000-000032000000}"/>
    <cellStyle name="Normal 3" xfId="8" xr:uid="{00000000-0005-0000-0000-000033000000}"/>
    <cellStyle name="Normal 3 2" xfId="30" xr:uid="{00000000-0005-0000-0000-000034000000}"/>
    <cellStyle name="Normal 3 3" xfId="24" xr:uid="{00000000-0005-0000-0000-000035000000}"/>
    <cellStyle name="Normal 4" xfId="11" xr:uid="{00000000-0005-0000-0000-000036000000}"/>
    <cellStyle name="Normal 4 2" xfId="16" xr:uid="{00000000-0005-0000-0000-000037000000}"/>
    <cellStyle name="Normal 4 3" xfId="27" xr:uid="{00000000-0005-0000-0000-000038000000}"/>
    <cellStyle name="Normal 5" xfId="12" xr:uid="{00000000-0005-0000-0000-000039000000}"/>
    <cellStyle name="Normal 5 2" xfId="28" xr:uid="{00000000-0005-0000-0000-00003A000000}"/>
    <cellStyle name="Normal 5 3" xfId="34" xr:uid="{00000000-0005-0000-0000-00003B000000}"/>
    <cellStyle name="Normal 5 3 2" xfId="63" xr:uid="{00000000-0005-0000-0000-00003C000000}"/>
    <cellStyle name="Normal 5 4" xfId="53" xr:uid="{00000000-0005-0000-0000-00003D000000}"/>
    <cellStyle name="Normal 6" xfId="29" xr:uid="{00000000-0005-0000-0000-00003E000000}"/>
    <cellStyle name="Normal 7" xfId="31" xr:uid="{00000000-0005-0000-0000-00003F000000}"/>
    <cellStyle name="Normal 8" xfId="48" xr:uid="{00000000-0005-0000-0000-000040000000}"/>
    <cellStyle name="Normal 8 2" xfId="72" xr:uid="{00000000-0005-0000-0000-000041000000}"/>
    <cellStyle name="Normal 9" xfId="74" xr:uid="{00000000-0005-0000-0000-000042000000}"/>
    <cellStyle name="Normal_BALANCE30-06-99" xfId="9" xr:uid="{00000000-0005-0000-0000-000043000000}"/>
    <cellStyle name="Porcentaje" xfId="10" builtinId="5"/>
    <cellStyle name="Porcentaje 2" xfId="13" xr:uid="{00000000-0005-0000-0000-000045000000}"/>
    <cellStyle name="Porcentaje 2 2" xfId="35" xr:uid="{00000000-0005-0000-0000-000046000000}"/>
    <cellStyle name="Porcentaje 2 2 2" xfId="64" xr:uid="{00000000-0005-0000-0000-000047000000}"/>
    <cellStyle name="Porcentaje 2 3" xfId="54" xr:uid="{00000000-0005-0000-0000-000048000000}"/>
    <cellStyle name="Porcentaje 3" xfId="47" xr:uid="{00000000-0005-0000-0000-000049000000}"/>
    <cellStyle name="Porcentaje 4" xfId="49" xr:uid="{00000000-0005-0000-0000-00004A000000}"/>
    <cellStyle name="Porcentaje 4 2" xfId="73" xr:uid="{00000000-0005-0000-0000-00004B000000}"/>
    <cellStyle name="SAPBEXaggData" xfId="77" xr:uid="{00000000-0005-0000-0000-00004C000000}"/>
    <cellStyle name="SAPBEXexcCritical4" xfId="76" xr:uid="{00000000-0005-0000-0000-00004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114300</xdr:rowOff>
    </xdr:to>
    <xdr:pic>
      <xdr:nvPicPr>
        <xdr:cNvPr id="3" name="Imagen 2">
          <a:extLst>
            <a:ext uri="{FF2B5EF4-FFF2-40B4-BE49-F238E27FC236}">
              <a16:creationId xmlns:a16="http://schemas.microsoft.com/office/drawing/2014/main" id="{C693EADF-A23B-4EBA-80B3-F952AF5C97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95250</xdr:rowOff>
    </xdr:to>
    <xdr:pic>
      <xdr:nvPicPr>
        <xdr:cNvPr id="2" name="Imagen 1">
          <a:extLst>
            <a:ext uri="{FF2B5EF4-FFF2-40B4-BE49-F238E27FC236}">
              <a16:creationId xmlns:a16="http://schemas.microsoft.com/office/drawing/2014/main" id="{9C970AA2-1EEA-4F4B-83C5-D7126248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95250</xdr:rowOff>
    </xdr:to>
    <xdr:pic>
      <xdr:nvPicPr>
        <xdr:cNvPr id="2" name="Imagen 1">
          <a:extLst>
            <a:ext uri="{FF2B5EF4-FFF2-40B4-BE49-F238E27FC236}">
              <a16:creationId xmlns:a16="http://schemas.microsoft.com/office/drawing/2014/main" id="{04E9C297-B46A-4F3D-8197-29BA831196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718540</xdr:colOff>
      <xdr:row>3</xdr:row>
      <xdr:rowOff>95250</xdr:rowOff>
    </xdr:to>
    <xdr:pic>
      <xdr:nvPicPr>
        <xdr:cNvPr id="2" name="Imagen 1">
          <a:extLst>
            <a:ext uri="{FF2B5EF4-FFF2-40B4-BE49-F238E27FC236}">
              <a16:creationId xmlns:a16="http://schemas.microsoft.com/office/drawing/2014/main" id="{01CF8D27-0566-42A4-9FA9-D2ACCCE024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104775</xdr:rowOff>
    </xdr:to>
    <xdr:pic>
      <xdr:nvPicPr>
        <xdr:cNvPr id="2" name="Imagen 1">
          <a:extLst>
            <a:ext uri="{FF2B5EF4-FFF2-40B4-BE49-F238E27FC236}">
              <a16:creationId xmlns:a16="http://schemas.microsoft.com/office/drawing/2014/main" id="{954A45C7-8DD6-4A72-AB6E-06A13D60D1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143107</xdr:rowOff>
    </xdr:to>
    <xdr:pic>
      <xdr:nvPicPr>
        <xdr:cNvPr id="2" name="Imagen 1">
          <a:extLst>
            <a:ext uri="{FF2B5EF4-FFF2-40B4-BE49-F238E27FC236}">
              <a16:creationId xmlns:a16="http://schemas.microsoft.com/office/drawing/2014/main" id="{4B96F624-F3B6-4C21-A62D-F335C920CB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4</xdr:row>
      <xdr:rowOff>76200</xdr:rowOff>
    </xdr:to>
    <xdr:pic>
      <xdr:nvPicPr>
        <xdr:cNvPr id="2" name="Imagen 1">
          <a:extLst>
            <a:ext uri="{FF2B5EF4-FFF2-40B4-BE49-F238E27FC236}">
              <a16:creationId xmlns:a16="http://schemas.microsoft.com/office/drawing/2014/main" id="{8102F559-F6F9-47EC-80A5-FBBFA5DC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257175</xdr:colOff>
      <xdr:row>26</xdr:row>
      <xdr:rowOff>152400</xdr:rowOff>
    </xdr:from>
    <xdr:to>
      <xdr:col>0</xdr:col>
      <xdr:colOff>1162050</xdr:colOff>
      <xdr:row>26</xdr:row>
      <xdr:rowOff>152400</xdr:rowOff>
    </xdr:to>
    <xdr:sp macro="" textlink="">
      <xdr:nvSpPr>
        <xdr:cNvPr id="178769" name="Line 1">
          <a:extLst>
            <a:ext uri="{FF2B5EF4-FFF2-40B4-BE49-F238E27FC236}">
              <a16:creationId xmlns:a16="http://schemas.microsoft.com/office/drawing/2014/main" id="{00000000-0008-0000-0E00-000051BA0200}"/>
            </a:ext>
          </a:extLst>
        </xdr:cNvPr>
        <xdr:cNvSpPr>
          <a:spLocks noChangeShapeType="1"/>
        </xdr:cNvSpPr>
      </xdr:nvSpPr>
      <xdr:spPr bwMode="auto">
        <a:xfrm>
          <a:off x="257175" y="4438650"/>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276225</xdr:colOff>
      <xdr:row>30</xdr:row>
      <xdr:rowOff>152400</xdr:rowOff>
    </xdr:from>
    <xdr:to>
      <xdr:col>0</xdr:col>
      <xdr:colOff>1190625</xdr:colOff>
      <xdr:row>30</xdr:row>
      <xdr:rowOff>152400</xdr:rowOff>
    </xdr:to>
    <xdr:sp macro="" textlink="">
      <xdr:nvSpPr>
        <xdr:cNvPr id="178770" name="Line 5">
          <a:extLst>
            <a:ext uri="{FF2B5EF4-FFF2-40B4-BE49-F238E27FC236}">
              <a16:creationId xmlns:a16="http://schemas.microsoft.com/office/drawing/2014/main" id="{00000000-0008-0000-0E00-000052BA0200}"/>
            </a:ext>
          </a:extLst>
        </xdr:cNvPr>
        <xdr:cNvSpPr>
          <a:spLocks noChangeShapeType="1"/>
        </xdr:cNvSpPr>
      </xdr:nvSpPr>
      <xdr:spPr bwMode="auto">
        <a:xfrm flipV="1">
          <a:off x="276225" y="511492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26</xdr:row>
      <xdr:rowOff>152400</xdr:rowOff>
    </xdr:from>
    <xdr:to>
      <xdr:col>0</xdr:col>
      <xdr:colOff>1162050</xdr:colOff>
      <xdr:row>26</xdr:row>
      <xdr:rowOff>152400</xdr:rowOff>
    </xdr:to>
    <xdr:sp macro="" textlink="">
      <xdr:nvSpPr>
        <xdr:cNvPr id="178771" name="Line 1">
          <a:extLst>
            <a:ext uri="{FF2B5EF4-FFF2-40B4-BE49-F238E27FC236}">
              <a16:creationId xmlns:a16="http://schemas.microsoft.com/office/drawing/2014/main" id="{00000000-0008-0000-0E00-000053BA0200}"/>
            </a:ext>
          </a:extLst>
        </xdr:cNvPr>
        <xdr:cNvSpPr>
          <a:spLocks noChangeShapeType="1"/>
        </xdr:cNvSpPr>
      </xdr:nvSpPr>
      <xdr:spPr bwMode="auto">
        <a:xfrm>
          <a:off x="257175" y="4438650"/>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33</xdr:row>
      <xdr:rowOff>133350</xdr:rowOff>
    </xdr:from>
    <xdr:to>
      <xdr:col>1</xdr:col>
      <xdr:colOff>1095375</xdr:colOff>
      <xdr:row>35</xdr:row>
      <xdr:rowOff>0</xdr:rowOff>
    </xdr:to>
    <xdr:grpSp>
      <xdr:nvGrpSpPr>
        <xdr:cNvPr id="178772" name="17 Grupo">
          <a:extLst>
            <a:ext uri="{FF2B5EF4-FFF2-40B4-BE49-F238E27FC236}">
              <a16:creationId xmlns:a16="http://schemas.microsoft.com/office/drawing/2014/main" id="{00000000-0008-0000-0E00-000054BA0200}"/>
            </a:ext>
          </a:extLst>
        </xdr:cNvPr>
        <xdr:cNvGrpSpPr>
          <a:grpSpLocks/>
        </xdr:cNvGrpSpPr>
      </xdr:nvGrpSpPr>
      <xdr:grpSpPr bwMode="auto">
        <a:xfrm>
          <a:off x="142875" y="5610225"/>
          <a:ext cx="2600325" cy="0"/>
          <a:chOff x="180975" y="5667375"/>
          <a:chExt cx="2771775" cy="83721"/>
        </a:xfrm>
      </xdr:grpSpPr>
      <xdr:sp macro="" textlink="">
        <xdr:nvSpPr>
          <xdr:cNvPr id="178773" name="Line 5">
            <a:extLst>
              <a:ext uri="{FF2B5EF4-FFF2-40B4-BE49-F238E27FC236}">
                <a16:creationId xmlns:a16="http://schemas.microsoft.com/office/drawing/2014/main" id="{00000000-0008-0000-0E00-000055BA0200}"/>
              </a:ext>
            </a:extLst>
          </xdr:cNvPr>
          <xdr:cNvSpPr>
            <a:spLocks noChangeShapeType="1"/>
          </xdr:cNvSpPr>
        </xdr:nvSpPr>
        <xdr:spPr bwMode="auto">
          <a:xfrm flipV="1">
            <a:off x="180975" y="5751096"/>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8774" name="Line 5">
            <a:extLst>
              <a:ext uri="{FF2B5EF4-FFF2-40B4-BE49-F238E27FC236}">
                <a16:creationId xmlns:a16="http://schemas.microsoft.com/office/drawing/2014/main" id="{00000000-0008-0000-0E00-000056BA0200}"/>
              </a:ext>
            </a:extLst>
          </xdr:cNvPr>
          <xdr:cNvSpPr>
            <a:spLocks noChangeShapeType="1"/>
          </xdr:cNvSpPr>
        </xdr:nvSpPr>
        <xdr:spPr bwMode="auto">
          <a:xfrm flipV="1">
            <a:off x="1019175" y="5751096"/>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8775" name="Line 5">
            <a:extLst>
              <a:ext uri="{FF2B5EF4-FFF2-40B4-BE49-F238E27FC236}">
                <a16:creationId xmlns:a16="http://schemas.microsoft.com/office/drawing/2014/main" id="{00000000-0008-0000-0E00-000057BA0200}"/>
              </a:ext>
            </a:extLst>
          </xdr:cNvPr>
          <xdr:cNvSpPr>
            <a:spLocks noChangeShapeType="1"/>
          </xdr:cNvSpPr>
        </xdr:nvSpPr>
        <xdr:spPr bwMode="auto">
          <a:xfrm flipV="1">
            <a:off x="1495425" y="5751096"/>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8776" name="Line 5">
            <a:extLst>
              <a:ext uri="{FF2B5EF4-FFF2-40B4-BE49-F238E27FC236}">
                <a16:creationId xmlns:a16="http://schemas.microsoft.com/office/drawing/2014/main" id="{00000000-0008-0000-0E00-000058BA0200}"/>
              </a:ext>
            </a:extLst>
          </xdr:cNvPr>
          <xdr:cNvSpPr>
            <a:spLocks noChangeShapeType="1"/>
          </xdr:cNvSpPr>
        </xdr:nvSpPr>
        <xdr:spPr bwMode="auto">
          <a:xfrm flipV="1">
            <a:off x="2114550" y="5751096"/>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0</xdr:rowOff>
    </xdr:from>
    <xdr:to>
      <xdr:col>0</xdr:col>
      <xdr:colOff>994765</xdr:colOff>
      <xdr:row>3</xdr:row>
      <xdr:rowOff>133350</xdr:rowOff>
    </xdr:to>
    <xdr:pic>
      <xdr:nvPicPr>
        <xdr:cNvPr id="10" name="Imagen 9">
          <a:extLst>
            <a:ext uri="{FF2B5EF4-FFF2-40B4-BE49-F238E27FC236}">
              <a16:creationId xmlns:a16="http://schemas.microsoft.com/office/drawing/2014/main" id="{3538F776-494F-4B60-9B4D-914D983397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142875</xdr:rowOff>
    </xdr:from>
    <xdr:to>
      <xdr:col>3</xdr:col>
      <xdr:colOff>571500</xdr:colOff>
      <xdr:row>5</xdr:row>
      <xdr:rowOff>142875</xdr:rowOff>
    </xdr:to>
    <xdr:sp macro="" textlink="">
      <xdr:nvSpPr>
        <xdr:cNvPr id="167632" name="Line 113">
          <a:extLst>
            <a:ext uri="{FF2B5EF4-FFF2-40B4-BE49-F238E27FC236}">
              <a16:creationId xmlns:a16="http://schemas.microsoft.com/office/drawing/2014/main" id="{00000000-0008-0000-0100-0000D08E0200}"/>
            </a:ext>
          </a:extLst>
        </xdr:cNvPr>
        <xdr:cNvSpPr>
          <a:spLocks noChangeShapeType="1"/>
        </xdr:cNvSpPr>
      </xdr:nvSpPr>
      <xdr:spPr bwMode="auto">
        <a:xfrm>
          <a:off x="520065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3" name="Line 168">
          <a:extLst>
            <a:ext uri="{FF2B5EF4-FFF2-40B4-BE49-F238E27FC236}">
              <a16:creationId xmlns:a16="http://schemas.microsoft.com/office/drawing/2014/main" id="{00000000-0008-0000-0100-0000D1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4" name="Line 169">
          <a:extLst>
            <a:ext uri="{FF2B5EF4-FFF2-40B4-BE49-F238E27FC236}">
              <a16:creationId xmlns:a16="http://schemas.microsoft.com/office/drawing/2014/main" id="{00000000-0008-0000-0100-0000D2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5" name="Line 170">
          <a:extLst>
            <a:ext uri="{FF2B5EF4-FFF2-40B4-BE49-F238E27FC236}">
              <a16:creationId xmlns:a16="http://schemas.microsoft.com/office/drawing/2014/main" id="{00000000-0008-0000-0100-0000D3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6" name="Line 113">
          <a:extLst>
            <a:ext uri="{FF2B5EF4-FFF2-40B4-BE49-F238E27FC236}">
              <a16:creationId xmlns:a16="http://schemas.microsoft.com/office/drawing/2014/main" id="{00000000-0008-0000-0100-0000D4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7" name="Line 113">
          <a:extLst>
            <a:ext uri="{FF2B5EF4-FFF2-40B4-BE49-F238E27FC236}">
              <a16:creationId xmlns:a16="http://schemas.microsoft.com/office/drawing/2014/main" id="{00000000-0008-0000-0100-0000D5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8" name="Line 113">
          <a:extLst>
            <a:ext uri="{FF2B5EF4-FFF2-40B4-BE49-F238E27FC236}">
              <a16:creationId xmlns:a16="http://schemas.microsoft.com/office/drawing/2014/main" id="{00000000-0008-0000-0100-0000D6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9" name="Line 113">
          <a:extLst>
            <a:ext uri="{FF2B5EF4-FFF2-40B4-BE49-F238E27FC236}">
              <a16:creationId xmlns:a16="http://schemas.microsoft.com/office/drawing/2014/main" id="{00000000-0008-0000-0100-0000D7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40" name="Line 113">
          <a:extLst>
            <a:ext uri="{FF2B5EF4-FFF2-40B4-BE49-F238E27FC236}">
              <a16:creationId xmlns:a16="http://schemas.microsoft.com/office/drawing/2014/main" id="{00000000-0008-0000-0100-0000D8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41" name="Line 113">
          <a:extLst>
            <a:ext uri="{FF2B5EF4-FFF2-40B4-BE49-F238E27FC236}">
              <a16:creationId xmlns:a16="http://schemas.microsoft.com/office/drawing/2014/main" id="{00000000-0008-0000-0100-0000D9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2" name="Line 113">
          <a:extLst>
            <a:ext uri="{FF2B5EF4-FFF2-40B4-BE49-F238E27FC236}">
              <a16:creationId xmlns:a16="http://schemas.microsoft.com/office/drawing/2014/main" id="{00000000-0008-0000-0100-00000C000000}"/>
            </a:ext>
          </a:extLst>
        </xdr:cNvPr>
        <xdr:cNvSpPr>
          <a:spLocks noChangeShapeType="1"/>
        </xdr:cNvSpPr>
      </xdr:nvSpPr>
      <xdr:spPr bwMode="auto">
        <a:xfrm>
          <a:off x="5191125" y="95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309563</xdr:colOff>
      <xdr:row>0</xdr:row>
      <xdr:rowOff>0</xdr:rowOff>
    </xdr:from>
    <xdr:to>
      <xdr:col>0</xdr:col>
      <xdr:colOff>1304328</xdr:colOff>
      <xdr:row>3</xdr:row>
      <xdr:rowOff>128587</xdr:rowOff>
    </xdr:to>
    <xdr:pic>
      <xdr:nvPicPr>
        <xdr:cNvPr id="15" name="Imagen 14">
          <a:extLst>
            <a:ext uri="{FF2B5EF4-FFF2-40B4-BE49-F238E27FC236}">
              <a16:creationId xmlns:a16="http://schemas.microsoft.com/office/drawing/2014/main" id="{3CDF4EF7-A4F8-4204-9BA9-9D5AD51728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571500</xdr:colOff>
      <xdr:row>5</xdr:row>
      <xdr:rowOff>142875</xdr:rowOff>
    </xdr:from>
    <xdr:to>
      <xdr:col>7</xdr:col>
      <xdr:colOff>571500</xdr:colOff>
      <xdr:row>5</xdr:row>
      <xdr:rowOff>142875</xdr:rowOff>
    </xdr:to>
    <xdr:sp macro="" textlink="">
      <xdr:nvSpPr>
        <xdr:cNvPr id="14" name="Line 113">
          <a:extLst>
            <a:ext uri="{FF2B5EF4-FFF2-40B4-BE49-F238E27FC236}">
              <a16:creationId xmlns:a16="http://schemas.microsoft.com/office/drawing/2014/main" id="{7AAD2FF7-3B33-4767-8F8B-736A73EAECBA}"/>
            </a:ext>
          </a:extLst>
        </xdr:cNvPr>
        <xdr:cNvSpPr>
          <a:spLocks noChangeShapeType="1"/>
        </xdr:cNvSpPr>
      </xdr:nvSpPr>
      <xdr:spPr bwMode="auto">
        <a:xfrm>
          <a:off x="5298281" y="111918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571500</xdr:colOff>
      <xdr:row>7</xdr:row>
      <xdr:rowOff>142875</xdr:rowOff>
    </xdr:from>
    <xdr:to>
      <xdr:col>9</xdr:col>
      <xdr:colOff>571500</xdr:colOff>
      <xdr:row>7</xdr:row>
      <xdr:rowOff>142875</xdr:rowOff>
    </xdr:to>
    <xdr:sp macro="" textlink="">
      <xdr:nvSpPr>
        <xdr:cNvPr id="2" name="Line 21">
          <a:extLst>
            <a:ext uri="{FF2B5EF4-FFF2-40B4-BE49-F238E27FC236}">
              <a16:creationId xmlns:a16="http://schemas.microsoft.com/office/drawing/2014/main" id="{D5444108-B17B-49FA-8495-228D00701A89}"/>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571500</xdr:colOff>
      <xdr:row>7</xdr:row>
      <xdr:rowOff>142875</xdr:rowOff>
    </xdr:from>
    <xdr:to>
      <xdr:col>8</xdr:col>
      <xdr:colOff>571500</xdr:colOff>
      <xdr:row>7</xdr:row>
      <xdr:rowOff>142875</xdr:rowOff>
    </xdr:to>
    <xdr:sp macro="" textlink="">
      <xdr:nvSpPr>
        <xdr:cNvPr id="3" name="Line 25">
          <a:extLst>
            <a:ext uri="{FF2B5EF4-FFF2-40B4-BE49-F238E27FC236}">
              <a16:creationId xmlns:a16="http://schemas.microsoft.com/office/drawing/2014/main" id="{B97313A2-8EE1-4971-92D5-F932E3CB6C28}"/>
            </a:ext>
          </a:extLst>
        </xdr:cNvPr>
        <xdr:cNvSpPr>
          <a:spLocks noChangeShapeType="1"/>
        </xdr:cNvSpPr>
      </xdr:nvSpPr>
      <xdr:spPr bwMode="auto">
        <a:xfrm>
          <a:off x="6667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4" name="Line 26">
          <a:extLst>
            <a:ext uri="{FF2B5EF4-FFF2-40B4-BE49-F238E27FC236}">
              <a16:creationId xmlns:a16="http://schemas.microsoft.com/office/drawing/2014/main" id="{10F9943B-5749-418C-B017-A80BE8E05048}"/>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571500</xdr:colOff>
      <xdr:row>7</xdr:row>
      <xdr:rowOff>142875</xdr:rowOff>
    </xdr:from>
    <xdr:to>
      <xdr:col>8</xdr:col>
      <xdr:colOff>571500</xdr:colOff>
      <xdr:row>7</xdr:row>
      <xdr:rowOff>142875</xdr:rowOff>
    </xdr:to>
    <xdr:sp macro="" textlink="">
      <xdr:nvSpPr>
        <xdr:cNvPr id="5" name="Line 27">
          <a:extLst>
            <a:ext uri="{FF2B5EF4-FFF2-40B4-BE49-F238E27FC236}">
              <a16:creationId xmlns:a16="http://schemas.microsoft.com/office/drawing/2014/main" id="{6315F927-2C9C-48F7-96F9-EE15D796CA81}"/>
            </a:ext>
          </a:extLst>
        </xdr:cNvPr>
        <xdr:cNvSpPr>
          <a:spLocks noChangeShapeType="1"/>
        </xdr:cNvSpPr>
      </xdr:nvSpPr>
      <xdr:spPr bwMode="auto">
        <a:xfrm>
          <a:off x="6667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6" name="Line 25">
          <a:extLst>
            <a:ext uri="{FF2B5EF4-FFF2-40B4-BE49-F238E27FC236}">
              <a16:creationId xmlns:a16="http://schemas.microsoft.com/office/drawing/2014/main" id="{2D1CB696-3140-465B-8420-AA25438E3226}"/>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7" name="Line 27">
          <a:extLst>
            <a:ext uri="{FF2B5EF4-FFF2-40B4-BE49-F238E27FC236}">
              <a16:creationId xmlns:a16="http://schemas.microsoft.com/office/drawing/2014/main" id="{9F830E5D-4F14-49CF-8D58-80244F289EC0}"/>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8" name="Line 25">
          <a:extLst>
            <a:ext uri="{FF2B5EF4-FFF2-40B4-BE49-F238E27FC236}">
              <a16:creationId xmlns:a16="http://schemas.microsoft.com/office/drawing/2014/main" id="{BD8EB961-9915-4144-ADC1-6EC77AAD8F8F}"/>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9" name="Line 27">
          <a:extLst>
            <a:ext uri="{FF2B5EF4-FFF2-40B4-BE49-F238E27FC236}">
              <a16:creationId xmlns:a16="http://schemas.microsoft.com/office/drawing/2014/main" id="{C394CC3A-4F0F-4E1D-8C23-98DA4BDC0B47}"/>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0" name="Line 21">
          <a:extLst>
            <a:ext uri="{FF2B5EF4-FFF2-40B4-BE49-F238E27FC236}">
              <a16:creationId xmlns:a16="http://schemas.microsoft.com/office/drawing/2014/main" id="{E8FA7090-5529-4B63-878E-CE42C8E08C4E}"/>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571500</xdr:colOff>
      <xdr:row>7</xdr:row>
      <xdr:rowOff>142875</xdr:rowOff>
    </xdr:from>
    <xdr:to>
      <xdr:col>8</xdr:col>
      <xdr:colOff>571500</xdr:colOff>
      <xdr:row>7</xdr:row>
      <xdr:rowOff>142875</xdr:rowOff>
    </xdr:to>
    <xdr:sp macro="" textlink="">
      <xdr:nvSpPr>
        <xdr:cNvPr id="11" name="Line 25">
          <a:extLst>
            <a:ext uri="{FF2B5EF4-FFF2-40B4-BE49-F238E27FC236}">
              <a16:creationId xmlns:a16="http://schemas.microsoft.com/office/drawing/2014/main" id="{53524143-0440-4798-8BF0-C460874A7ECF}"/>
            </a:ext>
          </a:extLst>
        </xdr:cNvPr>
        <xdr:cNvSpPr>
          <a:spLocks noChangeShapeType="1"/>
        </xdr:cNvSpPr>
      </xdr:nvSpPr>
      <xdr:spPr bwMode="auto">
        <a:xfrm>
          <a:off x="6667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2" name="Line 26">
          <a:extLst>
            <a:ext uri="{FF2B5EF4-FFF2-40B4-BE49-F238E27FC236}">
              <a16:creationId xmlns:a16="http://schemas.microsoft.com/office/drawing/2014/main" id="{52DF0439-83C0-47B0-A68D-7D858573F6EA}"/>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571500</xdr:colOff>
      <xdr:row>7</xdr:row>
      <xdr:rowOff>142875</xdr:rowOff>
    </xdr:from>
    <xdr:to>
      <xdr:col>8</xdr:col>
      <xdr:colOff>571500</xdr:colOff>
      <xdr:row>7</xdr:row>
      <xdr:rowOff>142875</xdr:rowOff>
    </xdr:to>
    <xdr:sp macro="" textlink="">
      <xdr:nvSpPr>
        <xdr:cNvPr id="13" name="Line 27">
          <a:extLst>
            <a:ext uri="{FF2B5EF4-FFF2-40B4-BE49-F238E27FC236}">
              <a16:creationId xmlns:a16="http://schemas.microsoft.com/office/drawing/2014/main" id="{6859EDE3-D332-49F7-8DB3-33BD7AE2BA3F}"/>
            </a:ext>
          </a:extLst>
        </xdr:cNvPr>
        <xdr:cNvSpPr>
          <a:spLocks noChangeShapeType="1"/>
        </xdr:cNvSpPr>
      </xdr:nvSpPr>
      <xdr:spPr bwMode="auto">
        <a:xfrm>
          <a:off x="6667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4" name="Line 25">
          <a:extLst>
            <a:ext uri="{FF2B5EF4-FFF2-40B4-BE49-F238E27FC236}">
              <a16:creationId xmlns:a16="http://schemas.microsoft.com/office/drawing/2014/main" id="{2762427F-E6C7-4ABD-9050-DC8D511D8DF1}"/>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5" name="Line 27">
          <a:extLst>
            <a:ext uri="{FF2B5EF4-FFF2-40B4-BE49-F238E27FC236}">
              <a16:creationId xmlns:a16="http://schemas.microsoft.com/office/drawing/2014/main" id="{EC253993-4417-4F56-BAAF-8BAFC04E5789}"/>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6" name="Line 25">
          <a:extLst>
            <a:ext uri="{FF2B5EF4-FFF2-40B4-BE49-F238E27FC236}">
              <a16:creationId xmlns:a16="http://schemas.microsoft.com/office/drawing/2014/main" id="{3A45EE56-94E2-46D2-B814-038DB96BD6C2}"/>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7" name="Line 27">
          <a:extLst>
            <a:ext uri="{FF2B5EF4-FFF2-40B4-BE49-F238E27FC236}">
              <a16:creationId xmlns:a16="http://schemas.microsoft.com/office/drawing/2014/main" id="{F7AE9C79-17C6-4BC4-B641-2FCB84083899}"/>
            </a:ext>
          </a:extLst>
        </xdr:cNvPr>
        <xdr:cNvSpPr>
          <a:spLocks noChangeShapeType="1"/>
        </xdr:cNvSpPr>
      </xdr:nvSpPr>
      <xdr:spPr bwMode="auto">
        <a:xfrm>
          <a:off x="7429500" y="1276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xdr:col>
      <xdr:colOff>108940</xdr:colOff>
      <xdr:row>4</xdr:row>
      <xdr:rowOff>104775</xdr:rowOff>
    </xdr:to>
    <xdr:pic>
      <xdr:nvPicPr>
        <xdr:cNvPr id="19" name="Imagen 18">
          <a:extLst>
            <a:ext uri="{FF2B5EF4-FFF2-40B4-BE49-F238E27FC236}">
              <a16:creationId xmlns:a16="http://schemas.microsoft.com/office/drawing/2014/main" id="{0BA01D78-78B4-483C-982A-E9E8831151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0</xdr:rowOff>
    </xdr:from>
    <xdr:to>
      <xdr:col>0</xdr:col>
      <xdr:colOff>1242415</xdr:colOff>
      <xdr:row>3</xdr:row>
      <xdr:rowOff>152400</xdr:rowOff>
    </xdr:to>
    <xdr:pic>
      <xdr:nvPicPr>
        <xdr:cNvPr id="2" name="Imagen 1">
          <a:extLst>
            <a:ext uri="{FF2B5EF4-FFF2-40B4-BE49-F238E27FC236}">
              <a16:creationId xmlns:a16="http://schemas.microsoft.com/office/drawing/2014/main" id="{12018794-9DDD-49B3-85CF-4B38CBD4A0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451840</xdr:colOff>
      <xdr:row>5</xdr:row>
      <xdr:rowOff>38100</xdr:rowOff>
    </xdr:to>
    <xdr:pic>
      <xdr:nvPicPr>
        <xdr:cNvPr id="2" name="Imagen 1">
          <a:extLst>
            <a:ext uri="{FF2B5EF4-FFF2-40B4-BE49-F238E27FC236}">
              <a16:creationId xmlns:a16="http://schemas.microsoft.com/office/drawing/2014/main" id="{6AF00D34-A7C4-4672-AC59-4C9E635F3D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66674</xdr:colOff>
      <xdr:row>5</xdr:row>
      <xdr:rowOff>57149</xdr:rowOff>
    </xdr:to>
    <xdr:pic>
      <xdr:nvPicPr>
        <xdr:cNvPr id="2" name="Imagen 1">
          <a:extLst>
            <a:ext uri="{FF2B5EF4-FFF2-40B4-BE49-F238E27FC236}">
              <a16:creationId xmlns:a16="http://schemas.microsoft.com/office/drawing/2014/main" id="{2CDDBCDF-BF6E-4044-BA7B-920D586536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4" cy="866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95250</xdr:rowOff>
    </xdr:to>
    <xdr:pic>
      <xdr:nvPicPr>
        <xdr:cNvPr id="2" name="Imagen 1">
          <a:extLst>
            <a:ext uri="{FF2B5EF4-FFF2-40B4-BE49-F238E27FC236}">
              <a16:creationId xmlns:a16="http://schemas.microsoft.com/office/drawing/2014/main" id="{59F164EC-99FB-44FD-804E-FD971A4F43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95250</xdr:rowOff>
    </xdr:to>
    <xdr:pic>
      <xdr:nvPicPr>
        <xdr:cNvPr id="2" name="Imagen 1">
          <a:extLst>
            <a:ext uri="{FF2B5EF4-FFF2-40B4-BE49-F238E27FC236}">
              <a16:creationId xmlns:a16="http://schemas.microsoft.com/office/drawing/2014/main" id="{914FF63B-EF06-4989-8BD5-DB73F4F7EE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108857</xdr:colOff>
      <xdr:row>0</xdr:row>
      <xdr:rowOff>0</xdr:rowOff>
    </xdr:from>
    <xdr:to>
      <xdr:col>0</xdr:col>
      <xdr:colOff>1103622</xdr:colOff>
      <xdr:row>3</xdr:row>
      <xdr:rowOff>111579</xdr:rowOff>
    </xdr:to>
    <xdr:pic>
      <xdr:nvPicPr>
        <xdr:cNvPr id="2" name="Imagen 1">
          <a:extLst>
            <a:ext uri="{FF2B5EF4-FFF2-40B4-BE49-F238E27FC236}">
              <a16:creationId xmlns:a16="http://schemas.microsoft.com/office/drawing/2014/main" id="{5A34C0EE-799A-4337-86A7-97BC32849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7"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D-CYCE\Users\Mis%20documentos\CLIENTES%20AUDITORIA\ATLANTIC%20SAECA\HOJA%20FLUJO%20DE%20CAJ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Balances "/>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showGridLines="0" tabSelected="1" topLeftCell="A20" zoomScaleNormal="100" workbookViewId="0">
      <selection activeCell="A30" sqref="A30"/>
    </sheetView>
  </sheetViews>
  <sheetFormatPr baseColWidth="10" defaultRowHeight="12.75"/>
  <cols>
    <col min="1" max="1" width="19.5703125" customWidth="1"/>
    <col min="2" max="2" width="21.140625" customWidth="1"/>
    <col min="3" max="3" width="18.7109375" customWidth="1"/>
    <col min="4" max="4" width="15.140625" customWidth="1"/>
    <col min="5" max="5" width="29.85546875" customWidth="1"/>
  </cols>
  <sheetData>
    <row r="1" spans="1:6" ht="15">
      <c r="A1" s="13"/>
      <c r="B1" s="14"/>
      <c r="C1" s="14"/>
      <c r="D1" s="35"/>
      <c r="E1" s="34"/>
      <c r="F1" s="15"/>
    </row>
    <row r="2" spans="1:6" ht="15">
      <c r="A2" s="16"/>
      <c r="B2" s="17"/>
      <c r="C2" s="17"/>
      <c r="D2" s="33"/>
      <c r="E2" s="32"/>
      <c r="F2" s="15"/>
    </row>
    <row r="3" spans="1:6" ht="18">
      <c r="A3" s="37" t="s">
        <v>97</v>
      </c>
      <c r="B3" s="38"/>
      <c r="C3" s="39"/>
      <c r="D3" s="39"/>
      <c r="E3" s="40"/>
      <c r="F3" s="15"/>
    </row>
    <row r="4" spans="1:6">
      <c r="A4" s="41"/>
      <c r="B4" s="42"/>
      <c r="C4" s="42"/>
      <c r="D4" s="42"/>
      <c r="E4" s="43"/>
      <c r="F4" s="15"/>
    </row>
    <row r="5" spans="1:6" s="9" customFormat="1" ht="27.75" customHeight="1">
      <c r="A5" s="678" t="s">
        <v>306</v>
      </c>
      <c r="B5" s="679"/>
      <c r="C5" s="679"/>
      <c r="D5" s="679"/>
      <c r="E5" s="680"/>
      <c r="F5" s="18"/>
    </row>
    <row r="6" spans="1:6" s="9" customFormat="1" ht="14.25">
      <c r="A6" s="44"/>
      <c r="B6" s="45"/>
      <c r="C6" s="45"/>
      <c r="D6" s="45"/>
      <c r="E6" s="46"/>
      <c r="F6" s="18"/>
    </row>
    <row r="7" spans="1:6" s="9" customFormat="1" ht="14.25">
      <c r="A7" s="47"/>
      <c r="B7" s="48"/>
      <c r="C7" s="48"/>
      <c r="D7" s="48"/>
      <c r="E7" s="49"/>
      <c r="F7" s="18"/>
    </row>
    <row r="8" spans="1:6" s="9" customFormat="1" ht="14.25">
      <c r="A8" s="152" t="s">
        <v>173</v>
      </c>
      <c r="B8" s="153"/>
      <c r="C8" s="153"/>
      <c r="D8" s="153"/>
      <c r="E8" s="154"/>
      <c r="F8" s="18"/>
    </row>
    <row r="9" spans="1:6" s="9" customFormat="1" ht="14.25">
      <c r="A9" s="155"/>
      <c r="B9" s="156"/>
      <c r="C9" s="156"/>
      <c r="D9" s="156"/>
      <c r="E9" s="157"/>
      <c r="F9" s="18"/>
    </row>
    <row r="10" spans="1:6" s="9" customFormat="1" ht="14.25">
      <c r="A10" s="152" t="s">
        <v>174</v>
      </c>
      <c r="B10" s="153"/>
      <c r="C10" s="153"/>
      <c r="D10" s="153"/>
      <c r="E10" s="154"/>
      <c r="F10" s="18"/>
    </row>
    <row r="11" spans="1:6" s="9" customFormat="1" ht="14.25">
      <c r="A11" s="155"/>
      <c r="B11" s="156"/>
      <c r="C11" s="156"/>
      <c r="D11" s="156"/>
      <c r="E11" s="157"/>
      <c r="F11" s="18"/>
    </row>
    <row r="12" spans="1:6" s="9" customFormat="1" ht="14.25">
      <c r="A12" s="152" t="s">
        <v>175</v>
      </c>
      <c r="B12" s="153"/>
      <c r="C12" s="153"/>
      <c r="D12" s="153"/>
      <c r="E12" s="154"/>
      <c r="F12" s="18"/>
    </row>
    <row r="13" spans="1:6" s="9" customFormat="1" ht="14.25">
      <c r="A13" s="155"/>
      <c r="B13" s="156"/>
      <c r="C13" s="156"/>
      <c r="D13" s="156"/>
      <c r="E13" s="157"/>
      <c r="F13" s="18"/>
    </row>
    <row r="14" spans="1:6" s="9" customFormat="1" ht="36" customHeight="1">
      <c r="A14" s="674" t="s">
        <v>176</v>
      </c>
      <c r="B14" s="675"/>
      <c r="C14" s="675"/>
      <c r="D14" s="675"/>
      <c r="E14" s="676"/>
      <c r="F14" s="18"/>
    </row>
    <row r="15" spans="1:6" s="9" customFormat="1" ht="14.25">
      <c r="A15" s="155"/>
      <c r="B15" s="156"/>
      <c r="C15" s="156"/>
      <c r="D15" s="156"/>
      <c r="E15" s="157"/>
      <c r="F15" s="18"/>
    </row>
    <row r="16" spans="1:6" s="9" customFormat="1" ht="14.25">
      <c r="A16" s="671" t="s">
        <v>269</v>
      </c>
      <c r="B16" s="672"/>
      <c r="C16" s="672"/>
      <c r="D16" s="672"/>
      <c r="E16" s="673"/>
      <c r="F16" s="18"/>
    </row>
    <row r="17" spans="1:6" s="9" customFormat="1" ht="14.25">
      <c r="A17" s="155"/>
      <c r="B17" s="156"/>
      <c r="C17" s="156"/>
      <c r="D17" s="156"/>
      <c r="E17" s="157"/>
      <c r="F17" s="18"/>
    </row>
    <row r="18" spans="1:6" s="9" customFormat="1" ht="30.75" customHeight="1">
      <c r="A18" s="671" t="s">
        <v>487</v>
      </c>
      <c r="B18" s="672"/>
      <c r="C18" s="672"/>
      <c r="D18" s="672"/>
      <c r="E18" s="673"/>
      <c r="F18" s="18"/>
    </row>
    <row r="19" spans="1:6" s="9" customFormat="1" ht="13.5" customHeight="1">
      <c r="A19" s="332"/>
      <c r="B19" s="333"/>
      <c r="C19" s="333"/>
      <c r="D19" s="333"/>
      <c r="E19" s="334"/>
      <c r="F19" s="18"/>
    </row>
    <row r="20" spans="1:6" s="9" customFormat="1" ht="14.25">
      <c r="A20" s="152" t="s">
        <v>177</v>
      </c>
      <c r="B20" s="153"/>
      <c r="C20" s="153"/>
      <c r="D20" s="153"/>
      <c r="E20" s="154"/>
      <c r="F20" s="18"/>
    </row>
    <row r="21" spans="1:6" s="9" customFormat="1" ht="14.25">
      <c r="A21" s="155"/>
      <c r="B21" s="156"/>
      <c r="C21" s="156"/>
      <c r="D21" s="156"/>
      <c r="E21" s="157"/>
      <c r="F21" s="18"/>
    </row>
    <row r="22" spans="1:6" s="9" customFormat="1" ht="14.25">
      <c r="A22" s="152" t="s">
        <v>78</v>
      </c>
      <c r="B22" s="153"/>
      <c r="C22" s="153"/>
      <c r="D22" s="153"/>
      <c r="E22" s="154"/>
      <c r="F22" s="18"/>
    </row>
    <row r="23" spans="1:6" s="9" customFormat="1" ht="14.25">
      <c r="A23" s="155"/>
      <c r="B23" s="156"/>
      <c r="C23" s="156"/>
      <c r="D23" s="156"/>
      <c r="E23" s="157"/>
      <c r="F23" s="18"/>
    </row>
    <row r="24" spans="1:6" s="9" customFormat="1" ht="14.25">
      <c r="A24" s="152" t="s">
        <v>79</v>
      </c>
      <c r="B24" s="153"/>
      <c r="C24" s="153"/>
      <c r="D24" s="153"/>
      <c r="E24" s="154"/>
      <c r="F24" s="18"/>
    </row>
    <row r="25" spans="1:6" s="9" customFormat="1" ht="14.25">
      <c r="A25" s="155"/>
      <c r="B25" s="156"/>
      <c r="C25" s="156"/>
      <c r="D25" s="156"/>
      <c r="E25" s="157"/>
      <c r="F25" s="18"/>
    </row>
    <row r="26" spans="1:6" s="9" customFormat="1" ht="14.25">
      <c r="A26" s="158"/>
      <c r="B26" s="159"/>
      <c r="C26" s="159"/>
      <c r="D26" s="159" t="s">
        <v>80</v>
      </c>
      <c r="E26" s="160" t="s">
        <v>81</v>
      </c>
      <c r="F26" s="18"/>
    </row>
    <row r="27" spans="1:6" s="9" customFormat="1" ht="14.25">
      <c r="A27" s="168" t="s">
        <v>82</v>
      </c>
      <c r="B27" s="167" t="s">
        <v>135</v>
      </c>
      <c r="C27" s="161" t="s">
        <v>83</v>
      </c>
      <c r="D27" s="161" t="s">
        <v>84</v>
      </c>
      <c r="E27" s="162" t="s">
        <v>84</v>
      </c>
      <c r="F27" s="18"/>
    </row>
    <row r="28" spans="1:6" s="9" customFormat="1" ht="14.25">
      <c r="A28" s="169">
        <v>15000</v>
      </c>
      <c r="B28" s="170">
        <v>5</v>
      </c>
      <c r="C28" s="159" t="s">
        <v>178</v>
      </c>
      <c r="D28" s="163">
        <v>15000000000</v>
      </c>
      <c r="E28" s="165">
        <f>+D28</f>
        <v>15000000000</v>
      </c>
      <c r="F28" s="18"/>
    </row>
    <row r="29" spans="1:6" s="9" customFormat="1" ht="14.25">
      <c r="A29" s="169">
        <v>35000</v>
      </c>
      <c r="B29" s="170">
        <v>1</v>
      </c>
      <c r="C29" s="159" t="s">
        <v>179</v>
      </c>
      <c r="D29" s="163">
        <v>35000000000</v>
      </c>
      <c r="E29" s="165">
        <f>+D29</f>
        <v>35000000000</v>
      </c>
      <c r="F29" s="18"/>
    </row>
    <row r="30" spans="1:6" s="9" customFormat="1" ht="14.25">
      <c r="A30" s="169">
        <v>7500</v>
      </c>
      <c r="B30" s="170">
        <v>5</v>
      </c>
      <c r="C30" s="159" t="s">
        <v>178</v>
      </c>
      <c r="D30" s="163">
        <v>7500000000</v>
      </c>
      <c r="E30" s="165">
        <f>+D30</f>
        <v>7500000000</v>
      </c>
      <c r="F30" s="18"/>
    </row>
    <row r="31" spans="1:6" s="9" customFormat="1" ht="14.25">
      <c r="A31" s="169">
        <v>17500</v>
      </c>
      <c r="B31" s="170">
        <v>1</v>
      </c>
      <c r="C31" s="159" t="s">
        <v>179</v>
      </c>
      <c r="D31" s="163">
        <v>17500000000</v>
      </c>
      <c r="E31" s="165">
        <v>15780000000</v>
      </c>
      <c r="F31" s="18"/>
    </row>
    <row r="32" spans="1:6" s="9" customFormat="1" ht="15">
      <c r="A32" s="171">
        <f>SUM(A28:A31)</f>
        <v>75000</v>
      </c>
      <c r="B32" s="172">
        <f>SUM(B28:B31)</f>
        <v>12</v>
      </c>
      <c r="C32" s="159"/>
      <c r="D32" s="164">
        <f>SUM(D28:D31)</f>
        <v>75000000000</v>
      </c>
      <c r="E32" s="166">
        <f>SUM(E28:E31)</f>
        <v>73280000000</v>
      </c>
      <c r="F32" s="18"/>
    </row>
    <row r="33" spans="1:8" s="9" customFormat="1" ht="15" thickBot="1">
      <c r="A33" s="148"/>
      <c r="B33" s="149"/>
      <c r="C33" s="149"/>
      <c r="D33" s="150"/>
      <c r="E33" s="151"/>
      <c r="F33" s="18"/>
    </row>
    <row r="40" spans="1:8" ht="13.5">
      <c r="A40" s="677" t="s">
        <v>180</v>
      </c>
      <c r="B40" s="677"/>
      <c r="C40" s="68" t="s">
        <v>181</v>
      </c>
      <c r="D40" s="60" t="s">
        <v>182</v>
      </c>
      <c r="E40" s="74"/>
      <c r="F40" s="71"/>
      <c r="G40" s="71"/>
      <c r="H40" s="2"/>
    </row>
    <row r="41" spans="1:8">
      <c r="A41" s="677" t="s">
        <v>132</v>
      </c>
      <c r="B41" s="677"/>
      <c r="C41" s="68" t="s">
        <v>142</v>
      </c>
      <c r="D41" s="60" t="s">
        <v>123</v>
      </c>
      <c r="E41" s="73"/>
      <c r="F41" s="72"/>
      <c r="G41" s="72"/>
      <c r="H41" s="2"/>
    </row>
    <row r="43" spans="1:8" s="62" customFormat="1">
      <c r="A43" s="106"/>
    </row>
    <row r="44" spans="1:8">
      <c r="A44" s="57"/>
    </row>
    <row r="47" spans="1:8">
      <c r="D47" s="15"/>
    </row>
    <row r="48" spans="1:8">
      <c r="D48" s="15"/>
    </row>
    <row r="49" spans="1:5">
      <c r="A49" s="15"/>
      <c r="D49" s="15"/>
      <c r="E49" s="15"/>
    </row>
    <row r="50" spans="1:5">
      <c r="A50" s="15"/>
      <c r="D50" s="15"/>
      <c r="E50" s="15"/>
    </row>
    <row r="51" spans="1:5">
      <c r="A51" s="15"/>
      <c r="D51" s="15"/>
      <c r="E51" s="15"/>
    </row>
    <row r="52" spans="1:5">
      <c r="A52" s="15"/>
      <c r="D52" s="15"/>
      <c r="E52" s="15"/>
    </row>
    <row r="53" spans="1:5">
      <c r="D53" s="15"/>
      <c r="E53" s="15"/>
    </row>
  </sheetData>
  <mergeCells count="6">
    <mergeCell ref="A18:E18"/>
    <mergeCell ref="A14:E14"/>
    <mergeCell ref="A40:B40"/>
    <mergeCell ref="A41:B41"/>
    <mergeCell ref="A5:E5"/>
    <mergeCell ref="A16:E16"/>
  </mergeCells>
  <phoneticPr fontId="33" type="noConversion"/>
  <printOptions gridLinesSet="0"/>
  <pageMargins left="0.74803149606299213" right="0.70866141732283472" top="1.6535433070866143" bottom="0.98425196850393704" header="0.51181102362204722" footer="1.1023622047244095"/>
  <pageSetup scale="80" orientation="portrait" r:id="rId1"/>
  <headerFooter alignWithMargins="0">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M37"/>
  <sheetViews>
    <sheetView showGridLines="0" zoomScale="70" zoomScaleNormal="70" workbookViewId="0">
      <selection activeCell="A22" sqref="A22"/>
    </sheetView>
  </sheetViews>
  <sheetFormatPr baseColWidth="10" defaultColWidth="11.42578125" defaultRowHeight="12.75"/>
  <cols>
    <col min="1" max="1" width="30.42578125" style="189" customWidth="1"/>
    <col min="2" max="2" width="10" style="189" customWidth="1"/>
    <col min="3" max="3" width="11.28515625" style="189" customWidth="1"/>
    <col min="4" max="4" width="12.5703125" style="189" customWidth="1"/>
    <col min="5" max="5" width="12.140625" style="189" customWidth="1"/>
    <col min="6" max="6" width="16.5703125" style="189" customWidth="1"/>
    <col min="7" max="7" width="11.5703125" style="189" customWidth="1"/>
    <col min="8" max="8" width="14.85546875" style="189" customWidth="1"/>
    <col min="9" max="9" width="15.5703125" style="189" customWidth="1"/>
    <col min="10" max="10" width="13" style="189" customWidth="1"/>
    <col min="11" max="11" width="13.140625" style="189" customWidth="1"/>
    <col min="12" max="12" width="13.5703125" style="189" customWidth="1"/>
    <col min="13" max="13" width="23.28515625" style="189" bestFit="1" customWidth="1"/>
    <col min="14" max="16384" width="11.42578125" style="189"/>
  </cols>
  <sheetData>
    <row r="1" spans="1:13" ht="16.5">
      <c r="A1" s="681" t="s">
        <v>288</v>
      </c>
      <c r="B1" s="681"/>
      <c r="C1" s="681"/>
      <c r="D1" s="681"/>
      <c r="E1" s="681"/>
      <c r="F1" s="681"/>
      <c r="G1" s="681"/>
      <c r="H1" s="681"/>
      <c r="I1" s="681"/>
      <c r="J1" s="681"/>
      <c r="K1" s="681"/>
      <c r="L1" s="681"/>
      <c r="M1" s="681"/>
    </row>
    <row r="2" spans="1:13" ht="16.5">
      <c r="A2" s="681" t="s">
        <v>283</v>
      </c>
      <c r="B2" s="681"/>
      <c r="C2" s="681"/>
      <c r="D2" s="681"/>
      <c r="E2" s="681"/>
      <c r="F2" s="681"/>
      <c r="G2" s="681"/>
      <c r="H2" s="681"/>
      <c r="I2" s="681"/>
      <c r="J2" s="681"/>
      <c r="K2" s="681"/>
      <c r="L2" s="681"/>
      <c r="M2" s="681"/>
    </row>
    <row r="3" spans="1:13" ht="16.5">
      <c r="A3" s="681" t="s">
        <v>9</v>
      </c>
      <c r="B3" s="681"/>
      <c r="C3" s="681"/>
      <c r="D3" s="681"/>
      <c r="E3" s="681"/>
      <c r="F3" s="681"/>
      <c r="G3" s="681"/>
      <c r="H3" s="681"/>
      <c r="I3" s="681"/>
      <c r="J3" s="681"/>
      <c r="K3" s="681"/>
      <c r="L3" s="681"/>
      <c r="M3" s="681"/>
    </row>
    <row r="4" spans="1:13" s="427" customFormat="1" ht="18">
      <c r="A4" s="428"/>
      <c r="B4" s="428"/>
      <c r="C4" s="428"/>
      <c r="D4" s="428"/>
      <c r="E4" s="428"/>
      <c r="F4" s="428"/>
      <c r="G4" s="428"/>
      <c r="H4" s="428"/>
      <c r="I4" s="428"/>
      <c r="J4" s="428"/>
      <c r="K4" s="428"/>
      <c r="L4" s="428"/>
      <c r="M4" s="428"/>
    </row>
    <row r="5" spans="1:13" s="427" customFormat="1" ht="18">
      <c r="A5" s="428" t="s">
        <v>29</v>
      </c>
      <c r="B5" s="428"/>
      <c r="C5" s="428"/>
      <c r="D5" s="428"/>
      <c r="E5" s="428"/>
      <c r="F5" s="428"/>
      <c r="G5" s="428"/>
      <c r="H5" s="428"/>
      <c r="I5" s="428"/>
      <c r="J5" s="428"/>
      <c r="K5" s="428"/>
      <c r="L5" s="428"/>
      <c r="M5" s="428"/>
    </row>
    <row r="6" spans="1:13" s="427" customFormat="1" ht="18">
      <c r="A6" s="428" t="s">
        <v>30</v>
      </c>
      <c r="B6" s="428"/>
      <c r="C6" s="428"/>
      <c r="D6" s="428"/>
      <c r="E6" s="428"/>
      <c r="F6" s="428"/>
      <c r="G6" s="428"/>
      <c r="H6" s="428"/>
      <c r="I6" s="428"/>
      <c r="J6" s="428"/>
      <c r="K6" s="428"/>
      <c r="L6" s="428"/>
      <c r="M6" s="428"/>
    </row>
    <row r="7" spans="1:13" s="427" customFormat="1" ht="18">
      <c r="A7" s="428"/>
      <c r="B7" s="428"/>
      <c r="C7" s="428"/>
      <c r="D7" s="428"/>
      <c r="E7" s="428"/>
      <c r="F7" s="428"/>
      <c r="G7" s="428"/>
      <c r="H7" s="428"/>
      <c r="I7" s="428"/>
      <c r="J7" s="428"/>
      <c r="K7" s="428"/>
      <c r="L7" s="428"/>
      <c r="M7" s="428"/>
    </row>
    <row r="8" spans="1:13" s="427" customFormat="1" ht="18">
      <c r="A8" s="428"/>
      <c r="B8" s="428"/>
      <c r="C8" s="428"/>
      <c r="D8" s="428"/>
      <c r="E8" s="428"/>
      <c r="F8" s="428"/>
      <c r="G8" s="428"/>
      <c r="H8" s="428"/>
      <c r="I8" s="428"/>
      <c r="J8" s="428"/>
      <c r="K8" s="428"/>
      <c r="L8" s="428"/>
      <c r="M8" s="428"/>
    </row>
    <row r="9" spans="1:13" ht="18">
      <c r="A9" s="336"/>
      <c r="B9" s="336"/>
      <c r="C9" s="336"/>
      <c r="D9" s="336"/>
      <c r="E9" s="336"/>
      <c r="F9" s="336"/>
      <c r="G9" s="336"/>
      <c r="H9" s="336"/>
      <c r="I9" s="336"/>
      <c r="J9" s="336"/>
      <c r="K9" s="336"/>
      <c r="L9" s="336"/>
      <c r="M9" s="426" t="s">
        <v>31</v>
      </c>
    </row>
    <row r="10" spans="1:13">
      <c r="A10" s="336"/>
      <c r="B10" s="336"/>
      <c r="C10" s="336"/>
      <c r="D10" s="336"/>
      <c r="E10" s="336"/>
      <c r="F10" s="336"/>
      <c r="G10" s="336"/>
      <c r="H10" s="336"/>
      <c r="I10" s="336"/>
      <c r="J10" s="336"/>
      <c r="K10" s="336"/>
      <c r="L10" s="336"/>
      <c r="M10" s="336"/>
    </row>
    <row r="11" spans="1:13" ht="15.75">
      <c r="A11" s="743" t="s">
        <v>282</v>
      </c>
      <c r="B11" s="747" t="s">
        <v>33</v>
      </c>
      <c r="C11" s="743" t="s">
        <v>281</v>
      </c>
      <c r="D11" s="747" t="s">
        <v>34</v>
      </c>
      <c r="E11" s="743" t="s">
        <v>280</v>
      </c>
      <c r="F11" s="743" t="s">
        <v>279</v>
      </c>
      <c r="G11" s="743" t="s">
        <v>278</v>
      </c>
      <c r="H11" s="743" t="s">
        <v>275</v>
      </c>
      <c r="I11" s="572" t="s">
        <v>32</v>
      </c>
      <c r="J11" s="573"/>
      <c r="K11" s="573"/>
      <c r="L11" s="573"/>
      <c r="M11" s="574"/>
    </row>
    <row r="12" spans="1:13" ht="15.75">
      <c r="A12" s="744"/>
      <c r="B12" s="748"/>
      <c r="C12" s="744"/>
      <c r="D12" s="748"/>
      <c r="E12" s="744"/>
      <c r="F12" s="744"/>
      <c r="G12" s="744"/>
      <c r="H12" s="744"/>
      <c r="I12" s="743" t="s">
        <v>274</v>
      </c>
      <c r="J12" s="743" t="s">
        <v>273</v>
      </c>
      <c r="K12" s="747" t="s">
        <v>150</v>
      </c>
      <c r="L12" s="749" t="s">
        <v>210</v>
      </c>
      <c r="M12" s="750"/>
    </row>
    <row r="13" spans="1:13" ht="15.75" customHeight="1">
      <c r="A13" s="744"/>
      <c r="B13" s="748"/>
      <c r="C13" s="744"/>
      <c r="D13" s="748"/>
      <c r="E13" s="744"/>
      <c r="F13" s="744"/>
      <c r="G13" s="744"/>
      <c r="H13" s="744"/>
      <c r="I13" s="744"/>
      <c r="J13" s="744"/>
      <c r="K13" s="748"/>
      <c r="L13" s="747" t="s">
        <v>37</v>
      </c>
      <c r="M13" s="743" t="s">
        <v>272</v>
      </c>
    </row>
    <row r="14" spans="1:13" ht="15.75" customHeight="1">
      <c r="A14" s="745"/>
      <c r="B14" s="746"/>
      <c r="C14" s="745"/>
      <c r="D14" s="746"/>
      <c r="E14" s="745"/>
      <c r="F14" s="745"/>
      <c r="G14" s="745"/>
      <c r="H14" s="745"/>
      <c r="I14" s="745"/>
      <c r="J14" s="745"/>
      <c r="K14" s="746"/>
      <c r="L14" s="746"/>
      <c r="M14" s="746"/>
    </row>
    <row r="15" spans="1:13" ht="15.75">
      <c r="A15" s="425"/>
      <c r="B15" s="751" t="s">
        <v>38</v>
      </c>
      <c r="C15" s="752"/>
      <c r="D15" s="752"/>
      <c r="E15" s="752"/>
      <c r="F15" s="752"/>
      <c r="G15" s="752"/>
      <c r="H15" s="752"/>
      <c r="I15" s="752"/>
      <c r="J15" s="752"/>
      <c r="K15" s="752"/>
      <c r="L15" s="752"/>
      <c r="M15" s="753"/>
    </row>
    <row r="16" spans="1:13" ht="15.75">
      <c r="A16" s="424" t="s">
        <v>209</v>
      </c>
      <c r="B16" s="754"/>
      <c r="C16" s="755"/>
      <c r="D16" s="755"/>
      <c r="E16" s="755"/>
      <c r="F16" s="755"/>
      <c r="G16" s="755"/>
      <c r="H16" s="755"/>
      <c r="I16" s="755"/>
      <c r="J16" s="755"/>
      <c r="K16" s="755"/>
      <c r="L16" s="755"/>
      <c r="M16" s="756"/>
    </row>
    <row r="17" spans="1:13" ht="15.75">
      <c r="A17" s="424" t="s">
        <v>208</v>
      </c>
      <c r="B17" s="754"/>
      <c r="C17" s="755"/>
      <c r="D17" s="755"/>
      <c r="E17" s="755"/>
      <c r="F17" s="755"/>
      <c r="G17" s="755"/>
      <c r="H17" s="755"/>
      <c r="I17" s="755"/>
      <c r="J17" s="755"/>
      <c r="K17" s="755"/>
      <c r="L17" s="755"/>
      <c r="M17" s="756"/>
    </row>
    <row r="18" spans="1:13" ht="15.75">
      <c r="A18" s="424" t="s">
        <v>39</v>
      </c>
      <c r="B18" s="754"/>
      <c r="C18" s="755"/>
      <c r="D18" s="755"/>
      <c r="E18" s="755"/>
      <c r="F18" s="755"/>
      <c r="G18" s="755"/>
      <c r="H18" s="755"/>
      <c r="I18" s="755"/>
      <c r="J18" s="755"/>
      <c r="K18" s="755"/>
      <c r="L18" s="755"/>
      <c r="M18" s="756"/>
    </row>
    <row r="19" spans="1:13" ht="15.75">
      <c r="A19" s="423"/>
      <c r="B19" s="757"/>
      <c r="C19" s="758"/>
      <c r="D19" s="758"/>
      <c r="E19" s="758"/>
      <c r="F19" s="758"/>
      <c r="G19" s="758"/>
      <c r="H19" s="758"/>
      <c r="I19" s="758"/>
      <c r="J19" s="758"/>
      <c r="K19" s="758"/>
      <c r="L19" s="758"/>
      <c r="M19" s="759"/>
    </row>
    <row r="20" spans="1:13" ht="15.75">
      <c r="A20" s="430" t="s">
        <v>293</v>
      </c>
      <c r="B20" s="197"/>
      <c r="C20" s="422"/>
      <c r="D20" s="422"/>
      <c r="E20" s="422"/>
      <c r="F20" s="422"/>
      <c r="G20" s="420"/>
      <c r="H20" s="422"/>
      <c r="I20" s="422"/>
      <c r="J20" s="422"/>
      <c r="K20" s="422"/>
      <c r="L20" s="422"/>
      <c r="M20" s="422"/>
    </row>
    <row r="21" spans="1:13" ht="15.75">
      <c r="A21" s="431" t="s">
        <v>294</v>
      </c>
      <c r="B21" s="421"/>
      <c r="C21" s="420"/>
      <c r="D21" s="420"/>
      <c r="E21" s="420"/>
      <c r="F21" s="420"/>
      <c r="G21" s="420"/>
      <c r="H21" s="420"/>
      <c r="I21" s="420"/>
      <c r="J21" s="420"/>
      <c r="K21" s="420"/>
      <c r="L21" s="420"/>
      <c r="M21" s="420"/>
    </row>
    <row r="27" spans="1:13" s="418" customFormat="1" ht="20.25">
      <c r="A27" s="394" t="s">
        <v>151</v>
      </c>
      <c r="J27" s="419"/>
      <c r="K27" s="419"/>
    </row>
    <row r="36" spans="1:9" ht="13.5">
      <c r="A36" s="677" t="s">
        <v>180</v>
      </c>
      <c r="B36" s="677"/>
      <c r="E36" s="697" t="s">
        <v>181</v>
      </c>
      <c r="F36" s="697"/>
      <c r="G36" s="71"/>
      <c r="H36" s="677" t="s">
        <v>182</v>
      </c>
      <c r="I36" s="677"/>
    </row>
    <row r="37" spans="1:9">
      <c r="A37" s="683" t="s">
        <v>132</v>
      </c>
      <c r="B37" s="683"/>
      <c r="E37" s="682" t="s">
        <v>211</v>
      </c>
      <c r="F37" s="682"/>
      <c r="G37" s="143"/>
      <c r="H37" s="683" t="s">
        <v>123</v>
      </c>
      <c r="I37" s="683"/>
    </row>
  </sheetData>
  <mergeCells count="24">
    <mergeCell ref="G11:G14"/>
    <mergeCell ref="L12:M12"/>
    <mergeCell ref="B15:M19"/>
    <mergeCell ref="F11:F14"/>
    <mergeCell ref="E11:E14"/>
    <mergeCell ref="C11:C14"/>
    <mergeCell ref="B11:B14"/>
    <mergeCell ref="H11:H14"/>
    <mergeCell ref="A11:A14"/>
    <mergeCell ref="A1:M1"/>
    <mergeCell ref="A2:M2"/>
    <mergeCell ref="A3:M3"/>
    <mergeCell ref="A37:B37"/>
    <mergeCell ref="E37:F37"/>
    <mergeCell ref="H37:I37"/>
    <mergeCell ref="A36:B36"/>
    <mergeCell ref="E36:F36"/>
    <mergeCell ref="H36:I36"/>
    <mergeCell ref="M13:M14"/>
    <mergeCell ref="L13:L14"/>
    <mergeCell ref="K12:K14"/>
    <mergeCell ref="D11:D14"/>
    <mergeCell ref="J12:J14"/>
    <mergeCell ref="I12:I14"/>
  </mergeCells>
  <printOptions gridLinesSet="0"/>
  <pageMargins left="0.9055118110236221" right="1.4566929133858268" top="1.5748031496062993" bottom="1.1811023622047245" header="0.51181102362204722" footer="1.4960629921259843"/>
  <pageSetup scale="55" orientation="landscape" horizontalDpi="300" verticalDpi="300" r:id="rId1"/>
  <headerFooter alignWithMargins="0">
    <oddFooter>&amp;C20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K34"/>
  <sheetViews>
    <sheetView showGridLines="0" zoomScaleNormal="100" workbookViewId="0">
      <selection activeCell="F12" sqref="F12"/>
    </sheetView>
  </sheetViews>
  <sheetFormatPr baseColWidth="10" defaultRowHeight="12.75"/>
  <cols>
    <col min="1" max="1" width="30.140625" customWidth="1"/>
    <col min="2" max="2" width="10.42578125" customWidth="1"/>
    <col min="3" max="3" width="12.140625" customWidth="1"/>
    <col min="4" max="4" width="11.85546875" customWidth="1"/>
    <col min="5" max="5" width="18.28515625" customWidth="1"/>
    <col min="6" max="6" width="19.85546875" customWidth="1"/>
  </cols>
  <sheetData>
    <row r="1" spans="1:7" ht="16.5">
      <c r="A1" s="681" t="s">
        <v>288</v>
      </c>
      <c r="B1" s="766"/>
      <c r="C1" s="766"/>
      <c r="D1" s="766"/>
      <c r="E1" s="766"/>
      <c r="F1" s="681"/>
      <c r="G1" s="766"/>
    </row>
    <row r="2" spans="1:7" ht="16.5">
      <c r="A2" s="681" t="s">
        <v>283</v>
      </c>
      <c r="B2" s="766"/>
      <c r="C2" s="766"/>
      <c r="D2" s="766"/>
      <c r="E2" s="766"/>
      <c r="F2" s="681"/>
      <c r="G2" s="766"/>
    </row>
    <row r="3" spans="1:7" ht="16.5">
      <c r="A3" s="681" t="s">
        <v>9</v>
      </c>
      <c r="B3" s="767"/>
      <c r="C3" s="767"/>
      <c r="D3" s="767"/>
      <c r="E3" s="767"/>
      <c r="F3" s="681"/>
      <c r="G3" s="681"/>
    </row>
    <row r="5" spans="1:7" s="9" customFormat="1" ht="15">
      <c r="A5" s="19"/>
      <c r="B5" s="19"/>
      <c r="C5" s="19"/>
      <c r="D5" s="19"/>
      <c r="E5" s="19"/>
      <c r="F5" s="19"/>
    </row>
    <row r="6" spans="1:7" s="9" customFormat="1" ht="15">
      <c r="A6" s="8" t="s">
        <v>40</v>
      </c>
      <c r="B6" s="8"/>
      <c r="C6" s="8"/>
      <c r="D6" s="8"/>
      <c r="E6" s="8"/>
      <c r="F6" s="8"/>
    </row>
    <row r="7" spans="1:7" s="9" customFormat="1" ht="7.5" customHeight="1">
      <c r="A7" s="8"/>
      <c r="B7" s="8"/>
      <c r="C7" s="8"/>
      <c r="D7" s="8"/>
      <c r="E7" s="8"/>
      <c r="F7" s="8"/>
    </row>
    <row r="8" spans="1:7" ht="15">
      <c r="A8" s="3"/>
      <c r="B8" s="3"/>
      <c r="C8" s="3"/>
      <c r="D8" s="3"/>
      <c r="E8" s="3"/>
      <c r="F8" s="21" t="s">
        <v>41</v>
      </c>
    </row>
    <row r="9" spans="1:7">
      <c r="A9" s="4"/>
      <c r="B9" s="4"/>
      <c r="C9" s="4"/>
      <c r="D9" s="4"/>
      <c r="E9" s="4"/>
      <c r="F9" s="4"/>
    </row>
    <row r="10" spans="1:7" s="1" customFormat="1" ht="11.25">
      <c r="A10" s="10"/>
      <c r="B10" s="22" t="s">
        <v>42</v>
      </c>
      <c r="C10" s="23" t="s">
        <v>43</v>
      </c>
      <c r="D10" s="23" t="s">
        <v>42</v>
      </c>
      <c r="E10" s="23" t="s">
        <v>44</v>
      </c>
      <c r="F10" s="36" t="s">
        <v>44</v>
      </c>
    </row>
    <row r="11" spans="1:7" s="1" customFormat="1" ht="11.25">
      <c r="A11" s="11" t="s">
        <v>16</v>
      </c>
      <c r="B11" s="12" t="s">
        <v>45</v>
      </c>
      <c r="C11" s="24"/>
      <c r="D11" s="24" t="s">
        <v>36</v>
      </c>
      <c r="E11" s="179" t="s">
        <v>302</v>
      </c>
      <c r="F11" s="173">
        <v>43830</v>
      </c>
    </row>
    <row r="12" spans="1:7" s="1" customFormat="1" ht="11.25">
      <c r="A12" s="25"/>
      <c r="B12" s="20"/>
      <c r="C12" s="20"/>
      <c r="D12" s="20"/>
      <c r="E12" s="20"/>
      <c r="F12" s="20"/>
    </row>
    <row r="13" spans="1:7" s="1" customFormat="1" ht="11.25">
      <c r="A13" s="26" t="s">
        <v>46</v>
      </c>
      <c r="B13" s="27"/>
      <c r="C13" s="27"/>
      <c r="D13" s="27"/>
      <c r="E13" s="27"/>
      <c r="F13" s="27"/>
    </row>
    <row r="14" spans="1:7" s="1" customFormat="1" ht="11.25">
      <c r="A14" s="26" t="s">
        <v>39</v>
      </c>
      <c r="B14" s="27"/>
      <c r="C14" s="27"/>
      <c r="D14" s="27"/>
      <c r="E14" s="27"/>
      <c r="F14" s="27"/>
    </row>
    <row r="15" spans="1:7" s="1" customFormat="1" ht="11.25">
      <c r="A15" s="28"/>
      <c r="B15" s="760" t="s">
        <v>38</v>
      </c>
      <c r="C15" s="761"/>
      <c r="D15" s="761"/>
      <c r="E15" s="761"/>
      <c r="F15" s="762"/>
    </row>
    <row r="16" spans="1:7" s="1" customFormat="1" ht="11.25">
      <c r="A16" s="29" t="s">
        <v>47</v>
      </c>
      <c r="B16" s="763"/>
      <c r="C16" s="764"/>
      <c r="D16" s="764"/>
      <c r="E16" s="764"/>
      <c r="F16" s="765"/>
    </row>
    <row r="17" spans="1:11" s="1" customFormat="1" ht="11.25">
      <c r="A17" s="26"/>
      <c r="B17" s="27"/>
      <c r="C17" s="27"/>
      <c r="D17" s="27"/>
      <c r="E17" s="27"/>
      <c r="F17" s="27"/>
    </row>
    <row r="18" spans="1:11" s="1" customFormat="1" ht="11.25">
      <c r="A18" s="26"/>
      <c r="B18" s="27"/>
      <c r="C18" s="27"/>
      <c r="D18" s="27"/>
      <c r="E18" s="27"/>
      <c r="F18" s="27"/>
    </row>
    <row r="19" spans="1:11" s="1" customFormat="1" ht="11.25">
      <c r="A19" s="26" t="s">
        <v>48</v>
      </c>
      <c r="B19" s="27"/>
      <c r="C19" s="27"/>
      <c r="D19" s="27"/>
      <c r="E19" s="27"/>
      <c r="F19" s="27"/>
    </row>
    <row r="20" spans="1:11" s="1" customFormat="1" ht="11.25">
      <c r="A20" s="26" t="s">
        <v>39</v>
      </c>
      <c r="B20" s="27"/>
      <c r="C20" s="27"/>
      <c r="D20" s="27"/>
      <c r="E20" s="27"/>
      <c r="F20" s="27"/>
    </row>
    <row r="21" spans="1:11" s="1" customFormat="1" ht="11.25">
      <c r="A21" s="26"/>
      <c r="B21" s="27"/>
      <c r="C21" s="27"/>
      <c r="D21" s="27"/>
      <c r="E21" s="27"/>
      <c r="F21" s="27"/>
    </row>
    <row r="22" spans="1:11" s="1" customFormat="1" ht="11.25">
      <c r="A22" s="28" t="s">
        <v>47</v>
      </c>
      <c r="B22" s="20"/>
      <c r="C22" s="20"/>
      <c r="D22" s="20"/>
      <c r="E22" s="20"/>
      <c r="F22" s="20"/>
    </row>
    <row r="23" spans="1:11" s="1" customFormat="1" ht="11.25">
      <c r="A23" s="29"/>
      <c r="B23" s="5"/>
      <c r="C23" s="5"/>
      <c r="D23" s="5"/>
      <c r="E23" s="5"/>
      <c r="F23" s="5"/>
    </row>
    <row r="24" spans="1:11" s="1" customFormat="1" ht="11.25">
      <c r="A24" s="30" t="s">
        <v>93</v>
      </c>
      <c r="B24" s="31"/>
      <c r="C24" s="31"/>
      <c r="D24" s="31"/>
      <c r="E24" s="31"/>
      <c r="F24" s="31"/>
    </row>
    <row r="26" spans="1:11" s="6" customFormat="1" ht="14.45" customHeight="1">
      <c r="A26" s="52" t="s">
        <v>94</v>
      </c>
      <c r="J26" s="7"/>
      <c r="K26" s="7"/>
    </row>
    <row r="30" spans="1:11">
      <c r="A30" s="106"/>
    </row>
    <row r="31" spans="1:11">
      <c r="A31" s="106"/>
    </row>
    <row r="32" spans="1:11">
      <c r="A32" s="189"/>
      <c r="B32" s="189"/>
      <c r="C32" s="189"/>
      <c r="D32" s="189"/>
      <c r="E32" s="189"/>
      <c r="F32" s="189"/>
      <c r="G32" s="189"/>
      <c r="H32" s="189"/>
      <c r="I32" s="189"/>
      <c r="J32" s="189"/>
    </row>
    <row r="33" spans="1:10" ht="13.5">
      <c r="A33" s="677" t="s">
        <v>180</v>
      </c>
      <c r="B33" s="677"/>
      <c r="C33" s="697" t="s">
        <v>181</v>
      </c>
      <c r="D33" s="697"/>
      <c r="E33" s="677" t="s">
        <v>182</v>
      </c>
      <c r="F33" s="677"/>
      <c r="G33" s="71"/>
      <c r="J33" s="189"/>
    </row>
    <row r="34" spans="1:10">
      <c r="A34" s="683" t="s">
        <v>132</v>
      </c>
      <c r="B34" s="683"/>
      <c r="C34" s="682" t="s">
        <v>211</v>
      </c>
      <c r="D34" s="682"/>
      <c r="E34" s="683" t="s">
        <v>123</v>
      </c>
      <c r="F34" s="683"/>
      <c r="G34" s="143"/>
      <c r="J34" s="189"/>
    </row>
  </sheetData>
  <mergeCells count="10">
    <mergeCell ref="A34:B34"/>
    <mergeCell ref="C34:D34"/>
    <mergeCell ref="E34:F34"/>
    <mergeCell ref="B15:F16"/>
    <mergeCell ref="A1:G1"/>
    <mergeCell ref="A2:G2"/>
    <mergeCell ref="A3:G3"/>
    <mergeCell ref="A33:B33"/>
    <mergeCell ref="C33:D33"/>
    <mergeCell ref="E33:F33"/>
  </mergeCells>
  <phoneticPr fontId="0" type="noConversion"/>
  <printOptions gridLinesSet="0"/>
  <pageMargins left="1.4960629921259843" right="1.4566929133858268" top="1.5748031496062993" bottom="1.1811023622047245" header="0.51181102362204722" footer="1.1023622047244095"/>
  <pageSetup scale="90" orientation="landscape" r:id="rId1"/>
  <headerFooter alignWithMargins="0">
    <oddFooter>&amp;C21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J25"/>
  <sheetViews>
    <sheetView showGridLines="0" zoomScaleNormal="100" workbookViewId="0">
      <selection activeCell="B6" sqref="B6"/>
    </sheetView>
  </sheetViews>
  <sheetFormatPr baseColWidth="10" defaultColWidth="11.42578125" defaultRowHeight="12.75"/>
  <cols>
    <col min="1" max="1" width="32.85546875" style="62" customWidth="1"/>
    <col min="2" max="3" width="19.85546875" style="62" customWidth="1"/>
    <col min="4" max="4" width="17.7109375" style="62" customWidth="1"/>
    <col min="5" max="6" width="19.42578125" style="62" customWidth="1"/>
    <col min="7" max="8" width="19" style="62" bestFit="1" customWidth="1"/>
    <col min="9" max="16384" width="11.42578125" style="62"/>
  </cols>
  <sheetData>
    <row r="1" spans="1:8" ht="16.5">
      <c r="A1" s="681" t="s">
        <v>288</v>
      </c>
      <c r="B1" s="681"/>
      <c r="C1" s="681"/>
      <c r="D1" s="681"/>
      <c r="E1" s="681"/>
      <c r="F1" s="681"/>
      <c r="G1" s="457"/>
    </row>
    <row r="2" spans="1:8" ht="16.5">
      <c r="A2" s="681" t="s">
        <v>289</v>
      </c>
      <c r="B2" s="681"/>
      <c r="C2" s="681"/>
      <c r="D2" s="681"/>
      <c r="E2" s="681"/>
      <c r="F2" s="681"/>
      <c r="G2" s="457"/>
    </row>
    <row r="3" spans="1:8" ht="16.5">
      <c r="A3" s="681" t="s">
        <v>9</v>
      </c>
      <c r="B3" s="681"/>
      <c r="C3" s="681"/>
      <c r="D3" s="681"/>
      <c r="E3" s="681"/>
      <c r="F3" s="681"/>
      <c r="G3" s="456"/>
    </row>
    <row r="4" spans="1:8" s="81" customFormat="1" ht="15.75">
      <c r="A4" s="89"/>
      <c r="B4" s="89"/>
      <c r="C4" s="89"/>
      <c r="D4" s="89"/>
      <c r="E4" s="89"/>
      <c r="F4" s="89"/>
    </row>
    <row r="5" spans="1:8" s="81" customFormat="1" ht="15.75">
      <c r="A5" s="80" t="s">
        <v>49</v>
      </c>
      <c r="B5" s="80"/>
      <c r="C5" s="80"/>
      <c r="D5" s="80"/>
      <c r="E5" s="80"/>
      <c r="F5" s="80"/>
    </row>
    <row r="6" spans="1:8" s="81" customFormat="1" ht="15.75">
      <c r="A6" s="80"/>
      <c r="B6" s="80"/>
      <c r="C6" s="80"/>
      <c r="D6" s="80"/>
      <c r="E6" s="80"/>
      <c r="F6" s="80"/>
    </row>
    <row r="7" spans="1:8" s="81" customFormat="1" ht="15.75">
      <c r="A7" s="80"/>
      <c r="B7" s="80"/>
      <c r="C7" s="80"/>
      <c r="D7" s="80"/>
      <c r="E7" s="80"/>
      <c r="F7" s="80"/>
    </row>
    <row r="8" spans="1:8" ht="15">
      <c r="A8" s="91"/>
      <c r="B8" s="91"/>
      <c r="C8" s="91"/>
      <c r="D8" s="91"/>
      <c r="E8" s="91"/>
      <c r="F8" s="92" t="s">
        <v>50</v>
      </c>
    </row>
    <row r="9" spans="1:8">
      <c r="A9" s="91"/>
      <c r="B9" s="91"/>
      <c r="C9" s="91"/>
      <c r="D9" s="91"/>
      <c r="E9" s="91"/>
      <c r="F9" s="91"/>
    </row>
    <row r="10" spans="1:8" s="96" customFormat="1" ht="12">
      <c r="A10" s="93" t="s">
        <v>12</v>
      </c>
      <c r="B10" s="94" t="s">
        <v>51</v>
      </c>
      <c r="C10" s="95" t="s">
        <v>52</v>
      </c>
      <c r="D10" s="95" t="s">
        <v>53</v>
      </c>
      <c r="E10" s="95" t="s">
        <v>54</v>
      </c>
      <c r="F10" s="93" t="s">
        <v>54</v>
      </c>
    </row>
    <row r="11" spans="1:8" s="96" customFormat="1" ht="12">
      <c r="A11" s="97"/>
      <c r="B11" s="98" t="s">
        <v>17</v>
      </c>
      <c r="C11" s="99"/>
      <c r="D11" s="99"/>
      <c r="E11" s="178" t="s">
        <v>295</v>
      </c>
      <c r="F11" s="459" t="s">
        <v>296</v>
      </c>
    </row>
    <row r="12" spans="1:8" s="96" customFormat="1" ht="12">
      <c r="A12" s="100"/>
      <c r="B12" s="145"/>
      <c r="C12" s="145"/>
      <c r="D12" s="145"/>
      <c r="E12" s="145"/>
      <c r="F12" s="145"/>
    </row>
    <row r="13" spans="1:8" s="96" customFormat="1" ht="12">
      <c r="A13" s="70" t="s">
        <v>55</v>
      </c>
      <c r="B13" s="146"/>
      <c r="C13" s="146"/>
      <c r="D13" s="146"/>
      <c r="E13" s="147"/>
      <c r="F13" s="146"/>
      <c r="G13" s="140"/>
    </row>
    <row r="14" spans="1:8" s="96" customFormat="1" ht="12">
      <c r="A14" s="100" t="s">
        <v>147</v>
      </c>
      <c r="B14" s="177">
        <v>358698342</v>
      </c>
      <c r="C14" s="177">
        <v>0</v>
      </c>
      <c r="D14" s="177">
        <v>0</v>
      </c>
      <c r="E14" s="177">
        <f>+SUM(B14:D14)</f>
        <v>358698342</v>
      </c>
      <c r="F14" s="177">
        <f>+B14</f>
        <v>358698342</v>
      </c>
      <c r="G14" s="180"/>
    </row>
    <row r="15" spans="1:8" s="96" customFormat="1" ht="12">
      <c r="A15" s="100" t="s">
        <v>148</v>
      </c>
      <c r="B15" s="177">
        <v>815068362</v>
      </c>
      <c r="C15" s="177">
        <v>0</v>
      </c>
      <c r="D15" s="177">
        <v>0</v>
      </c>
      <c r="E15" s="177">
        <f>+B15+C15-D15</f>
        <v>815068362</v>
      </c>
      <c r="F15" s="177">
        <f>+E15</f>
        <v>815068362</v>
      </c>
      <c r="G15" s="140"/>
    </row>
    <row r="16" spans="1:8" s="96" customFormat="1" ht="12">
      <c r="A16" s="70"/>
      <c r="B16" s="175"/>
      <c r="C16" s="175"/>
      <c r="D16" s="175"/>
      <c r="E16" s="175"/>
      <c r="F16" s="175"/>
      <c r="H16" s="140"/>
    </row>
    <row r="17" spans="1:10" s="96" customFormat="1" ht="12">
      <c r="A17" s="101"/>
      <c r="B17" s="176"/>
      <c r="C17" s="176"/>
      <c r="D17" s="176"/>
      <c r="E17" s="176"/>
      <c r="F17" s="176"/>
    </row>
    <row r="18" spans="1:10" s="96" customFormat="1" ht="12">
      <c r="A18" s="324" t="s">
        <v>35</v>
      </c>
      <c r="B18" s="325">
        <f>+B15+B14</f>
        <v>1173766704</v>
      </c>
      <c r="C18" s="325">
        <f>SUM(C13:C17)</f>
        <v>0</v>
      </c>
      <c r="D18" s="325">
        <f>SUM(D13:D17)</f>
        <v>0</v>
      </c>
      <c r="E18" s="325">
        <f>SUM(E13:E17)</f>
        <v>1173766704</v>
      </c>
      <c r="F18" s="325">
        <f>+F15+F14</f>
        <v>1173766704</v>
      </c>
    </row>
    <row r="19" spans="1:10">
      <c r="A19" s="77"/>
      <c r="B19" s="77"/>
      <c r="C19" s="77"/>
      <c r="D19" s="77"/>
      <c r="E19" s="77"/>
      <c r="F19" s="77"/>
    </row>
    <row r="20" spans="1:10" s="86" customFormat="1" ht="15">
      <c r="A20" s="85" t="s">
        <v>94</v>
      </c>
      <c r="I20" s="87"/>
      <c r="J20" s="87"/>
    </row>
    <row r="21" spans="1:10" s="86" customFormat="1" ht="18">
      <c r="A21" s="102"/>
      <c r="I21" s="87"/>
      <c r="J21" s="87"/>
    </row>
    <row r="23" spans="1:10">
      <c r="A23" s="189"/>
      <c r="B23" s="189"/>
      <c r="C23" s="189"/>
      <c r="D23" s="189"/>
      <c r="E23" s="189"/>
      <c r="F23" s="189"/>
      <c r="G23" s="189"/>
      <c r="H23" s="189"/>
      <c r="I23" s="189"/>
      <c r="J23" s="189"/>
    </row>
    <row r="24" spans="1:10" ht="13.5">
      <c r="A24" s="677" t="s">
        <v>180</v>
      </c>
      <c r="B24" s="677"/>
      <c r="C24" s="697" t="s">
        <v>181</v>
      </c>
      <c r="D24" s="697"/>
      <c r="E24" s="677" t="s">
        <v>182</v>
      </c>
      <c r="F24" s="677"/>
      <c r="G24" s="71"/>
      <c r="H24"/>
      <c r="I24"/>
      <c r="J24" s="189"/>
    </row>
    <row r="25" spans="1:10">
      <c r="A25" s="683" t="s">
        <v>132</v>
      </c>
      <c r="B25" s="683"/>
      <c r="C25" s="682" t="s">
        <v>211</v>
      </c>
      <c r="D25" s="682"/>
      <c r="E25" s="683" t="s">
        <v>123</v>
      </c>
      <c r="F25" s="683"/>
      <c r="G25" s="143"/>
      <c r="H25"/>
      <c r="I25"/>
      <c r="J25" s="189"/>
    </row>
  </sheetData>
  <mergeCells count="9">
    <mergeCell ref="A1:F1"/>
    <mergeCell ref="A2:F2"/>
    <mergeCell ref="A3:F3"/>
    <mergeCell ref="A25:B25"/>
    <mergeCell ref="C25:D25"/>
    <mergeCell ref="E25:F25"/>
    <mergeCell ref="A24:B24"/>
    <mergeCell ref="C24:D24"/>
    <mergeCell ref="E24:F24"/>
  </mergeCells>
  <phoneticPr fontId="0" type="noConversion"/>
  <printOptions gridLinesSet="0"/>
  <pageMargins left="1.1023622047244095" right="0.94488188976377963" top="1.5748031496062993" bottom="1.1811023622047245" header="0.51181102362204722" footer="1.1023622047244095"/>
  <pageSetup scale="85" orientation="landscape" r:id="rId1"/>
  <headerFooter alignWithMargins="0">
    <oddFooter>&amp;C22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K36"/>
  <sheetViews>
    <sheetView showGridLines="0" topLeftCell="A8" zoomScale="89" zoomScaleNormal="89" workbookViewId="0">
      <selection activeCell="B22" sqref="B22"/>
    </sheetView>
  </sheetViews>
  <sheetFormatPr baseColWidth="10" defaultColWidth="11.42578125" defaultRowHeight="12.75"/>
  <cols>
    <col min="1" max="1" width="4.140625" style="189" customWidth="1"/>
    <col min="2" max="2" width="66.7109375" style="189" customWidth="1"/>
    <col min="3" max="3" width="29.5703125" style="189" customWidth="1"/>
    <col min="4" max="4" width="33" style="189" customWidth="1"/>
    <col min="5" max="5" width="14.28515625" style="189" bestFit="1" customWidth="1"/>
    <col min="6" max="6" width="18.28515625" style="189" customWidth="1"/>
    <col min="7" max="8" width="11.42578125" style="189"/>
    <col min="9" max="10" width="13.7109375" style="189" bestFit="1" customWidth="1"/>
    <col min="11" max="16384" width="11.42578125" style="189"/>
  </cols>
  <sheetData>
    <row r="1" spans="1:9" ht="16.5">
      <c r="A1" s="681" t="s">
        <v>288</v>
      </c>
      <c r="B1" s="681"/>
      <c r="C1" s="681"/>
      <c r="D1" s="681"/>
      <c r="E1" s="457"/>
    </row>
    <row r="2" spans="1:9" ht="16.5">
      <c r="A2" s="681" t="s">
        <v>283</v>
      </c>
      <c r="B2" s="681"/>
      <c r="C2" s="681"/>
      <c r="D2" s="681"/>
      <c r="E2" s="457"/>
    </row>
    <row r="3" spans="1:9" ht="16.5">
      <c r="A3" s="681" t="s">
        <v>9</v>
      </c>
      <c r="B3" s="681"/>
      <c r="C3" s="681"/>
      <c r="D3" s="681"/>
      <c r="E3" s="458"/>
    </row>
    <row r="6" spans="1:9" s="197" customFormat="1" ht="15.75">
      <c r="A6" s="768" t="s">
        <v>125</v>
      </c>
      <c r="B6" s="768"/>
      <c r="C6" s="768"/>
      <c r="D6" s="768"/>
      <c r="E6" s="245"/>
    </row>
    <row r="7" spans="1:9" s="197" customFormat="1" ht="15.75">
      <c r="A7" s="284"/>
      <c r="B7" s="284"/>
      <c r="C7" s="284"/>
      <c r="D7" s="284"/>
      <c r="E7" s="245"/>
    </row>
    <row r="8" spans="1:9" s="197" customFormat="1" ht="15.75">
      <c r="A8" s="196"/>
      <c r="B8" s="196"/>
      <c r="C8" s="196"/>
      <c r="D8" s="198" t="s">
        <v>56</v>
      </c>
      <c r="E8" s="244"/>
    </row>
    <row r="9" spans="1:9" s="197" customFormat="1" ht="15.75">
      <c r="A9" s="196"/>
      <c r="B9" s="196"/>
      <c r="C9" s="196"/>
      <c r="D9" s="196"/>
    </row>
    <row r="10" spans="1:9" s="246" customFormat="1" ht="12">
      <c r="A10" s="769" t="s">
        <v>64</v>
      </c>
      <c r="B10" s="773"/>
      <c r="C10" s="769" t="s">
        <v>297</v>
      </c>
      <c r="D10" s="771" t="s">
        <v>298</v>
      </c>
    </row>
    <row r="11" spans="1:9" s="246" customFormat="1" ht="12">
      <c r="A11" s="770"/>
      <c r="B11" s="774"/>
      <c r="C11" s="770"/>
      <c r="D11" s="772"/>
    </row>
    <row r="12" spans="1:9">
      <c r="A12" s="199" t="s">
        <v>57</v>
      </c>
      <c r="B12" s="276" t="s">
        <v>58</v>
      </c>
      <c r="C12" s="316"/>
      <c r="D12" s="247"/>
    </row>
    <row r="13" spans="1:9">
      <c r="A13" s="191"/>
      <c r="B13" s="189" t="s">
        <v>88</v>
      </c>
      <c r="C13" s="317"/>
      <c r="D13" s="247"/>
      <c r="I13" s="181"/>
    </row>
    <row r="14" spans="1:9">
      <c r="A14" s="191"/>
      <c r="B14" s="189" t="s">
        <v>59</v>
      </c>
      <c r="C14" s="670">
        <v>69022171199</v>
      </c>
      <c r="D14" s="248">
        <v>66663787051</v>
      </c>
      <c r="I14" s="181"/>
    </row>
    <row r="15" spans="1:9">
      <c r="A15" s="191"/>
      <c r="C15" s="203"/>
      <c r="D15" s="319"/>
      <c r="I15" s="181"/>
    </row>
    <row r="16" spans="1:9">
      <c r="A16" s="191"/>
      <c r="C16" s="317"/>
      <c r="D16" s="247"/>
      <c r="I16" s="181"/>
    </row>
    <row r="17" spans="1:11">
      <c r="A17" s="191"/>
      <c r="B17" s="189" t="s">
        <v>89</v>
      </c>
      <c r="C17" s="317"/>
      <c r="D17" s="247"/>
      <c r="I17" s="181"/>
    </row>
    <row r="18" spans="1:11">
      <c r="A18" s="191"/>
      <c r="B18" s="189" t="s">
        <v>60</v>
      </c>
      <c r="C18" s="318">
        <f>37918461753+3421172335-3749040756+1450244462</f>
        <v>39040837794</v>
      </c>
      <c r="D18" s="248">
        <v>51821807523</v>
      </c>
      <c r="E18" s="195"/>
      <c r="I18" s="181"/>
    </row>
    <row r="19" spans="1:11">
      <c r="A19" s="191"/>
      <c r="C19" s="247"/>
      <c r="D19" s="247"/>
      <c r="I19" s="181"/>
    </row>
    <row r="20" spans="1:11">
      <c r="A20" s="191"/>
      <c r="C20" s="247"/>
      <c r="D20" s="247"/>
      <c r="E20" s="195"/>
      <c r="I20" s="181"/>
    </row>
    <row r="21" spans="1:11">
      <c r="A21" s="191"/>
      <c r="B21" s="189" t="s">
        <v>90</v>
      </c>
      <c r="C21" s="247"/>
      <c r="D21" s="247"/>
      <c r="I21" s="181"/>
    </row>
    <row r="22" spans="1:11">
      <c r="A22" s="191"/>
      <c r="B22" s="189" t="s">
        <v>59</v>
      </c>
      <c r="C22" s="314">
        <v>70144547240</v>
      </c>
      <c r="D22" s="314">
        <v>75689324021</v>
      </c>
      <c r="I22" s="181"/>
    </row>
    <row r="23" spans="1:11">
      <c r="A23" s="191"/>
      <c r="C23" s="247"/>
      <c r="D23" s="247"/>
      <c r="I23" s="181"/>
    </row>
    <row r="24" spans="1:11">
      <c r="A24" s="199" t="s">
        <v>61</v>
      </c>
      <c r="B24" s="276" t="s">
        <v>62</v>
      </c>
      <c r="C24" s="247"/>
      <c r="D24" s="247"/>
      <c r="I24" s="181"/>
    </row>
    <row r="25" spans="1:11" ht="15">
      <c r="A25" s="191"/>
      <c r="C25" s="247"/>
      <c r="D25" s="247"/>
      <c r="F25" s="669"/>
      <c r="G25" s="276"/>
      <c r="H25" s="276"/>
      <c r="I25" s="544"/>
      <c r="K25" s="195"/>
    </row>
    <row r="26" spans="1:11">
      <c r="A26" s="191"/>
      <c r="B26" s="189" t="s">
        <v>58</v>
      </c>
      <c r="C26" s="247">
        <f>+C14+C18-C22</f>
        <v>37918461753</v>
      </c>
      <c r="D26" s="247">
        <f>+D14+D18-D22</f>
        <v>42796270553</v>
      </c>
      <c r="I26" s="195"/>
    </row>
    <row r="27" spans="1:11">
      <c r="A27" s="192"/>
      <c r="B27" s="190" t="s">
        <v>63</v>
      </c>
      <c r="C27" s="200"/>
      <c r="D27" s="200"/>
      <c r="E27" s="195"/>
      <c r="I27" s="181"/>
    </row>
    <row r="28" spans="1:11">
      <c r="C28" s="195"/>
      <c r="I28" s="181"/>
    </row>
    <row r="29" spans="1:11">
      <c r="C29" s="315"/>
      <c r="D29" s="195"/>
      <c r="I29" s="181"/>
    </row>
    <row r="30" spans="1:11" s="193" customFormat="1" ht="15">
      <c r="A30" s="293" t="s">
        <v>94</v>
      </c>
      <c r="D30" s="555"/>
      <c r="I30" s="181"/>
      <c r="J30" s="189"/>
    </row>
    <row r="31" spans="1:11">
      <c r="I31" s="195"/>
    </row>
    <row r="32" spans="1:11">
      <c r="F32" s="276"/>
      <c r="G32" s="276"/>
      <c r="H32" s="276"/>
      <c r="I32" s="544"/>
    </row>
    <row r="33" spans="1:9">
      <c r="A33" s="291"/>
      <c r="I33" s="195"/>
    </row>
    <row r="34" spans="1:9">
      <c r="I34" s="195"/>
    </row>
    <row r="35" spans="1:9" ht="12.95" customHeight="1">
      <c r="A35" s="290"/>
      <c r="B35" s="327" t="s">
        <v>180</v>
      </c>
      <c r="C35" s="53" t="s">
        <v>181</v>
      </c>
      <c r="D35" s="677" t="s">
        <v>182</v>
      </c>
      <c r="E35" s="677"/>
    </row>
    <row r="36" spans="1:9">
      <c r="B36" s="328" t="s">
        <v>132</v>
      </c>
      <c r="C36" s="329" t="s">
        <v>211</v>
      </c>
      <c r="D36" s="683" t="s">
        <v>123</v>
      </c>
      <c r="E36" s="683"/>
    </row>
  </sheetData>
  <mergeCells count="9">
    <mergeCell ref="A1:D1"/>
    <mergeCell ref="A2:D2"/>
    <mergeCell ref="A3:D3"/>
    <mergeCell ref="D36:E36"/>
    <mergeCell ref="D35:E35"/>
    <mergeCell ref="A6:D6"/>
    <mergeCell ref="C10:C11"/>
    <mergeCell ref="D10:D11"/>
    <mergeCell ref="A10:B11"/>
  </mergeCells>
  <printOptions gridLinesSet="0"/>
  <pageMargins left="1.0236220472440944" right="0.55118110236220474" top="1.3779527559055118" bottom="1.1811023622047245" header="0.23622047244094491" footer="0.98425196850393704"/>
  <pageSetup paperSize="9" scale="75" orientation="landscape" r:id="rId1"/>
  <headerFooter alignWithMargins="0">
    <oddFooter>&amp;C23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M53"/>
  <sheetViews>
    <sheetView showGridLines="0" workbookViewId="0">
      <selection sqref="A1:G1"/>
    </sheetView>
  </sheetViews>
  <sheetFormatPr baseColWidth="10" defaultColWidth="11.42578125" defaultRowHeight="12.75"/>
  <cols>
    <col min="1" max="1" width="32.7109375" style="189" customWidth="1"/>
    <col min="2" max="2" width="7.140625" style="189" bestFit="1" customWidth="1"/>
    <col min="3" max="3" width="22" style="189" bestFit="1" customWidth="1"/>
    <col min="4" max="4" width="9" style="189" bestFit="1" customWidth="1"/>
    <col min="5" max="5" width="16.42578125" style="189" customWidth="1"/>
    <col min="6" max="6" width="16.28515625" style="189" customWidth="1"/>
    <col min="7" max="7" width="11.42578125" style="189"/>
    <col min="8" max="8" width="23.7109375" style="189" hidden="1" customWidth="1"/>
    <col min="9" max="16384" width="11.42578125" style="189"/>
  </cols>
  <sheetData>
    <row r="1" spans="1:7" ht="16.5">
      <c r="A1" s="681" t="s">
        <v>288</v>
      </c>
      <c r="B1" s="766"/>
      <c r="C1" s="766"/>
      <c r="D1" s="766"/>
      <c r="E1" s="766"/>
      <c r="F1" s="681"/>
      <c r="G1" s="766"/>
    </row>
    <row r="2" spans="1:7" ht="16.5">
      <c r="A2" s="681" t="s">
        <v>289</v>
      </c>
      <c r="B2" s="766"/>
      <c r="C2" s="766"/>
      <c r="D2" s="766"/>
      <c r="E2" s="766"/>
      <c r="F2" s="681"/>
      <c r="G2" s="766"/>
    </row>
    <row r="3" spans="1:7" s="311" customFormat="1" ht="15.75">
      <c r="A3" s="196" t="s">
        <v>171</v>
      </c>
      <c r="B3" s="196"/>
      <c r="C3" s="196"/>
      <c r="D3" s="196"/>
      <c r="E3" s="196"/>
      <c r="F3" s="196"/>
    </row>
    <row r="4" spans="1:7" s="197" customFormat="1" ht="15.75">
      <c r="A4" s="244"/>
      <c r="B4" s="244"/>
      <c r="C4" s="244"/>
      <c r="D4" s="244"/>
      <c r="E4" s="244"/>
      <c r="F4" s="196"/>
    </row>
    <row r="5" spans="1:7" s="197" customFormat="1" ht="15.75">
      <c r="A5" s="196" t="s">
        <v>170</v>
      </c>
      <c r="B5" s="244"/>
      <c r="C5" s="244"/>
      <c r="D5" s="244"/>
      <c r="E5" s="244"/>
      <c r="F5" s="244"/>
    </row>
    <row r="6" spans="1:7" s="412" customFormat="1" ht="16.5">
      <c r="A6" s="417"/>
      <c r="B6" s="413"/>
      <c r="C6" s="413"/>
      <c r="D6" s="413"/>
      <c r="E6" s="413"/>
      <c r="F6" s="450" t="s">
        <v>169</v>
      </c>
    </row>
    <row r="7" spans="1:7" s="412" customFormat="1" ht="16.5">
      <c r="A7" s="413"/>
      <c r="B7" s="413"/>
      <c r="C7" s="413"/>
      <c r="D7" s="413"/>
      <c r="E7" s="413"/>
      <c r="F7" s="450"/>
    </row>
    <row r="8" spans="1:7">
      <c r="A8" s="263"/>
      <c r="B8" s="449"/>
      <c r="C8" s="448" t="s">
        <v>168</v>
      </c>
      <c r="D8" s="448"/>
      <c r="E8" s="447" t="s">
        <v>167</v>
      </c>
      <c r="F8" s="326"/>
    </row>
    <row r="9" spans="1:7">
      <c r="A9" s="258"/>
      <c r="B9" s="278"/>
      <c r="C9" s="330"/>
      <c r="D9" s="279" t="s">
        <v>166</v>
      </c>
      <c r="E9" s="331"/>
      <c r="F9" s="279"/>
    </row>
    <row r="10" spans="1:7">
      <c r="A10" s="278" t="s">
        <v>64</v>
      </c>
      <c r="B10" s="331" t="s">
        <v>33</v>
      </c>
      <c r="C10" s="233" t="s">
        <v>165</v>
      </c>
      <c r="D10" s="446" t="s">
        <v>164</v>
      </c>
      <c r="E10" s="548">
        <v>43921</v>
      </c>
      <c r="F10" s="233" t="s">
        <v>301</v>
      </c>
    </row>
    <row r="11" spans="1:7">
      <c r="A11" s="275"/>
      <c r="B11" s="445"/>
      <c r="C11" s="445"/>
      <c r="D11" s="445"/>
      <c r="E11" s="445"/>
      <c r="F11" s="445"/>
    </row>
    <row r="12" spans="1:7">
      <c r="A12" s="199" t="s">
        <v>163</v>
      </c>
      <c r="B12" s="321"/>
      <c r="C12" s="321"/>
      <c r="D12" s="321"/>
      <c r="E12" s="321"/>
      <c r="F12" s="321"/>
    </row>
    <row r="13" spans="1:7">
      <c r="A13" s="199"/>
      <c r="B13" s="321"/>
      <c r="C13" s="321"/>
      <c r="D13" s="321"/>
      <c r="E13" s="321"/>
      <c r="F13" s="321"/>
    </row>
    <row r="14" spans="1:7" ht="18">
      <c r="A14" s="199" t="s">
        <v>162</v>
      </c>
      <c r="B14" s="321"/>
      <c r="C14" s="441"/>
      <c r="D14" s="444"/>
      <c r="E14" s="321"/>
      <c r="F14" s="321"/>
    </row>
    <row r="15" spans="1:7">
      <c r="A15" s="349" t="s">
        <v>222</v>
      </c>
      <c r="B15" s="141" t="s">
        <v>160</v>
      </c>
      <c r="C15" s="592">
        <v>13446</v>
      </c>
      <c r="D15" s="433">
        <v>6554.28</v>
      </c>
      <c r="E15" s="247">
        <f>+C15*D15</f>
        <v>88128848.879999995</v>
      </c>
      <c r="F15" s="247">
        <v>59018185</v>
      </c>
    </row>
    <row r="16" spans="1:7">
      <c r="A16" s="349" t="s">
        <v>221</v>
      </c>
      <c r="B16" s="141" t="s">
        <v>160</v>
      </c>
      <c r="C16" s="443">
        <v>5434.05</v>
      </c>
      <c r="D16" s="433">
        <v>6554.28</v>
      </c>
      <c r="E16" s="247">
        <f>+C16*D16</f>
        <v>35616285.233999997</v>
      </c>
      <c r="F16" s="247">
        <v>35007943.336500004</v>
      </c>
    </row>
    <row r="17" spans="1:7">
      <c r="A17" s="349" t="s">
        <v>219</v>
      </c>
      <c r="B17" s="141" t="s">
        <v>160</v>
      </c>
      <c r="C17" s="592">
        <v>6396.19</v>
      </c>
      <c r="D17" s="433">
        <v>6554.28</v>
      </c>
      <c r="E17" s="247">
        <f>+C17*D17</f>
        <v>41922420.193199992</v>
      </c>
      <c r="F17" s="247">
        <v>151407446.3901</v>
      </c>
    </row>
    <row r="18" spans="1:7">
      <c r="A18" s="349" t="s">
        <v>220</v>
      </c>
      <c r="B18" s="141" t="s">
        <v>160</v>
      </c>
      <c r="C18" s="592">
        <v>43442.1</v>
      </c>
      <c r="D18" s="433">
        <v>6554.28</v>
      </c>
      <c r="E18" s="247">
        <f t="shared" ref="E18:E23" si="0">+D18*C18</f>
        <v>284731687.18799996</v>
      </c>
      <c r="F18" s="247">
        <v>75393428.3706</v>
      </c>
    </row>
    <row r="19" spans="1:7">
      <c r="A19" s="349" t="s">
        <v>218</v>
      </c>
      <c r="B19" s="141" t="s">
        <v>160</v>
      </c>
      <c r="C19" s="443">
        <v>3141.4</v>
      </c>
      <c r="D19" s="433">
        <v>6554.28</v>
      </c>
      <c r="E19" s="247">
        <f t="shared" si="0"/>
        <v>20589615.191999998</v>
      </c>
      <c r="F19" s="247">
        <v>25342451.214199997</v>
      </c>
    </row>
    <row r="20" spans="1:7">
      <c r="A20" s="349" t="s">
        <v>223</v>
      </c>
      <c r="B20" s="141" t="s">
        <v>160</v>
      </c>
      <c r="C20" s="443">
        <v>29201.46</v>
      </c>
      <c r="D20" s="433">
        <v>6554.28</v>
      </c>
      <c r="E20" s="247">
        <f t="shared" si="0"/>
        <v>191394545.24879998</v>
      </c>
      <c r="F20" s="247">
        <v>142802104.09260002</v>
      </c>
    </row>
    <row r="21" spans="1:7">
      <c r="A21" s="349" t="s">
        <v>217</v>
      </c>
      <c r="B21" s="141" t="s">
        <v>160</v>
      </c>
      <c r="C21" s="443">
        <v>30324.61</v>
      </c>
      <c r="D21" s="433">
        <v>6554.28</v>
      </c>
      <c r="E21" s="247">
        <f t="shared" si="0"/>
        <v>198755984.8308</v>
      </c>
      <c r="F21" s="247">
        <v>815898481.9217</v>
      </c>
      <c r="G21" s="195"/>
    </row>
    <row r="22" spans="1:7">
      <c r="A22" s="349" t="s">
        <v>263</v>
      </c>
      <c r="B22" s="141" t="s">
        <v>160</v>
      </c>
      <c r="C22" s="564">
        <v>444731.02</v>
      </c>
      <c r="D22" s="433">
        <v>6554.28</v>
      </c>
      <c r="E22" s="460">
        <f t="shared" ref="E22" si="1">+D22*C22</f>
        <v>2914891629.7656002</v>
      </c>
      <c r="F22" s="460">
        <v>0</v>
      </c>
    </row>
    <row r="23" spans="1:7">
      <c r="A23" s="349" t="s">
        <v>261</v>
      </c>
      <c r="B23" s="141" t="s">
        <v>160</v>
      </c>
      <c r="C23" s="443">
        <v>1123082.18</v>
      </c>
      <c r="D23" s="433">
        <v>6554.28</v>
      </c>
      <c r="E23" s="247">
        <f t="shared" si="0"/>
        <v>7360995070.7303991</v>
      </c>
      <c r="F23" s="247">
        <v>8655435343.0713005</v>
      </c>
    </row>
    <row r="24" spans="1:7">
      <c r="A24" s="199" t="s">
        <v>212</v>
      </c>
      <c r="B24" s="434" t="s">
        <v>160</v>
      </c>
      <c r="C24" s="442">
        <f>SUM(C15:C23)</f>
        <v>1699199.01</v>
      </c>
      <c r="D24" s="436"/>
      <c r="E24" s="435">
        <f>SUM(E15:E23)</f>
        <v>11137026087.262798</v>
      </c>
      <c r="F24" s="435">
        <f>SUM(F15:F23)</f>
        <v>9960305383.3970013</v>
      </c>
    </row>
    <row r="25" spans="1:7" hidden="1">
      <c r="A25" s="199"/>
      <c r="B25" s="438"/>
      <c r="C25" s="443"/>
      <c r="D25" s="247"/>
      <c r="E25" s="247"/>
      <c r="F25" s="247"/>
    </row>
    <row r="26" spans="1:7" hidden="1">
      <c r="A26" s="439" t="s">
        <v>216</v>
      </c>
      <c r="B26" s="438" t="s">
        <v>10</v>
      </c>
      <c r="C26" s="443"/>
      <c r="D26" s="247"/>
      <c r="E26" s="247"/>
      <c r="F26" s="247"/>
    </row>
    <row r="27" spans="1:7" hidden="1">
      <c r="A27" s="199" t="s">
        <v>212</v>
      </c>
      <c r="B27" s="434" t="s">
        <v>160</v>
      </c>
      <c r="C27" s="442">
        <v>0</v>
      </c>
      <c r="D27" s="436"/>
      <c r="E27" s="435">
        <v>0</v>
      </c>
      <c r="F27" s="435">
        <v>0</v>
      </c>
      <c r="G27" s="294"/>
    </row>
    <row r="28" spans="1:7">
      <c r="A28" s="199"/>
      <c r="B28" s="438"/>
      <c r="C28" s="441"/>
      <c r="D28" s="247"/>
      <c r="E28" s="247"/>
      <c r="F28" s="247"/>
    </row>
    <row r="29" spans="1:7">
      <c r="A29" s="277" t="s">
        <v>152</v>
      </c>
      <c r="B29" s="432" t="s">
        <v>160</v>
      </c>
      <c r="C29" s="440">
        <f>+C27+C24</f>
        <v>1699199.01</v>
      </c>
      <c r="D29" s="219"/>
      <c r="E29" s="219">
        <f>+E27+E24</f>
        <v>11137026087.262798</v>
      </c>
      <c r="F29" s="219">
        <f>+F27+F24</f>
        <v>9960305383.3970013</v>
      </c>
    </row>
    <row r="30" spans="1:7">
      <c r="A30" s="199"/>
      <c r="B30" s="438"/>
      <c r="C30" s="433"/>
      <c r="D30" s="247"/>
      <c r="E30" s="247"/>
      <c r="F30" s="247"/>
    </row>
    <row r="31" spans="1:7">
      <c r="A31" s="199" t="s">
        <v>161</v>
      </c>
      <c r="B31" s="438"/>
      <c r="C31" s="433"/>
      <c r="D31" s="247"/>
      <c r="E31" s="247"/>
      <c r="F31" s="247"/>
    </row>
    <row r="32" spans="1:7">
      <c r="A32" s="199"/>
      <c r="B32" s="438"/>
      <c r="C32" s="433"/>
      <c r="D32" s="247"/>
      <c r="E32" s="247"/>
      <c r="F32" s="247"/>
    </row>
    <row r="33" spans="1:8">
      <c r="A33" s="349" t="s">
        <v>266</v>
      </c>
      <c r="B33" s="141" t="s">
        <v>160</v>
      </c>
      <c r="C33" s="565">
        <v>269381.03999999998</v>
      </c>
      <c r="D33" s="565">
        <v>6571.73</v>
      </c>
      <c r="E33" s="460">
        <f>+D33*C33</f>
        <v>1770299461.9991996</v>
      </c>
      <c r="F33" s="460">
        <v>860047939.35000002</v>
      </c>
    </row>
    <row r="34" spans="1:8">
      <c r="A34" s="349" t="s">
        <v>266</v>
      </c>
      <c r="B34" s="141" t="s">
        <v>267</v>
      </c>
      <c r="C34" s="565">
        <v>3061</v>
      </c>
      <c r="D34" s="565">
        <v>1266.8399999999999</v>
      </c>
      <c r="E34" s="460">
        <f>+D34*C34</f>
        <v>3877797.2399999998</v>
      </c>
      <c r="F34" s="460">
        <v>7145518.0999999996</v>
      </c>
    </row>
    <row r="35" spans="1:8">
      <c r="A35" s="349" t="s">
        <v>268</v>
      </c>
      <c r="B35" s="141" t="s">
        <v>160</v>
      </c>
      <c r="C35" s="433">
        <v>3647336.37</v>
      </c>
      <c r="D35" s="565">
        <v>6571.73</v>
      </c>
      <c r="E35" s="460">
        <f t="shared" ref="E35:E36" si="2">+D35*C35</f>
        <v>23969309842.820099</v>
      </c>
      <c r="F35" s="247">
        <v>19670127574</v>
      </c>
      <c r="H35" s="315"/>
    </row>
    <row r="36" spans="1:8">
      <c r="A36" s="349" t="s">
        <v>225</v>
      </c>
      <c r="B36" s="141" t="s">
        <v>160</v>
      </c>
      <c r="C36" s="433">
        <v>17527.7</v>
      </c>
      <c r="D36" s="565">
        <v>6571.73</v>
      </c>
      <c r="E36" s="460">
        <f t="shared" si="2"/>
        <v>115187311.921</v>
      </c>
      <c r="F36" s="247">
        <v>0</v>
      </c>
      <c r="H36" s="294" t="e">
        <f>+#REF!-#REF!</f>
        <v>#REF!</v>
      </c>
    </row>
    <row r="37" spans="1:8" hidden="1">
      <c r="A37" s="349" t="s">
        <v>215</v>
      </c>
      <c r="B37" s="141" t="s">
        <v>160</v>
      </c>
      <c r="C37" s="433">
        <f>+E37/D37</f>
        <v>0</v>
      </c>
      <c r="D37" s="247">
        <v>4331</v>
      </c>
      <c r="E37" s="317"/>
      <c r="F37" s="247"/>
    </row>
    <row r="38" spans="1:8" hidden="1">
      <c r="A38" s="349" t="s">
        <v>214</v>
      </c>
      <c r="B38" s="141" t="s">
        <v>160</v>
      </c>
      <c r="C38" s="433"/>
      <c r="D38" s="247"/>
      <c r="E38" s="317"/>
      <c r="F38" s="247"/>
    </row>
    <row r="39" spans="1:8" hidden="1">
      <c r="A39" s="199"/>
      <c r="B39" s="438"/>
      <c r="C39" s="433"/>
      <c r="D39" s="247"/>
      <c r="E39" s="247"/>
      <c r="F39" s="247"/>
    </row>
    <row r="40" spans="1:8">
      <c r="A40" s="199" t="s">
        <v>212</v>
      </c>
      <c r="B40" s="432" t="s">
        <v>160</v>
      </c>
      <c r="C40" s="437">
        <f>+C33+C35</f>
        <v>3916717.41</v>
      </c>
      <c r="D40" s="437"/>
      <c r="E40" s="435">
        <f>+E33+E35</f>
        <v>25739609304.819298</v>
      </c>
      <c r="F40" s="435">
        <f>+F33+F35+F36</f>
        <v>20530175513.349998</v>
      </c>
    </row>
    <row r="41" spans="1:8">
      <c r="A41" s="199"/>
      <c r="B41" s="432" t="s">
        <v>267</v>
      </c>
      <c r="C41" s="437">
        <f>+C34</f>
        <v>3061</v>
      </c>
      <c r="D41" s="437"/>
      <c r="E41" s="435">
        <f>+E34</f>
        <v>3877797.2399999998</v>
      </c>
      <c r="F41" s="435">
        <f>+F34</f>
        <v>7145518.0999999996</v>
      </c>
    </row>
    <row r="42" spans="1:8" hidden="1">
      <c r="A42" s="439" t="s">
        <v>213</v>
      </c>
      <c r="B42" s="247"/>
      <c r="C42" s="433"/>
      <c r="D42" s="247"/>
      <c r="E42" s="571"/>
      <c r="F42" s="571"/>
    </row>
    <row r="43" spans="1:8" hidden="1">
      <c r="A43" s="199" t="s">
        <v>212</v>
      </c>
      <c r="B43" s="436">
        <v>0</v>
      </c>
      <c r="C43" s="437">
        <v>0</v>
      </c>
      <c r="D43" s="436">
        <v>0</v>
      </c>
      <c r="E43" s="435">
        <v>0</v>
      </c>
      <c r="F43" s="435">
        <v>0</v>
      </c>
    </row>
    <row r="44" spans="1:8">
      <c r="A44" s="199"/>
      <c r="B44" s="247"/>
      <c r="C44" s="433"/>
      <c r="D44" s="247"/>
      <c r="E44" s="247" t="s">
        <v>10</v>
      </c>
      <c r="F44" s="247"/>
    </row>
    <row r="45" spans="1:8">
      <c r="A45" s="199"/>
      <c r="B45" s="432" t="s">
        <v>160</v>
      </c>
      <c r="C45" s="437">
        <f>+C40</f>
        <v>3916717.41</v>
      </c>
      <c r="D45" s="437"/>
      <c r="E45" s="435">
        <f>+E40</f>
        <v>25739609304.819298</v>
      </c>
      <c r="F45" s="435">
        <f>+F40</f>
        <v>20530175513.349998</v>
      </c>
    </row>
    <row r="46" spans="1:8">
      <c r="A46" s="277" t="s">
        <v>152</v>
      </c>
      <c r="B46" s="432" t="s">
        <v>267</v>
      </c>
      <c r="C46" s="437">
        <f>+C41</f>
        <v>3061</v>
      </c>
      <c r="D46" s="437"/>
      <c r="E46" s="219">
        <f>+E41</f>
        <v>3877797.2399999998</v>
      </c>
      <c r="F46" s="219">
        <f>+F41</f>
        <v>7145518.0999999996</v>
      </c>
    </row>
    <row r="52" spans="1:13" s="473" customFormat="1">
      <c r="A52" s="292" t="s">
        <v>180</v>
      </c>
      <c r="B52" s="698" t="s">
        <v>181</v>
      </c>
      <c r="C52" s="698"/>
      <c r="D52" s="292"/>
      <c r="E52" s="698" t="s">
        <v>250</v>
      </c>
      <c r="F52" s="698"/>
      <c r="I52" s="699"/>
      <c r="J52" s="699"/>
      <c r="K52" s="699"/>
      <c r="L52" s="699"/>
      <c r="M52" s="699"/>
    </row>
    <row r="53" spans="1:13" s="473" customFormat="1">
      <c r="A53" s="292" t="s">
        <v>132</v>
      </c>
      <c r="B53" s="698" t="s">
        <v>251</v>
      </c>
      <c r="C53" s="698"/>
      <c r="D53" s="292"/>
      <c r="E53" s="698" t="s">
        <v>134</v>
      </c>
      <c r="F53" s="698"/>
      <c r="I53" s="699"/>
      <c r="J53" s="699"/>
      <c r="K53" s="699"/>
      <c r="L53" s="699"/>
      <c r="M53" s="699"/>
    </row>
  </sheetData>
  <mergeCells count="8">
    <mergeCell ref="A1:G1"/>
    <mergeCell ref="A2:G2"/>
    <mergeCell ref="E52:F52"/>
    <mergeCell ref="I52:M52"/>
    <mergeCell ref="E53:F53"/>
    <mergeCell ref="I53:M53"/>
    <mergeCell ref="B52:C52"/>
    <mergeCell ref="B53:C53"/>
  </mergeCells>
  <printOptions gridLinesSet="0"/>
  <pageMargins left="0.94488188976377963" right="0.59055118110236227" top="1.5748031496062993" bottom="0.98425196850393704" header="0.51181102362204722" footer="1.1023622047244095"/>
  <pageSetup scale="80" orientation="portrait" horizontalDpi="300" verticalDpi="300" r:id="rId1"/>
  <headerFooter alignWithMargins="0">
    <oddFooter>&amp;C24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M197"/>
  <sheetViews>
    <sheetView showGridLines="0" zoomScale="82" zoomScaleNormal="82" zoomScalePageLayoutView="75" workbookViewId="0">
      <selection activeCell="F15" sqref="F15"/>
    </sheetView>
  </sheetViews>
  <sheetFormatPr baseColWidth="10" defaultColWidth="11.42578125" defaultRowHeight="12.75"/>
  <cols>
    <col min="1" max="1" width="47.7109375" style="201" customWidth="1"/>
    <col min="2" max="2" width="21.28515625" style="201" customWidth="1"/>
    <col min="3" max="4" width="20.42578125" style="201" customWidth="1"/>
    <col min="5" max="5" width="21.42578125" style="201" customWidth="1"/>
    <col min="6" max="7" width="23.5703125" style="201" bestFit="1" customWidth="1"/>
    <col min="8" max="8" width="17.85546875" style="201" bestFit="1" customWidth="1"/>
    <col min="9" max="9" width="22.7109375" style="201" bestFit="1" customWidth="1"/>
    <col min="10" max="10" width="14.5703125" style="201" bestFit="1" customWidth="1"/>
    <col min="11" max="16384" width="11.42578125" style="201"/>
  </cols>
  <sheetData>
    <row r="1" spans="1:10" ht="16.5">
      <c r="G1" s="241" t="s">
        <v>66</v>
      </c>
    </row>
    <row r="3" spans="1:10" s="240" customFormat="1" ht="16.5">
      <c r="A3" s="775" t="s">
        <v>299</v>
      </c>
      <c r="B3" s="775"/>
      <c r="C3" s="775"/>
      <c r="D3" s="775"/>
      <c r="E3" s="775"/>
      <c r="F3" s="775"/>
      <c r="G3" s="775"/>
    </row>
    <row r="4" spans="1:10" s="368" customFormat="1" ht="15">
      <c r="A4" s="694" t="s">
        <v>185</v>
      </c>
      <c r="B4" s="694"/>
      <c r="C4" s="694"/>
      <c r="D4" s="694"/>
      <c r="E4" s="694"/>
      <c r="F4" s="694"/>
      <c r="G4" s="694"/>
      <c r="H4" s="542"/>
      <c r="I4" s="542"/>
      <c r="J4" s="367"/>
    </row>
    <row r="5" spans="1:10" s="240" customFormat="1" ht="16.5">
      <c r="A5" s="243" t="s">
        <v>9</v>
      </c>
      <c r="B5" s="242"/>
      <c r="C5" s="242"/>
      <c r="D5" s="242"/>
      <c r="E5" s="242"/>
      <c r="F5" s="242"/>
      <c r="G5" s="242"/>
    </row>
    <row r="6" spans="1:10" s="240" customFormat="1" ht="16.5">
      <c r="A6" s="243"/>
      <c r="B6" s="242"/>
      <c r="C6" s="242"/>
      <c r="D6" s="242"/>
      <c r="E6" s="242"/>
      <c r="F6" s="242"/>
      <c r="G6" s="242"/>
    </row>
    <row r="7" spans="1:10" s="240" customFormat="1" ht="16.5">
      <c r="A7" s="243" t="s">
        <v>65</v>
      </c>
      <c r="B7" s="242"/>
      <c r="C7" s="242"/>
      <c r="D7" s="242"/>
      <c r="E7" s="242"/>
      <c r="F7" s="242"/>
      <c r="G7" s="242"/>
    </row>
    <row r="8" spans="1:10" s="240" customFormat="1" ht="16.5">
      <c r="A8" s="243"/>
      <c r="B8" s="242"/>
      <c r="C8" s="242"/>
      <c r="D8" s="242"/>
      <c r="E8" s="242"/>
      <c r="F8" s="242"/>
      <c r="G8" s="242"/>
    </row>
    <row r="9" spans="1:10" s="240" customFormat="1" ht="16.5">
      <c r="A9" s="243"/>
      <c r="B9" s="242"/>
      <c r="C9" s="242"/>
      <c r="D9" s="242"/>
      <c r="E9" s="242"/>
      <c r="F9" s="201"/>
      <c r="G9" s="241"/>
    </row>
    <row r="10" spans="1:10" ht="15" customHeight="1">
      <c r="A10" s="263"/>
      <c r="B10" s="776" t="s">
        <v>129</v>
      </c>
      <c r="C10" s="776" t="s">
        <v>130</v>
      </c>
      <c r="D10" s="776" t="s">
        <v>186</v>
      </c>
      <c r="E10" s="776" t="s">
        <v>262</v>
      </c>
      <c r="F10" s="268" t="s">
        <v>35</v>
      </c>
      <c r="G10" s="268"/>
    </row>
    <row r="11" spans="1:10">
      <c r="A11" s="233" t="s">
        <v>12</v>
      </c>
      <c r="B11" s="776"/>
      <c r="C11" s="776"/>
      <c r="D11" s="776"/>
      <c r="E11" s="776"/>
      <c r="F11" s="234">
        <v>43921</v>
      </c>
      <c r="G11" s="234">
        <v>43555</v>
      </c>
    </row>
    <row r="12" spans="1:10">
      <c r="A12" s="269"/>
      <c r="B12" s="204"/>
      <c r="C12" s="264"/>
      <c r="D12" s="264"/>
      <c r="E12" s="264"/>
      <c r="F12" s="464"/>
      <c r="G12" s="264"/>
    </row>
    <row r="13" spans="1:10" ht="25.5">
      <c r="A13" s="568" t="s">
        <v>270</v>
      </c>
      <c r="B13" s="229">
        <v>0</v>
      </c>
      <c r="C13" s="229">
        <v>858000002</v>
      </c>
      <c r="D13" s="229">
        <v>0</v>
      </c>
      <c r="E13" s="229">
        <v>0</v>
      </c>
      <c r="F13" s="229">
        <f>+SUM(B13:E13)</f>
        <v>858000002</v>
      </c>
      <c r="G13" s="229">
        <v>196800000</v>
      </c>
      <c r="H13" s="239"/>
    </row>
    <row r="14" spans="1:10">
      <c r="A14" s="269"/>
      <c r="B14" s="229"/>
      <c r="C14" s="229"/>
      <c r="D14" s="229"/>
      <c r="E14" s="229"/>
      <c r="F14" s="229"/>
      <c r="G14" s="229"/>
      <c r="I14" s="262"/>
    </row>
    <row r="15" spans="1:10">
      <c r="A15" s="269" t="s">
        <v>126</v>
      </c>
      <c r="B15" s="229">
        <v>1093907761</v>
      </c>
      <c r="C15" s="229">
        <v>1390745429</v>
      </c>
      <c r="D15" s="229">
        <v>932800194</v>
      </c>
      <c r="E15" s="229">
        <v>0</v>
      </c>
      <c r="F15" s="229">
        <f>+SUM(B15:E15)</f>
        <v>3417453384</v>
      </c>
      <c r="G15" s="229">
        <v>3213036726</v>
      </c>
    </row>
    <row r="16" spans="1:10">
      <c r="A16" s="269"/>
      <c r="B16" s="229"/>
      <c r="C16" s="229"/>
      <c r="D16" s="229"/>
      <c r="E16" s="229"/>
      <c r="F16" s="229"/>
      <c r="G16" s="229"/>
    </row>
    <row r="17" spans="1:9">
      <c r="A17" s="269" t="s">
        <v>85</v>
      </c>
      <c r="B17" s="229">
        <v>169010970</v>
      </c>
      <c r="C17" s="229">
        <v>81892786</v>
      </c>
      <c r="D17" s="229">
        <v>125812678</v>
      </c>
      <c r="E17" s="229">
        <v>0</v>
      </c>
      <c r="F17" s="229">
        <f>+SUM(B17:E17)</f>
        <v>376716434</v>
      </c>
      <c r="G17" s="229">
        <v>400167896</v>
      </c>
    </row>
    <row r="18" spans="1:9">
      <c r="A18" s="269"/>
      <c r="B18" s="229"/>
      <c r="C18" s="229"/>
      <c r="D18" s="229"/>
      <c r="E18" s="229"/>
      <c r="F18" s="229"/>
      <c r="G18" s="229"/>
    </row>
    <row r="19" spans="1:9">
      <c r="A19" s="269" t="s">
        <v>145</v>
      </c>
      <c r="B19" s="229">
        <v>1250586619</v>
      </c>
      <c r="C19" s="229">
        <v>196422012</v>
      </c>
      <c r="D19" s="229">
        <v>479234152</v>
      </c>
      <c r="E19" s="229">
        <v>652664</v>
      </c>
      <c r="F19" s="229">
        <f>+SUM(B19:E19)</f>
        <v>1926895447</v>
      </c>
      <c r="G19" s="229">
        <v>2235653509</v>
      </c>
    </row>
    <row r="20" spans="1:9">
      <c r="A20" s="269"/>
      <c r="B20" s="229"/>
      <c r="C20" s="229"/>
      <c r="D20" s="229"/>
      <c r="E20" s="229"/>
      <c r="F20" s="229"/>
      <c r="G20" s="229"/>
    </row>
    <row r="21" spans="1:9">
      <c r="A21" s="269" t="s">
        <v>86</v>
      </c>
      <c r="B21" s="229">
        <v>197480535</v>
      </c>
      <c r="C21" s="229">
        <v>0</v>
      </c>
      <c r="D21" s="239">
        <v>1731601</v>
      </c>
      <c r="E21" s="229">
        <v>34257</v>
      </c>
      <c r="F21" s="229">
        <f>+SUM(B21:E21)</f>
        <v>199246393</v>
      </c>
      <c r="G21" s="229">
        <v>163809447</v>
      </c>
      <c r="H21" s="236"/>
      <c r="I21" s="239"/>
    </row>
    <row r="22" spans="1:9">
      <c r="A22" s="269"/>
      <c r="B22" s="229"/>
      <c r="C22" s="229"/>
      <c r="D22" s="229"/>
      <c r="E22" s="229"/>
      <c r="F22" s="229"/>
      <c r="G22" s="229"/>
    </row>
    <row r="23" spans="1:9">
      <c r="A23" s="269" t="s">
        <v>67</v>
      </c>
      <c r="B23" s="229">
        <v>11402715</v>
      </c>
      <c r="C23" s="229">
        <v>52829451</v>
      </c>
      <c r="D23" s="271">
        <v>15298490</v>
      </c>
      <c r="E23" s="229">
        <v>0</v>
      </c>
      <c r="F23" s="229">
        <f>+SUM(B23:E23)</f>
        <v>79530656</v>
      </c>
      <c r="G23" s="229">
        <v>152952644</v>
      </c>
    </row>
    <row r="24" spans="1:9">
      <c r="A24" s="269"/>
      <c r="B24" s="229"/>
      <c r="C24" s="229"/>
      <c r="D24" s="229"/>
      <c r="E24" s="229"/>
      <c r="F24" s="229"/>
      <c r="G24" s="229"/>
    </row>
    <row r="25" spans="1:9">
      <c r="A25" s="272" t="s">
        <v>133</v>
      </c>
      <c r="B25" s="229">
        <v>11297983</v>
      </c>
      <c r="C25" s="229">
        <v>147838976</v>
      </c>
      <c r="D25" s="271">
        <v>4253678</v>
      </c>
      <c r="E25" s="229">
        <v>0</v>
      </c>
      <c r="F25" s="229">
        <f>+SUM(B25:E25)</f>
        <v>163390637</v>
      </c>
      <c r="G25" s="229">
        <v>245718670</v>
      </c>
    </row>
    <row r="26" spans="1:9">
      <c r="A26" s="269"/>
      <c r="B26" s="229"/>
      <c r="C26" s="229"/>
      <c r="D26" s="229"/>
      <c r="E26" s="229"/>
      <c r="F26" s="229"/>
      <c r="G26" s="229"/>
    </row>
    <row r="27" spans="1:9">
      <c r="A27" s="273" t="s">
        <v>227</v>
      </c>
      <c r="B27" s="229">
        <v>0</v>
      </c>
      <c r="C27" s="229">
        <v>0</v>
      </c>
      <c r="D27" s="229">
        <v>0</v>
      </c>
      <c r="E27" s="229">
        <v>132493156</v>
      </c>
      <c r="F27" s="229">
        <f>+SUM(B27:E27)</f>
        <v>132493156</v>
      </c>
      <c r="G27" s="229">
        <v>147945204</v>
      </c>
    </row>
    <row r="28" spans="1:9">
      <c r="A28" s="269"/>
      <c r="B28" s="229"/>
      <c r="C28" s="229"/>
      <c r="D28" s="229"/>
      <c r="E28" s="229"/>
      <c r="F28" s="229"/>
      <c r="G28" s="229"/>
    </row>
    <row r="29" spans="1:9">
      <c r="A29" s="269" t="s">
        <v>101</v>
      </c>
      <c r="B29" s="229">
        <v>0</v>
      </c>
      <c r="C29" s="229">
        <v>0</v>
      </c>
      <c r="D29" s="229">
        <v>0</v>
      </c>
      <c r="E29" s="229">
        <v>88090043</v>
      </c>
      <c r="F29" s="229">
        <f>+SUM(B29:E29)</f>
        <v>88090043</v>
      </c>
      <c r="G29" s="229">
        <v>249275871</v>
      </c>
    </row>
    <row r="30" spans="1:9">
      <c r="A30" s="269"/>
      <c r="B30" s="229"/>
      <c r="C30" s="229"/>
      <c r="D30" s="229"/>
      <c r="E30" s="229"/>
      <c r="F30" s="229"/>
      <c r="G30" s="229"/>
    </row>
    <row r="31" spans="1:9">
      <c r="A31" s="269" t="s">
        <v>146</v>
      </c>
      <c r="B31" s="229">
        <v>50183235</v>
      </c>
      <c r="C31" s="229">
        <v>167587721</v>
      </c>
      <c r="D31" s="229">
        <v>95989085</v>
      </c>
      <c r="E31" s="229">
        <v>0</v>
      </c>
      <c r="F31" s="229">
        <f>+SUM(B31:E31)</f>
        <v>313760041</v>
      </c>
      <c r="G31" s="229">
        <v>633004653</v>
      </c>
    </row>
    <row r="32" spans="1:9">
      <c r="A32" s="269"/>
      <c r="B32" s="229"/>
      <c r="C32" s="229"/>
      <c r="D32" s="229"/>
      <c r="E32" s="229"/>
      <c r="F32" s="229"/>
      <c r="G32" s="229"/>
    </row>
    <row r="33" spans="1:13">
      <c r="A33" s="273" t="s">
        <v>127</v>
      </c>
      <c r="B33" s="229">
        <v>2216035</v>
      </c>
      <c r="C33" s="229">
        <v>517047</v>
      </c>
      <c r="D33" s="229">
        <v>211403158</v>
      </c>
      <c r="E33" s="229">
        <v>0</v>
      </c>
      <c r="F33" s="229">
        <f>+SUM(B33:E33)</f>
        <v>214136240</v>
      </c>
      <c r="G33" s="229">
        <v>198322427</v>
      </c>
    </row>
    <row r="34" spans="1:13" hidden="1">
      <c r="A34" s="270"/>
      <c r="B34" s="229"/>
      <c r="C34" s="229"/>
      <c r="D34" s="229"/>
      <c r="E34" s="229"/>
      <c r="F34" s="229"/>
      <c r="G34" s="229"/>
    </row>
    <row r="35" spans="1:13" hidden="1">
      <c r="A35" s="273" t="s">
        <v>128</v>
      </c>
      <c r="B35" s="271"/>
      <c r="C35" s="229"/>
      <c r="D35" s="229"/>
      <c r="E35" s="229"/>
      <c r="F35" s="229"/>
      <c r="G35" s="229"/>
    </row>
    <row r="36" spans="1:13">
      <c r="A36" s="270"/>
      <c r="B36" s="229"/>
      <c r="C36" s="229"/>
      <c r="D36" s="229"/>
      <c r="E36" s="229"/>
      <c r="F36" s="229"/>
      <c r="G36" s="229"/>
    </row>
    <row r="37" spans="1:13">
      <c r="A37" s="270" t="s">
        <v>226</v>
      </c>
      <c r="B37" s="229">
        <v>0</v>
      </c>
      <c r="C37" s="229">
        <v>3344737</v>
      </c>
      <c r="D37" s="229">
        <v>0</v>
      </c>
      <c r="E37" s="229">
        <v>0</v>
      </c>
      <c r="F37" s="229">
        <f>+SUM(B37:E37)</f>
        <v>3344737</v>
      </c>
      <c r="G37" s="229">
        <v>4303942</v>
      </c>
    </row>
    <row r="38" spans="1:13">
      <c r="A38" s="270"/>
      <c r="B38" s="229"/>
      <c r="C38" s="229"/>
      <c r="D38" s="229"/>
      <c r="E38" s="229"/>
      <c r="F38" s="229"/>
      <c r="G38" s="229"/>
    </row>
    <row r="39" spans="1:13">
      <c r="A39" s="273" t="s">
        <v>68</v>
      </c>
      <c r="B39" s="229">
        <v>456388103</v>
      </c>
      <c r="C39" s="229">
        <v>605778547</v>
      </c>
      <c r="D39" s="229">
        <v>364844230</v>
      </c>
      <c r="E39" s="229">
        <v>6224759</v>
      </c>
      <c r="F39" s="229">
        <f>+SUM(B39:E39)</f>
        <v>1433235639</v>
      </c>
      <c r="G39" s="229">
        <v>1299937241</v>
      </c>
    </row>
    <row r="40" spans="1:13">
      <c r="A40" s="273"/>
      <c r="B40" s="229"/>
      <c r="C40" s="229"/>
      <c r="D40" s="229"/>
      <c r="E40" s="229"/>
      <c r="F40" s="229"/>
      <c r="G40" s="265"/>
    </row>
    <row r="41" spans="1:13" s="230" customFormat="1">
      <c r="A41" s="266" t="s">
        <v>293</v>
      </c>
      <c r="B41" s="267">
        <f>+SUM(B12:B40)</f>
        <v>3242473956</v>
      </c>
      <c r="C41" s="267">
        <f>+SUM(C12:C40)</f>
        <v>3504956708</v>
      </c>
      <c r="D41" s="267">
        <f>+SUM(D12:D40)</f>
        <v>2231367266</v>
      </c>
      <c r="E41" s="267">
        <f>+SUM(E12:E40)</f>
        <v>227494879</v>
      </c>
      <c r="F41" s="267">
        <f>SUM(B41:E41)</f>
        <v>9206292809</v>
      </c>
      <c r="G41" s="267">
        <v>0</v>
      </c>
      <c r="H41" s="556"/>
    </row>
    <row r="42" spans="1:13" s="260" customFormat="1">
      <c r="A42" s="266" t="s">
        <v>300</v>
      </c>
      <c r="B42" s="267">
        <v>3553604281</v>
      </c>
      <c r="C42" s="267">
        <v>2538668835</v>
      </c>
      <c r="D42" s="267">
        <v>2647130097</v>
      </c>
      <c r="E42" s="267">
        <v>401525017</v>
      </c>
      <c r="F42" s="267">
        <v>0</v>
      </c>
      <c r="G42" s="267">
        <f>+SUM(G13:G40)</f>
        <v>9140928230</v>
      </c>
      <c r="H42" s="556"/>
      <c r="I42" s="230"/>
      <c r="J42" s="230"/>
      <c r="K42" s="230"/>
      <c r="L42" s="230"/>
      <c r="M42" s="230"/>
    </row>
    <row r="43" spans="1:13">
      <c r="A43" s="230"/>
      <c r="B43" s="557"/>
      <c r="C43" s="262"/>
      <c r="E43" s="557"/>
      <c r="F43" s="461"/>
      <c r="G43" s="239"/>
      <c r="H43" s="236"/>
    </row>
    <row r="44" spans="1:13" s="237" customFormat="1" ht="15">
      <c r="A44" s="235" t="s">
        <v>151</v>
      </c>
      <c r="D44" s="238"/>
      <c r="E44" s="238"/>
      <c r="F44" s="238"/>
      <c r="G44" s="462"/>
      <c r="H44" s="238"/>
      <c r="I44" s="547"/>
      <c r="J44" s="238"/>
    </row>
    <row r="45" spans="1:13" ht="15">
      <c r="A45" s="230"/>
      <c r="B45" s="239"/>
      <c r="E45" s="236"/>
      <c r="F45" s="236"/>
      <c r="G45" s="236"/>
      <c r="H45" s="238"/>
      <c r="J45" s="236"/>
    </row>
    <row r="46" spans="1:13">
      <c r="A46" s="230"/>
      <c r="B46" s="236"/>
      <c r="C46" s="455"/>
      <c r="D46" s="455"/>
      <c r="F46" s="236"/>
      <c r="H46" s="236"/>
      <c r="I46" s="236"/>
    </row>
    <row r="47" spans="1:13">
      <c r="A47" s="230"/>
      <c r="B47" s="455"/>
      <c r="C47" s="236"/>
      <c r="D47" s="236"/>
      <c r="I47" s="236"/>
    </row>
    <row r="48" spans="1:13" s="473" customFormat="1">
      <c r="A48" s="292" t="s">
        <v>180</v>
      </c>
      <c r="B48" s="698" t="s">
        <v>181</v>
      </c>
      <c r="C48" s="698"/>
      <c r="D48" s="292"/>
      <c r="E48" s="698" t="s">
        <v>250</v>
      </c>
      <c r="F48" s="698"/>
      <c r="I48" s="699"/>
      <c r="J48" s="699"/>
      <c r="K48" s="699"/>
      <c r="L48" s="699"/>
      <c r="M48" s="699"/>
    </row>
    <row r="49" spans="1:13" s="473" customFormat="1">
      <c r="A49" s="292" t="s">
        <v>132</v>
      </c>
      <c r="B49" s="698" t="s">
        <v>251</v>
      </c>
      <c r="C49" s="698"/>
      <c r="D49" s="292"/>
      <c r="E49" s="698" t="s">
        <v>134</v>
      </c>
      <c r="F49" s="698"/>
      <c r="I49" s="699"/>
      <c r="J49" s="699"/>
      <c r="K49" s="699"/>
      <c r="L49" s="699"/>
      <c r="M49" s="699"/>
    </row>
    <row r="50" spans="1:13">
      <c r="A50" s="115"/>
    </row>
    <row r="51" spans="1:13">
      <c r="A51" s="230"/>
    </row>
    <row r="52" spans="1:13" ht="15">
      <c r="A52" s="230"/>
      <c r="B52" s="566"/>
      <c r="C52" s="567"/>
      <c r="D52" s="567"/>
      <c r="E52" s="566"/>
    </row>
    <row r="53" spans="1:13">
      <c r="A53" s="230"/>
    </row>
    <row r="54" spans="1:13">
      <c r="A54" s="230"/>
    </row>
    <row r="55" spans="1:13">
      <c r="A55" s="230"/>
    </row>
    <row r="56" spans="1:13">
      <c r="A56" s="230"/>
    </row>
    <row r="57" spans="1:13">
      <c r="A57" s="230"/>
    </row>
    <row r="58" spans="1:13">
      <c r="A58" s="230"/>
    </row>
    <row r="59" spans="1:13">
      <c r="A59" s="230"/>
    </row>
    <row r="60" spans="1:13">
      <c r="A60" s="230"/>
    </row>
    <row r="61" spans="1:13">
      <c r="A61" s="230"/>
    </row>
    <row r="62" spans="1:13">
      <c r="A62" s="230"/>
    </row>
    <row r="63" spans="1:13">
      <c r="A63" s="230"/>
    </row>
    <row r="64" spans="1:13">
      <c r="A64" s="230"/>
    </row>
    <row r="65" spans="1:1">
      <c r="A65" s="230"/>
    </row>
    <row r="66" spans="1:1">
      <c r="A66" s="230"/>
    </row>
    <row r="67" spans="1:1">
      <c r="A67" s="230"/>
    </row>
    <row r="68" spans="1:1">
      <c r="A68" s="230"/>
    </row>
    <row r="69" spans="1:1">
      <c r="A69" s="230"/>
    </row>
    <row r="70" spans="1:1">
      <c r="A70" s="230"/>
    </row>
    <row r="71" spans="1:1">
      <c r="A71" s="230"/>
    </row>
    <row r="72" spans="1:1">
      <c r="A72" s="230"/>
    </row>
    <row r="73" spans="1:1">
      <c r="A73" s="230"/>
    </row>
    <row r="74" spans="1:1">
      <c r="A74" s="230"/>
    </row>
    <row r="75" spans="1:1">
      <c r="A75" s="230"/>
    </row>
    <row r="76" spans="1:1">
      <c r="A76" s="230"/>
    </row>
    <row r="77" spans="1:1">
      <c r="A77" s="230"/>
    </row>
    <row r="78" spans="1:1">
      <c r="A78" s="230"/>
    </row>
    <row r="79" spans="1:1">
      <c r="A79" s="230"/>
    </row>
    <row r="80" spans="1:1">
      <c r="A80" s="230"/>
    </row>
    <row r="81" spans="1:1">
      <c r="A81" s="230"/>
    </row>
    <row r="82" spans="1:1">
      <c r="A82" s="230"/>
    </row>
    <row r="83" spans="1:1">
      <c r="A83" s="230"/>
    </row>
    <row r="84" spans="1:1">
      <c r="A84" s="230"/>
    </row>
    <row r="85" spans="1:1">
      <c r="A85" s="230"/>
    </row>
    <row r="86" spans="1:1">
      <c r="A86" s="230"/>
    </row>
    <row r="87" spans="1:1">
      <c r="A87" s="230"/>
    </row>
    <row r="88" spans="1:1">
      <c r="A88" s="230"/>
    </row>
    <row r="89" spans="1:1">
      <c r="A89" s="230"/>
    </row>
    <row r="90" spans="1:1">
      <c r="A90" s="230"/>
    </row>
    <row r="91" spans="1:1">
      <c r="A91" s="230"/>
    </row>
    <row r="92" spans="1:1">
      <c r="A92" s="230"/>
    </row>
    <row r="93" spans="1:1">
      <c r="A93" s="230"/>
    </row>
    <row r="94" spans="1:1">
      <c r="A94" s="230"/>
    </row>
    <row r="95" spans="1:1">
      <c r="A95" s="230"/>
    </row>
    <row r="96" spans="1:1">
      <c r="A96" s="230"/>
    </row>
    <row r="97" spans="1:1">
      <c r="A97" s="230"/>
    </row>
    <row r="98" spans="1:1">
      <c r="A98" s="230"/>
    </row>
    <row r="99" spans="1:1">
      <c r="A99" s="230"/>
    </row>
    <row r="100" spans="1:1">
      <c r="A100" s="230"/>
    </row>
    <row r="101" spans="1:1">
      <c r="A101" s="230"/>
    </row>
    <row r="102" spans="1:1">
      <c r="A102" s="230"/>
    </row>
    <row r="103" spans="1:1">
      <c r="A103" s="230"/>
    </row>
    <row r="104" spans="1:1">
      <c r="A104" s="230"/>
    </row>
    <row r="105" spans="1:1">
      <c r="A105" s="230"/>
    </row>
    <row r="106" spans="1:1">
      <c r="A106" s="230"/>
    </row>
    <row r="107" spans="1:1">
      <c r="A107" s="230"/>
    </row>
    <row r="108" spans="1:1">
      <c r="A108" s="230"/>
    </row>
    <row r="109" spans="1:1">
      <c r="A109" s="230"/>
    </row>
    <row r="110" spans="1:1">
      <c r="A110" s="230"/>
    </row>
    <row r="111" spans="1:1">
      <c r="A111" s="230"/>
    </row>
    <row r="112" spans="1:1">
      <c r="A112" s="230"/>
    </row>
    <row r="113" spans="1:1">
      <c r="A113" s="230"/>
    </row>
    <row r="114" spans="1:1">
      <c r="A114" s="230"/>
    </row>
    <row r="115" spans="1:1">
      <c r="A115" s="230"/>
    </row>
    <row r="116" spans="1:1">
      <c r="A116" s="230"/>
    </row>
    <row r="117" spans="1:1">
      <c r="A117" s="230"/>
    </row>
    <row r="118" spans="1:1">
      <c r="A118" s="230"/>
    </row>
    <row r="119" spans="1:1">
      <c r="A119" s="230"/>
    </row>
    <row r="120" spans="1:1">
      <c r="A120" s="230"/>
    </row>
    <row r="121" spans="1:1">
      <c r="A121" s="230"/>
    </row>
    <row r="122" spans="1:1">
      <c r="A122" s="230"/>
    </row>
    <row r="123" spans="1:1">
      <c r="A123" s="230"/>
    </row>
    <row r="124" spans="1:1">
      <c r="A124" s="230"/>
    </row>
    <row r="125" spans="1:1">
      <c r="A125" s="230"/>
    </row>
    <row r="126" spans="1:1">
      <c r="A126" s="230"/>
    </row>
    <row r="127" spans="1:1">
      <c r="A127" s="230"/>
    </row>
    <row r="128" spans="1:1">
      <c r="A128" s="230"/>
    </row>
    <row r="129" spans="1:1">
      <c r="A129" s="230"/>
    </row>
    <row r="130" spans="1:1">
      <c r="A130" s="230"/>
    </row>
    <row r="131" spans="1:1">
      <c r="A131" s="230"/>
    </row>
    <row r="132" spans="1:1">
      <c r="A132" s="230"/>
    </row>
    <row r="133" spans="1:1">
      <c r="A133" s="230"/>
    </row>
    <row r="134" spans="1:1">
      <c r="A134" s="230"/>
    </row>
    <row r="135" spans="1:1">
      <c r="A135" s="230"/>
    </row>
    <row r="136" spans="1:1">
      <c r="A136" s="230"/>
    </row>
    <row r="137" spans="1:1">
      <c r="A137" s="230"/>
    </row>
    <row r="138" spans="1:1">
      <c r="A138" s="230"/>
    </row>
    <row r="139" spans="1:1">
      <c r="A139" s="230"/>
    </row>
    <row r="140" spans="1:1">
      <c r="A140" s="230"/>
    </row>
    <row r="141" spans="1:1">
      <c r="A141" s="230"/>
    </row>
    <row r="142" spans="1:1">
      <c r="A142" s="230"/>
    </row>
    <row r="143" spans="1:1">
      <c r="A143" s="230"/>
    </row>
    <row r="144" spans="1:1">
      <c r="A144" s="230"/>
    </row>
    <row r="145" spans="1:1">
      <c r="A145" s="230"/>
    </row>
    <row r="146" spans="1:1">
      <c r="A146" s="230"/>
    </row>
    <row r="147" spans="1:1">
      <c r="A147" s="230"/>
    </row>
    <row r="148" spans="1:1">
      <c r="A148" s="230"/>
    </row>
    <row r="149" spans="1:1">
      <c r="A149" s="230"/>
    </row>
    <row r="150" spans="1:1">
      <c r="A150" s="230"/>
    </row>
    <row r="151" spans="1:1">
      <c r="A151" s="230"/>
    </row>
    <row r="152" spans="1:1">
      <c r="A152" s="230"/>
    </row>
    <row r="153" spans="1:1">
      <c r="A153" s="230"/>
    </row>
    <row r="154" spans="1:1">
      <c r="A154" s="230"/>
    </row>
    <row r="155" spans="1:1">
      <c r="A155" s="230"/>
    </row>
    <row r="156" spans="1:1">
      <c r="A156" s="230"/>
    </row>
    <row r="157" spans="1:1">
      <c r="A157" s="230"/>
    </row>
    <row r="158" spans="1:1">
      <c r="A158" s="230"/>
    </row>
    <row r="159" spans="1:1">
      <c r="A159" s="230"/>
    </row>
    <row r="160" spans="1:1">
      <c r="A160" s="230"/>
    </row>
    <row r="161" spans="1:1">
      <c r="A161" s="230"/>
    </row>
    <row r="162" spans="1:1">
      <c r="A162" s="230"/>
    </row>
    <row r="163" spans="1:1">
      <c r="A163" s="230"/>
    </row>
    <row r="164" spans="1:1">
      <c r="A164" s="230"/>
    </row>
    <row r="165" spans="1:1">
      <c r="A165" s="230"/>
    </row>
    <row r="166" spans="1:1">
      <c r="A166" s="230"/>
    </row>
    <row r="167" spans="1:1">
      <c r="A167" s="230"/>
    </row>
    <row r="168" spans="1:1">
      <c r="A168" s="230"/>
    </row>
    <row r="169" spans="1:1">
      <c r="A169" s="230"/>
    </row>
    <row r="170" spans="1:1">
      <c r="A170" s="230"/>
    </row>
    <row r="171" spans="1:1">
      <c r="A171" s="230"/>
    </row>
    <row r="172" spans="1:1">
      <c r="A172" s="230"/>
    </row>
    <row r="173" spans="1:1">
      <c r="A173" s="230"/>
    </row>
    <row r="174" spans="1:1">
      <c r="A174" s="230"/>
    </row>
    <row r="175" spans="1:1">
      <c r="A175" s="230"/>
    </row>
    <row r="176" spans="1:1">
      <c r="A176" s="230"/>
    </row>
    <row r="177" spans="1:1">
      <c r="A177" s="230"/>
    </row>
    <row r="178" spans="1:1">
      <c r="A178" s="230"/>
    </row>
    <row r="179" spans="1:1">
      <c r="A179" s="230"/>
    </row>
    <row r="180" spans="1:1">
      <c r="A180" s="230"/>
    </row>
    <row r="181" spans="1:1">
      <c r="A181" s="230"/>
    </row>
    <row r="182" spans="1:1">
      <c r="A182" s="230"/>
    </row>
    <row r="183" spans="1:1">
      <c r="A183" s="230"/>
    </row>
    <row r="184" spans="1:1">
      <c r="A184" s="230"/>
    </row>
    <row r="185" spans="1:1">
      <c r="A185" s="230"/>
    </row>
    <row r="186" spans="1:1">
      <c r="A186" s="230"/>
    </row>
    <row r="187" spans="1:1">
      <c r="A187" s="230"/>
    </row>
    <row r="188" spans="1:1">
      <c r="A188" s="230"/>
    </row>
    <row r="189" spans="1:1">
      <c r="A189" s="230"/>
    </row>
    <row r="190" spans="1:1">
      <c r="A190" s="230"/>
    </row>
    <row r="191" spans="1:1">
      <c r="A191" s="230"/>
    </row>
    <row r="192" spans="1:1">
      <c r="A192" s="230"/>
    </row>
    <row r="193" spans="1:1">
      <c r="A193" s="230"/>
    </row>
    <row r="194" spans="1:1">
      <c r="A194" s="230"/>
    </row>
    <row r="195" spans="1:1">
      <c r="A195" s="230"/>
    </row>
    <row r="196" spans="1:1">
      <c r="A196" s="230"/>
    </row>
    <row r="197" spans="1:1">
      <c r="A197" s="230"/>
    </row>
  </sheetData>
  <mergeCells count="12">
    <mergeCell ref="B48:C48"/>
    <mergeCell ref="E48:F48"/>
    <mergeCell ref="I48:M48"/>
    <mergeCell ref="B49:C49"/>
    <mergeCell ref="E49:F49"/>
    <mergeCell ref="I49:M49"/>
    <mergeCell ref="A4:G4"/>
    <mergeCell ref="A3:G3"/>
    <mergeCell ref="B10:B11"/>
    <mergeCell ref="C10:C11"/>
    <mergeCell ref="E10:E11"/>
    <mergeCell ref="D10:D11"/>
  </mergeCells>
  <printOptions gridLinesSet="0"/>
  <pageMargins left="1.299212598425197" right="1.4566929133858268" top="1.3779527559055118" bottom="0.98425196850393704" header="0.51181102362204722" footer="1.1023622047244095"/>
  <pageSetup scale="50" orientation="landscape" r:id="rId1"/>
  <headerFooter alignWithMargins="0">
    <oddFooter>&amp;C25</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6:L37"/>
  <sheetViews>
    <sheetView showGridLines="0" zoomScaleNormal="100" workbookViewId="0">
      <selection activeCell="D8" sqref="D8"/>
    </sheetView>
  </sheetViews>
  <sheetFormatPr baseColWidth="10" defaultColWidth="11.42578125" defaultRowHeight="12.75"/>
  <cols>
    <col min="1" max="1" width="39.7109375" style="201" customWidth="1"/>
    <col min="2" max="2" width="23.140625" style="201" customWidth="1"/>
    <col min="3" max="3" width="20.85546875" style="201" customWidth="1"/>
    <col min="4" max="4" width="11.42578125" style="201"/>
    <col min="5" max="5" width="18.42578125" style="201" bestFit="1" customWidth="1"/>
    <col min="6" max="16384" width="11.42578125" style="201"/>
  </cols>
  <sheetData>
    <row r="6" spans="1:6" s="249" customFormat="1" ht="15">
      <c r="A6" s="777" t="s">
        <v>299</v>
      </c>
      <c r="B6" s="777"/>
      <c r="C6" s="777"/>
    </row>
    <row r="7" spans="1:6" s="249" customFormat="1" ht="15">
      <c r="A7" s="694" t="s">
        <v>185</v>
      </c>
      <c r="B7" s="694"/>
      <c r="C7" s="694"/>
      <c r="D7" s="542"/>
      <c r="E7" s="542"/>
      <c r="F7" s="542"/>
    </row>
    <row r="8" spans="1:6" s="249" customFormat="1" ht="15">
      <c r="A8" s="777" t="s">
        <v>69</v>
      </c>
      <c r="B8" s="777"/>
      <c r="C8" s="777"/>
    </row>
    <row r="9" spans="1:6" s="237" customFormat="1" ht="15.75">
      <c r="A9" s="250"/>
      <c r="B9" s="250"/>
      <c r="C9" s="250"/>
    </row>
    <row r="10" spans="1:6" s="237" customFormat="1" ht="15.75">
      <c r="A10" s="250"/>
      <c r="B10" s="250"/>
      <c r="C10" s="201"/>
    </row>
    <row r="11" spans="1:6" s="240" customFormat="1" ht="16.5">
      <c r="A11" s="242"/>
      <c r="B11" s="242"/>
      <c r="C11" s="251" t="s">
        <v>70</v>
      </c>
    </row>
    <row r="12" spans="1:6" s="240" customFormat="1" ht="16.5">
      <c r="A12" s="242"/>
      <c r="B12" s="242"/>
      <c r="C12" s="252"/>
    </row>
    <row r="13" spans="1:6">
      <c r="A13" s="253" t="s">
        <v>71</v>
      </c>
      <c r="B13" s="254" t="s">
        <v>96</v>
      </c>
      <c r="C13" s="255"/>
    </row>
    <row r="14" spans="1:6">
      <c r="A14" s="256"/>
      <c r="B14" s="575">
        <v>43921</v>
      </c>
      <c r="C14" s="575">
        <v>43555</v>
      </c>
      <c r="D14" s="257"/>
    </row>
    <row r="15" spans="1:6">
      <c r="A15" s="258"/>
      <c r="B15" s="259"/>
      <c r="C15" s="320"/>
      <c r="D15" s="257"/>
    </row>
    <row r="16" spans="1:6">
      <c r="A16" s="232" t="s">
        <v>137</v>
      </c>
      <c r="B16" s="569">
        <f>+ER!I11/1000</f>
        <v>47240585.458999999</v>
      </c>
      <c r="C16" s="69">
        <v>53817268</v>
      </c>
      <c r="D16" s="186"/>
    </row>
    <row r="17" spans="1:12">
      <c r="A17" s="206"/>
      <c r="B17" s="69"/>
      <c r="C17" s="69"/>
      <c r="D17" s="186"/>
    </row>
    <row r="18" spans="1:12">
      <c r="A18" s="206" t="s">
        <v>72</v>
      </c>
      <c r="B18" s="204">
        <v>219</v>
      </c>
      <c r="C18" s="204">
        <v>224</v>
      </c>
      <c r="D18" s="186"/>
    </row>
    <row r="19" spans="1:12">
      <c r="A19" s="206"/>
      <c r="B19" s="69"/>
      <c r="C19" s="69"/>
      <c r="D19" s="186"/>
    </row>
    <row r="20" spans="1:12">
      <c r="A20" s="232" t="s">
        <v>138</v>
      </c>
      <c r="B20" s="69">
        <f>59705692/1000</f>
        <v>59705.692000000003</v>
      </c>
      <c r="C20" s="69">
        <v>57233</v>
      </c>
      <c r="D20" s="186"/>
      <c r="E20" s="61"/>
    </row>
    <row r="21" spans="1:12">
      <c r="A21" s="206"/>
      <c r="B21" s="69"/>
      <c r="C21" s="69"/>
      <c r="D21" s="186"/>
    </row>
    <row r="22" spans="1:12">
      <c r="A22" s="231" t="s">
        <v>131</v>
      </c>
      <c r="B22" s="205">
        <v>5</v>
      </c>
      <c r="C22" s="205">
        <v>5</v>
      </c>
    </row>
    <row r="24" spans="1:12">
      <c r="A24" s="260" t="s">
        <v>151</v>
      </c>
    </row>
    <row r="25" spans="1:12">
      <c r="A25" s="260"/>
    </row>
    <row r="26" spans="1:12">
      <c r="A26" s="260"/>
    </row>
    <row r="28" spans="1:12" s="473" customFormat="1">
      <c r="A28" s="570" t="s">
        <v>180</v>
      </c>
      <c r="B28" s="570" t="s">
        <v>181</v>
      </c>
      <c r="C28" s="570" t="s">
        <v>250</v>
      </c>
      <c r="D28" s="472"/>
      <c r="H28" s="699"/>
      <c r="I28" s="699"/>
      <c r="J28" s="699"/>
      <c r="K28" s="699"/>
      <c r="L28" s="699"/>
    </row>
    <row r="29" spans="1:12" s="473" customFormat="1">
      <c r="A29" s="570" t="s">
        <v>277</v>
      </c>
      <c r="B29" s="570" t="s">
        <v>276</v>
      </c>
      <c r="C29" s="570" t="s">
        <v>134</v>
      </c>
      <c r="D29" s="472"/>
      <c r="H29" s="699"/>
      <c r="I29" s="699"/>
      <c r="J29" s="699"/>
      <c r="K29" s="699"/>
      <c r="L29" s="699"/>
    </row>
    <row r="32" spans="1:12">
      <c r="A32" s="202"/>
    </row>
    <row r="33" spans="1:10" s="235" customFormat="1" ht="15">
      <c r="A33" s="261"/>
      <c r="I33" s="207"/>
      <c r="J33" s="207"/>
    </row>
    <row r="34" spans="1:10">
      <c r="C34" s="184"/>
    </row>
    <row r="35" spans="1:10">
      <c r="C35" s="184"/>
    </row>
    <row r="37" spans="1:10">
      <c r="A37" s="183"/>
    </row>
  </sheetData>
  <mergeCells count="5">
    <mergeCell ref="H29:L29"/>
    <mergeCell ref="A7:C7"/>
    <mergeCell ref="A6:C6"/>
    <mergeCell ref="A8:C8"/>
    <mergeCell ref="H28:L28"/>
  </mergeCells>
  <printOptions gridLinesSet="0"/>
  <pageMargins left="0.98425196850393704" right="0.78740157480314965" top="1.9685039370078741" bottom="1.1811023622047245" header="0.51181102362204722" footer="1.1023622047244095"/>
  <pageSetup orientation="portrait" r:id="rId1"/>
  <headerFooter alignWithMargins="0">
    <oddFooter>&amp;C26</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P47"/>
  <sheetViews>
    <sheetView showGridLines="0" zoomScaleNormal="100" workbookViewId="0">
      <selection activeCell="E22" sqref="E22"/>
    </sheetView>
  </sheetViews>
  <sheetFormatPr baseColWidth="10" defaultColWidth="11.42578125" defaultRowHeight="12.75"/>
  <cols>
    <col min="1" max="1" width="24.7109375" style="62" customWidth="1"/>
    <col min="2" max="2" width="18.140625" style="62" customWidth="1"/>
    <col min="3" max="3" width="3.28515625" style="62" customWidth="1"/>
    <col min="4" max="4" width="6" style="62" customWidth="1"/>
    <col min="5" max="5" width="19.5703125" style="62" bestFit="1" customWidth="1"/>
    <col min="6" max="6" width="6" style="62" customWidth="1"/>
    <col min="7" max="7" width="19.7109375" style="62" customWidth="1"/>
    <col min="8" max="8" width="4.140625" style="62" customWidth="1"/>
    <col min="9" max="9" width="3" style="62" customWidth="1"/>
    <col min="10" max="10" width="17.42578125" style="62" bestFit="1" customWidth="1"/>
    <col min="11" max="11" width="3.85546875" style="62" customWidth="1"/>
    <col min="12" max="12" width="7.42578125" style="62" customWidth="1"/>
    <col min="13" max="16384" width="11.42578125" style="62"/>
  </cols>
  <sheetData>
    <row r="1" spans="1:10" s="79" customFormat="1" ht="15">
      <c r="A1" s="778" t="s">
        <v>288</v>
      </c>
      <c r="B1" s="778"/>
      <c r="C1" s="778"/>
      <c r="D1" s="778"/>
      <c r="E1" s="778"/>
      <c r="F1" s="778"/>
      <c r="G1" s="778"/>
      <c r="H1" s="778"/>
    </row>
    <row r="2" spans="1:10" s="189" customFormat="1" ht="15">
      <c r="A2" s="792" t="s">
        <v>289</v>
      </c>
      <c r="B2" s="793"/>
      <c r="C2" s="793"/>
      <c r="D2" s="793"/>
      <c r="E2" s="793"/>
      <c r="F2" s="792"/>
      <c r="G2" s="793"/>
    </row>
    <row r="3" spans="1:10" s="79" customFormat="1" ht="15">
      <c r="A3" s="778" t="s">
        <v>9</v>
      </c>
      <c r="B3" s="778"/>
      <c r="C3" s="778"/>
      <c r="D3" s="778"/>
      <c r="E3" s="778"/>
      <c r="F3" s="778"/>
      <c r="G3" s="778"/>
      <c r="H3" s="778"/>
    </row>
    <row r="4" spans="1:10" s="79" customFormat="1" ht="15">
      <c r="A4" s="116"/>
      <c r="B4" s="116"/>
      <c r="C4" s="116"/>
      <c r="D4" s="116"/>
      <c r="E4" s="116"/>
      <c r="F4" s="116"/>
      <c r="G4" s="116"/>
      <c r="H4" s="116"/>
    </row>
    <row r="5" spans="1:10" s="79" customFormat="1" ht="15">
      <c r="A5" s="778" t="s">
        <v>73</v>
      </c>
      <c r="B5" s="778"/>
      <c r="C5" s="778"/>
      <c r="D5" s="778"/>
      <c r="E5" s="778"/>
      <c r="F5" s="778"/>
      <c r="G5" s="778"/>
      <c r="H5" s="778"/>
    </row>
    <row r="6" spans="1:10" s="81" customFormat="1" ht="15.75">
      <c r="A6" s="117"/>
      <c r="B6" s="117"/>
      <c r="C6" s="117"/>
      <c r="D6" s="117"/>
      <c r="E6" s="117"/>
      <c r="F6" s="117"/>
      <c r="G6" s="117"/>
      <c r="H6" s="117"/>
    </row>
    <row r="7" spans="1:10" s="81" customFormat="1" ht="15.75">
      <c r="A7" s="117"/>
      <c r="B7" s="117"/>
      <c r="C7" s="117"/>
      <c r="D7" s="117"/>
      <c r="E7" s="117"/>
      <c r="F7" s="117"/>
      <c r="G7" s="117"/>
      <c r="H7" s="62"/>
    </row>
    <row r="8" spans="1:10" s="82" customFormat="1" ht="16.5">
      <c r="A8" s="118"/>
      <c r="B8" s="118"/>
      <c r="C8" s="118"/>
      <c r="D8" s="118"/>
      <c r="E8" s="118"/>
      <c r="F8" s="118"/>
      <c r="G8" s="118"/>
      <c r="H8" s="119" t="s">
        <v>74</v>
      </c>
    </row>
    <row r="9" spans="1:10">
      <c r="A9" s="91"/>
      <c r="B9" s="91"/>
      <c r="C9" s="91"/>
      <c r="D9" s="91"/>
      <c r="E9" s="91"/>
      <c r="F9" s="91"/>
      <c r="G9" s="91"/>
      <c r="H9" s="91"/>
    </row>
    <row r="10" spans="1:10">
      <c r="A10" s="120"/>
      <c r="B10" s="144"/>
      <c r="C10" s="144"/>
      <c r="D10" s="121"/>
      <c r="E10" s="781" t="s">
        <v>96</v>
      </c>
      <c r="F10" s="782"/>
      <c r="G10" s="782"/>
      <c r="H10" s="783"/>
    </row>
    <row r="11" spans="1:10">
      <c r="A11" s="122" t="s">
        <v>71</v>
      </c>
      <c r="B11" s="123"/>
      <c r="C11" s="123"/>
      <c r="D11" s="123"/>
      <c r="E11" s="779">
        <v>43921</v>
      </c>
      <c r="F11" s="780"/>
      <c r="G11" s="779">
        <v>43830</v>
      </c>
      <c r="H11" s="780"/>
      <c r="J11" s="124"/>
    </row>
    <row r="12" spans="1:10">
      <c r="A12" s="90"/>
      <c r="B12" s="50"/>
      <c r="C12" s="50"/>
      <c r="D12" s="50"/>
      <c r="E12" s="125"/>
      <c r="F12" s="126"/>
      <c r="G12" s="83"/>
      <c r="H12" s="127"/>
      <c r="J12" s="83"/>
    </row>
    <row r="13" spans="1:10">
      <c r="A13" s="84"/>
      <c r="B13" s="50"/>
      <c r="C13" s="50"/>
      <c r="D13" s="50"/>
      <c r="E13" s="125"/>
      <c r="F13" s="127"/>
      <c r="G13" s="83"/>
      <c r="H13" s="127"/>
      <c r="J13" s="83"/>
    </row>
    <row r="14" spans="1:10">
      <c r="A14" s="84" t="s">
        <v>75</v>
      </c>
      <c r="B14" s="50"/>
      <c r="C14" s="50"/>
      <c r="D14" s="50"/>
      <c r="E14" s="790">
        <f>E27/E28</f>
        <v>3.2888071075434406</v>
      </c>
      <c r="F14" s="791"/>
      <c r="G14" s="784">
        <v>3.380243863180763</v>
      </c>
      <c r="H14" s="785"/>
      <c r="J14" s="128"/>
    </row>
    <row r="15" spans="1:10">
      <c r="A15" s="84"/>
      <c r="B15" s="50"/>
      <c r="C15" s="50"/>
      <c r="D15" s="50"/>
      <c r="E15" s="790"/>
      <c r="F15" s="791"/>
      <c r="G15" s="790"/>
      <c r="H15" s="791"/>
      <c r="J15" s="128"/>
    </row>
    <row r="16" spans="1:10">
      <c r="A16" s="84"/>
      <c r="B16" s="50"/>
      <c r="C16" s="50"/>
      <c r="D16" s="50"/>
      <c r="E16" s="790"/>
      <c r="F16" s="791"/>
      <c r="G16" s="790"/>
      <c r="H16" s="791"/>
      <c r="J16" s="128"/>
    </row>
    <row r="17" spans="1:10">
      <c r="A17" s="84" t="s">
        <v>76</v>
      </c>
      <c r="B17" s="50"/>
      <c r="C17" s="50"/>
      <c r="D17" s="50"/>
      <c r="E17" s="789">
        <f>E31/E32</f>
        <v>0.26992390695610019</v>
      </c>
      <c r="F17" s="788"/>
      <c r="G17" s="784">
        <v>0.25918362511969745</v>
      </c>
      <c r="H17" s="785"/>
      <c r="J17" s="128"/>
    </row>
    <row r="18" spans="1:10">
      <c r="A18" s="84"/>
      <c r="B18" s="50"/>
      <c r="C18" s="50"/>
      <c r="D18" s="50"/>
      <c r="E18" s="790"/>
      <c r="F18" s="791"/>
      <c r="G18" s="790"/>
      <c r="H18" s="791"/>
      <c r="J18" s="128"/>
    </row>
    <row r="19" spans="1:10">
      <c r="A19" s="84"/>
      <c r="B19" s="50"/>
      <c r="C19" s="50"/>
      <c r="D19" s="50"/>
      <c r="E19" s="790"/>
      <c r="F19" s="791"/>
      <c r="G19" s="790"/>
      <c r="H19" s="791"/>
      <c r="J19" s="128"/>
    </row>
    <row r="20" spans="1:10">
      <c r="A20" s="84" t="s">
        <v>257</v>
      </c>
      <c r="B20" s="50"/>
      <c r="C20" s="50"/>
      <c r="D20" s="50"/>
      <c r="E20" s="786" t="s">
        <v>256</v>
      </c>
      <c r="F20" s="788"/>
      <c r="G20" s="786">
        <v>6.7500067784423703E-2</v>
      </c>
      <c r="H20" s="787"/>
      <c r="J20" s="128"/>
    </row>
    <row r="21" spans="1:10">
      <c r="A21" s="84"/>
      <c r="B21" s="50"/>
      <c r="C21" s="50"/>
      <c r="D21" s="50"/>
      <c r="E21" s="129"/>
      <c r="F21" s="130"/>
      <c r="G21" s="131"/>
      <c r="H21" s="132"/>
    </row>
    <row r="22" spans="1:10">
      <c r="A22" s="104"/>
      <c r="B22" s="105"/>
      <c r="C22" s="105"/>
      <c r="D22" s="105"/>
      <c r="E22" s="133"/>
      <c r="F22" s="134"/>
      <c r="G22" s="135"/>
      <c r="H22" s="134"/>
    </row>
    <row r="26" spans="1:10">
      <c r="E26" s="50"/>
      <c r="F26" s="50"/>
      <c r="G26" s="50"/>
      <c r="H26" s="50"/>
    </row>
    <row r="27" spans="1:10">
      <c r="A27" s="77" t="s">
        <v>139</v>
      </c>
      <c r="C27" s="50"/>
      <c r="D27" s="50"/>
      <c r="E27" s="452">
        <f>+BG!C14</f>
        <v>121107931131</v>
      </c>
      <c r="F27" s="76">
        <f>+E27/E28</f>
        <v>3.2888071075434406</v>
      </c>
      <c r="G27" s="58"/>
      <c r="H27" s="56"/>
      <c r="J27" s="108"/>
    </row>
    <row r="28" spans="1:10">
      <c r="A28" s="62" t="s">
        <v>77</v>
      </c>
      <c r="C28" s="50"/>
      <c r="D28" s="50"/>
      <c r="E28" s="136">
        <f>+BG!G14</f>
        <v>36824273109</v>
      </c>
      <c r="F28" s="58"/>
      <c r="G28" s="51"/>
      <c r="H28" s="50"/>
      <c r="J28" s="453"/>
    </row>
    <row r="29" spans="1:10">
      <c r="E29" s="51"/>
      <c r="F29" s="51"/>
      <c r="G29" s="50"/>
      <c r="H29" s="50"/>
      <c r="J29" s="454"/>
    </row>
    <row r="30" spans="1:10">
      <c r="E30" s="50"/>
      <c r="F30" s="50"/>
      <c r="G30" s="50"/>
      <c r="H30" s="50"/>
    </row>
    <row r="31" spans="1:10">
      <c r="A31" s="75" t="s">
        <v>140</v>
      </c>
      <c r="E31" s="452">
        <f>+BG!G19</f>
        <v>36824273109</v>
      </c>
      <c r="F31" s="76">
        <f>+E31/E32</f>
        <v>0.26992390695610019</v>
      </c>
      <c r="G31" s="51"/>
      <c r="H31" s="55"/>
    </row>
    <row r="32" spans="1:10">
      <c r="A32" s="75" t="s">
        <v>120</v>
      </c>
      <c r="E32" s="136">
        <f>+BG!G21</f>
        <v>136424644724</v>
      </c>
      <c r="F32" s="50"/>
      <c r="G32" s="51"/>
      <c r="H32" s="50"/>
      <c r="J32" s="451"/>
    </row>
    <row r="33" spans="1:16">
      <c r="E33" s="50"/>
      <c r="F33" s="50"/>
      <c r="G33" s="50"/>
      <c r="H33" s="50"/>
    </row>
    <row r="34" spans="1:16" hidden="1">
      <c r="E34" s="50"/>
      <c r="F34" s="50"/>
      <c r="G34" s="50"/>
      <c r="H34" s="50"/>
    </row>
    <row r="35" spans="1:16" hidden="1">
      <c r="A35" s="77" t="s">
        <v>141</v>
      </c>
      <c r="B35" s="77"/>
      <c r="C35" s="137"/>
      <c r="D35" s="137"/>
      <c r="E35" s="452">
        <f>+ER!I27</f>
        <v>474381301</v>
      </c>
      <c r="F35" s="76">
        <f>+E35/E36</f>
        <v>3.4880289080010266E-3</v>
      </c>
      <c r="G35" s="51"/>
      <c r="H35" s="55"/>
    </row>
    <row r="36" spans="1:16" hidden="1">
      <c r="A36" s="77" t="s">
        <v>121</v>
      </c>
      <c r="E36" s="136">
        <f>+J!E32-ER!I33</f>
        <v>136002686191</v>
      </c>
      <c r="F36" s="50"/>
      <c r="G36" s="51"/>
      <c r="H36" s="50"/>
    </row>
    <row r="37" spans="1:16" s="86" customFormat="1" ht="15" hidden="1">
      <c r="A37" s="62"/>
      <c r="E37" s="174"/>
      <c r="G37" s="174"/>
      <c r="O37" s="87"/>
      <c r="P37" s="87"/>
    </row>
    <row r="38" spans="1:16">
      <c r="E38" s="109"/>
      <c r="G38" s="109"/>
    </row>
    <row r="39" spans="1:16">
      <c r="A39" s="85" t="s">
        <v>94</v>
      </c>
    </row>
    <row r="40" spans="1:16" ht="14.25">
      <c r="A40" s="88"/>
    </row>
    <row r="41" spans="1:16" ht="18">
      <c r="A41" s="138"/>
      <c r="B41" s="138"/>
      <c r="C41" s="138"/>
      <c r="D41" s="138"/>
      <c r="E41" s="138"/>
      <c r="F41" s="138"/>
      <c r="G41" s="138"/>
      <c r="H41" s="138"/>
    </row>
    <row r="43" spans="1:16">
      <c r="G43" s="683"/>
      <c r="H43" s="683"/>
    </row>
    <row r="44" spans="1:16" s="473" customFormat="1">
      <c r="A44" s="292" t="s">
        <v>180</v>
      </c>
      <c r="B44" s="698" t="s">
        <v>181</v>
      </c>
      <c r="C44" s="698"/>
      <c r="E44" s="472" t="s">
        <v>250</v>
      </c>
      <c r="I44" s="699"/>
      <c r="J44" s="699"/>
      <c r="K44" s="699"/>
      <c r="L44" s="699"/>
      <c r="M44" s="699"/>
    </row>
    <row r="45" spans="1:16" s="473" customFormat="1">
      <c r="A45" s="292" t="s">
        <v>132</v>
      </c>
      <c r="B45" s="698" t="s">
        <v>251</v>
      </c>
      <c r="C45" s="698"/>
      <c r="E45" s="472" t="s">
        <v>134</v>
      </c>
      <c r="I45" s="699"/>
      <c r="J45" s="699"/>
      <c r="K45" s="699"/>
      <c r="L45" s="699"/>
      <c r="M45" s="699"/>
    </row>
    <row r="47" spans="1:16">
      <c r="A47" s="57"/>
    </row>
  </sheetData>
  <mergeCells count="26">
    <mergeCell ref="B44:C44"/>
    <mergeCell ref="I44:M44"/>
    <mergeCell ref="B45:C45"/>
    <mergeCell ref="I45:M45"/>
    <mergeCell ref="A2:G2"/>
    <mergeCell ref="E19:F19"/>
    <mergeCell ref="G19:H19"/>
    <mergeCell ref="G18:H18"/>
    <mergeCell ref="G16:H16"/>
    <mergeCell ref="G15:H15"/>
    <mergeCell ref="A1:H1"/>
    <mergeCell ref="A3:H3"/>
    <mergeCell ref="A5:H5"/>
    <mergeCell ref="G43:H43"/>
    <mergeCell ref="E11:F11"/>
    <mergeCell ref="E10:H10"/>
    <mergeCell ref="G11:H11"/>
    <mergeCell ref="G14:H14"/>
    <mergeCell ref="G17:H17"/>
    <mergeCell ref="G20:H20"/>
    <mergeCell ref="E20:F20"/>
    <mergeCell ref="E17:F17"/>
    <mergeCell ref="E14:F14"/>
    <mergeCell ref="E16:F16"/>
    <mergeCell ref="E15:F15"/>
    <mergeCell ref="E18:F18"/>
  </mergeCells>
  <phoneticPr fontId="0" type="noConversion"/>
  <printOptions gridLinesSet="0"/>
  <pageMargins left="0.98425196850393704" right="0.78740157480314965" top="1.3779527559055118" bottom="1.1811023622047245" header="0.51181102362204722" footer="1.1023622047244095"/>
  <pageSetup paperSize="9" scale="79" orientation="portrait" r:id="rId1"/>
  <headerFooter alignWithMargins="0">
    <oddFooter>&amp;C27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O69"/>
  <sheetViews>
    <sheetView showGridLines="0" zoomScale="80" zoomScaleNormal="80" workbookViewId="0">
      <selection activeCell="J14" sqref="J14"/>
    </sheetView>
  </sheetViews>
  <sheetFormatPr baseColWidth="10" defaultColWidth="11.42578125" defaultRowHeight="12.75"/>
  <cols>
    <col min="1" max="1" width="33.28515625" style="62" customWidth="1"/>
    <col min="2" max="2" width="14.85546875" style="62" customWidth="1"/>
    <col min="3" max="3" width="22.85546875" style="62" customWidth="1"/>
    <col min="4" max="4" width="18.85546875" style="62" customWidth="1"/>
    <col min="5" max="5" width="37.7109375" style="62" customWidth="1"/>
    <col min="6" max="6" width="15.42578125" style="62" customWidth="1"/>
    <col min="7" max="7" width="17.42578125" style="62" customWidth="1"/>
    <col min="8" max="8" width="20.7109375" style="62" bestFit="1" customWidth="1"/>
    <col min="9" max="9" width="11.42578125" style="62"/>
    <col min="10" max="10" width="19.42578125" style="62" bestFit="1" customWidth="1"/>
    <col min="11" max="16384" width="11.42578125" style="62"/>
  </cols>
  <sheetData>
    <row r="2" spans="1:10" ht="16.5">
      <c r="A2" s="681" t="s">
        <v>288</v>
      </c>
      <c r="B2" s="681"/>
      <c r="C2" s="681"/>
      <c r="D2" s="681"/>
      <c r="E2" s="681"/>
      <c r="F2" s="681"/>
      <c r="G2" s="681"/>
      <c r="H2" s="681"/>
    </row>
    <row r="3" spans="1:10" s="107" customFormat="1" ht="16.5">
      <c r="A3" s="681" t="s">
        <v>283</v>
      </c>
      <c r="B3" s="681"/>
      <c r="C3" s="681"/>
      <c r="D3" s="681"/>
      <c r="E3" s="681"/>
      <c r="F3" s="681"/>
      <c r="G3" s="681"/>
      <c r="H3" s="681"/>
    </row>
    <row r="4" spans="1:10" s="107" customFormat="1" ht="16.5">
      <c r="A4" s="681" t="s">
        <v>9</v>
      </c>
      <c r="B4" s="681"/>
      <c r="C4" s="681"/>
      <c r="D4" s="681"/>
      <c r="E4" s="681"/>
      <c r="F4" s="681"/>
      <c r="G4" s="681"/>
      <c r="H4" s="681"/>
    </row>
    <row r="6" spans="1:10">
      <c r="A6" s="208" t="s">
        <v>0</v>
      </c>
      <c r="B6" s="209" t="s">
        <v>105</v>
      </c>
      <c r="C6" s="188">
        <v>43921</v>
      </c>
      <c r="D6" s="188">
        <v>43830</v>
      </c>
      <c r="E6" s="208" t="s">
        <v>1</v>
      </c>
      <c r="F6" s="209" t="s">
        <v>105</v>
      </c>
      <c r="G6" s="188">
        <v>43921</v>
      </c>
      <c r="H6" s="188">
        <v>43830</v>
      </c>
    </row>
    <row r="7" spans="1:10">
      <c r="A7" s="210" t="s">
        <v>2</v>
      </c>
      <c r="B7" s="59"/>
      <c r="C7" s="54"/>
      <c r="D7" s="54"/>
      <c r="E7" s="211" t="s">
        <v>3</v>
      </c>
      <c r="F7" s="187"/>
      <c r="G7" s="59"/>
      <c r="H7" s="59"/>
    </row>
    <row r="8" spans="1:10">
      <c r="A8" s="59"/>
      <c r="B8" s="217"/>
      <c r="C8" s="185"/>
      <c r="D8" s="59"/>
      <c r="E8" s="59"/>
      <c r="F8" s="182"/>
      <c r="G8" s="280"/>
      <c r="H8" s="59"/>
    </row>
    <row r="9" spans="1:10">
      <c r="A9" s="59" t="s">
        <v>106</v>
      </c>
      <c r="B9" s="217">
        <v>4</v>
      </c>
      <c r="C9" s="214">
        <v>5521108642</v>
      </c>
      <c r="D9" s="214">
        <v>2686643948</v>
      </c>
      <c r="E9" s="213" t="s">
        <v>109</v>
      </c>
      <c r="F9" s="182">
        <v>9</v>
      </c>
      <c r="G9" s="212">
        <v>7339613690</v>
      </c>
      <c r="H9" s="214">
        <v>11540251523</v>
      </c>
      <c r="I9" s="109"/>
      <c r="J9" s="139"/>
    </row>
    <row r="10" spans="1:10">
      <c r="A10" s="215" t="s">
        <v>107</v>
      </c>
      <c r="B10" s="222">
        <v>5</v>
      </c>
      <c r="C10" s="214">
        <v>37935243428</v>
      </c>
      <c r="D10" s="214">
        <v>40979384766</v>
      </c>
      <c r="E10" s="215" t="s">
        <v>110</v>
      </c>
      <c r="F10" s="216">
        <v>10</v>
      </c>
      <c r="G10" s="463">
        <v>27495062318</v>
      </c>
      <c r="H10" s="228">
        <v>22153477074</v>
      </c>
      <c r="J10" s="109"/>
    </row>
    <row r="11" spans="1:10">
      <c r="A11" s="215" t="s">
        <v>102</v>
      </c>
      <c r="B11" s="222">
        <v>6</v>
      </c>
      <c r="C11" s="214">
        <v>3539076489</v>
      </c>
      <c r="D11" s="214">
        <v>3031977180</v>
      </c>
      <c r="E11" s="213" t="s">
        <v>111</v>
      </c>
      <c r="F11" s="216">
        <v>11</v>
      </c>
      <c r="G11" s="463">
        <v>1874715645</v>
      </c>
      <c r="H11" s="228">
        <v>1252663107</v>
      </c>
      <c r="J11" s="109"/>
    </row>
    <row r="12" spans="1:10">
      <c r="A12" s="213" t="s">
        <v>108</v>
      </c>
      <c r="B12" s="217">
        <v>7</v>
      </c>
      <c r="C12" s="214">
        <v>72750651213</v>
      </c>
      <c r="D12" s="214">
        <v>72263451272</v>
      </c>
      <c r="E12" s="213" t="s">
        <v>184</v>
      </c>
      <c r="F12" s="182">
        <v>12</v>
      </c>
      <c r="G12" s="463">
        <v>114881456</v>
      </c>
      <c r="H12" s="228">
        <v>303277529</v>
      </c>
    </row>
    <row r="13" spans="1:10">
      <c r="A13" s="213" t="s">
        <v>183</v>
      </c>
      <c r="B13" s="217">
        <v>8</v>
      </c>
      <c r="C13" s="214">
        <v>1361851359</v>
      </c>
      <c r="D13" s="214">
        <v>191020938</v>
      </c>
      <c r="E13" s="59"/>
      <c r="F13" s="182"/>
      <c r="G13" s="212"/>
      <c r="H13" s="214"/>
      <c r="J13" s="109"/>
    </row>
    <row r="14" spans="1:10">
      <c r="A14" s="218" t="s">
        <v>4</v>
      </c>
      <c r="B14" s="217"/>
      <c r="C14" s="219">
        <f>SUM(C9:C13)</f>
        <v>121107931131</v>
      </c>
      <c r="D14" s="219">
        <f>SUM(D9:D13)</f>
        <v>119152478104</v>
      </c>
      <c r="E14" s="210" t="s">
        <v>5</v>
      </c>
      <c r="F14" s="182"/>
      <c r="G14" s="227">
        <f>SUM(G9:G13)</f>
        <v>36824273109</v>
      </c>
      <c r="H14" s="219">
        <f>SUM(H9:H13)</f>
        <v>35249669233</v>
      </c>
      <c r="J14" s="109"/>
    </row>
    <row r="15" spans="1:10">
      <c r="A15" s="185"/>
      <c r="B15" s="217"/>
      <c r="C15" s="288"/>
      <c r="D15" s="285"/>
      <c r="E15" s="59"/>
      <c r="F15" s="182"/>
      <c r="G15" s="281"/>
      <c r="H15" s="220"/>
    </row>
    <row r="16" spans="1:10">
      <c r="A16" s="218" t="s">
        <v>6</v>
      </c>
      <c r="B16" s="217"/>
      <c r="C16" s="289"/>
      <c r="D16" s="286"/>
      <c r="E16" s="210" t="s">
        <v>230</v>
      </c>
      <c r="F16" s="182"/>
      <c r="G16" s="283">
        <v>0</v>
      </c>
      <c r="H16" s="283">
        <v>0</v>
      </c>
    </row>
    <row r="17" spans="1:15">
      <c r="A17" s="185"/>
      <c r="B17" s="217"/>
      <c r="C17" s="288"/>
      <c r="D17" s="285"/>
      <c r="E17" s="59"/>
      <c r="F17" s="182"/>
      <c r="G17" s="228"/>
      <c r="H17" s="214"/>
      <c r="J17" s="453"/>
    </row>
    <row r="18" spans="1:15">
      <c r="A18" s="221" t="s">
        <v>119</v>
      </c>
      <c r="B18" s="217" t="s">
        <v>228</v>
      </c>
      <c r="C18" s="214">
        <v>50599768904</v>
      </c>
      <c r="D18" s="214">
        <v>50720707110</v>
      </c>
      <c r="E18" s="213"/>
      <c r="F18" s="217"/>
      <c r="G18" s="214"/>
      <c r="H18" s="214"/>
      <c r="J18" s="109"/>
    </row>
    <row r="19" spans="1:15">
      <c r="A19" s="185" t="s">
        <v>477</v>
      </c>
      <c r="B19" s="593" t="s">
        <v>265</v>
      </c>
      <c r="C19" s="214">
        <v>1541217798</v>
      </c>
      <c r="D19" s="214">
        <v>1379170210</v>
      </c>
      <c r="E19" s="210" t="s">
        <v>100</v>
      </c>
      <c r="F19" s="187"/>
      <c r="G19" s="219">
        <f>+G14+G16</f>
        <v>36824273109</v>
      </c>
      <c r="H19" s="219">
        <f>+H14+H16</f>
        <v>35249669233</v>
      </c>
      <c r="J19" s="109"/>
    </row>
    <row r="20" spans="1:15">
      <c r="A20" s="59"/>
      <c r="B20" s="182"/>
      <c r="C20" s="287"/>
      <c r="D20" s="287"/>
      <c r="E20" s="59"/>
      <c r="F20" s="187"/>
      <c r="G20" s="220"/>
      <c r="H20" s="220"/>
      <c r="J20" s="546"/>
    </row>
    <row r="21" spans="1:15">
      <c r="A21" s="218" t="s">
        <v>7</v>
      </c>
      <c r="B21" s="217"/>
      <c r="C21" s="219">
        <f>SUM(C18:C20)</f>
        <v>52140986702</v>
      </c>
      <c r="D21" s="219">
        <f>SUM(D18:D20)</f>
        <v>52099877320</v>
      </c>
      <c r="E21" s="210" t="s">
        <v>98</v>
      </c>
      <c r="F21" s="187"/>
      <c r="G21" s="543">
        <f>136002686191+421958533</f>
        <v>136424644724</v>
      </c>
      <c r="H21" s="283">
        <v>136002686191</v>
      </c>
    </row>
    <row r="22" spans="1:15">
      <c r="A22" s="185"/>
      <c r="B22" s="217"/>
      <c r="C22" s="220"/>
      <c r="D22" s="220"/>
      <c r="E22" s="59"/>
      <c r="F22" s="187"/>
      <c r="G22" s="220"/>
      <c r="H22" s="220"/>
    </row>
    <row r="23" spans="1:15" ht="13.5" thickBot="1">
      <c r="A23" s="223" t="s">
        <v>8</v>
      </c>
      <c r="B23" s="224"/>
      <c r="C23" s="282">
        <f>+C21+C14</f>
        <v>173248917833</v>
      </c>
      <c r="D23" s="282">
        <f>+D21+D14</f>
        <v>171252355424</v>
      </c>
      <c r="E23" s="225" t="s">
        <v>91</v>
      </c>
      <c r="F23" s="226"/>
      <c r="G23" s="282">
        <f>+G21+G19</f>
        <v>173248917833</v>
      </c>
      <c r="H23" s="282">
        <f>+H21+H19</f>
        <v>171252355424</v>
      </c>
      <c r="I23" s="109"/>
    </row>
    <row r="24" spans="1:15" ht="18.75" thickTop="1">
      <c r="A24" s="45"/>
      <c r="B24" s="45"/>
      <c r="C24" s="181"/>
      <c r="D24" s="110"/>
      <c r="G24" s="181"/>
      <c r="N24" s="102"/>
      <c r="O24" s="102"/>
    </row>
    <row r="25" spans="1:15" ht="18">
      <c r="A25" s="153"/>
      <c r="B25" s="153"/>
      <c r="C25" s="181"/>
      <c r="D25" s="110"/>
      <c r="G25" s="181"/>
      <c r="N25" s="102"/>
      <c r="O25" s="102"/>
    </row>
    <row r="26" spans="1:15" s="102" customFormat="1" ht="18">
      <c r="A26" s="88" t="s">
        <v>94</v>
      </c>
      <c r="E26" s="45"/>
      <c r="F26" s="45"/>
      <c r="G26" s="181"/>
      <c r="H26" s="110"/>
    </row>
    <row r="27" spans="1:15" s="102" customFormat="1" ht="18">
      <c r="C27" s="174"/>
      <c r="D27" s="174"/>
      <c r="G27"/>
      <c r="N27" s="62"/>
      <c r="O27" s="62"/>
    </row>
    <row r="28" spans="1:15" ht="18">
      <c r="C28" s="174"/>
      <c r="E28" s="102"/>
      <c r="F28" s="102"/>
      <c r="G28"/>
      <c r="H28" s="111"/>
    </row>
    <row r="29" spans="1:15">
      <c r="C29" s="109"/>
      <c r="E29" s="174"/>
      <c r="G29"/>
    </row>
    <row r="30" spans="1:15">
      <c r="C30" s="142"/>
      <c r="G30"/>
    </row>
    <row r="31" spans="1:15">
      <c r="C31" s="142"/>
      <c r="E31" s="142"/>
      <c r="N31"/>
      <c r="O31"/>
    </row>
    <row r="32" spans="1:15" customFormat="1" ht="13.5">
      <c r="A32" s="677" t="s">
        <v>180</v>
      </c>
      <c r="B32" s="677"/>
      <c r="C32" s="677" t="s">
        <v>181</v>
      </c>
      <c r="D32" s="677"/>
      <c r="E32" s="327" t="s">
        <v>182</v>
      </c>
      <c r="F32" s="71"/>
      <c r="G32" s="71"/>
      <c r="H32" s="2"/>
      <c r="N32" s="62"/>
      <c r="O32" s="62"/>
    </row>
    <row r="33" spans="1:7">
      <c r="A33" s="683" t="s">
        <v>132</v>
      </c>
      <c r="B33" s="683"/>
      <c r="C33" s="682" t="s">
        <v>143</v>
      </c>
      <c r="D33" s="682"/>
      <c r="E33" s="103" t="s">
        <v>123</v>
      </c>
      <c r="F33" s="103"/>
      <c r="G33" s="143"/>
    </row>
    <row r="34" spans="1:7">
      <c r="F34" s="103"/>
      <c r="G34" s="78"/>
    </row>
    <row r="35" spans="1:7">
      <c r="A35" s="106"/>
    </row>
    <row r="36" spans="1:7" ht="12.75" hidden="1" customHeight="1"/>
    <row r="37" spans="1:7" ht="12.75" hidden="1" customHeight="1"/>
    <row r="38" spans="1:7" hidden="1"/>
    <row r="39" spans="1:7" hidden="1"/>
    <row r="40" spans="1:7" hidden="1"/>
    <row r="41" spans="1:7" hidden="1"/>
    <row r="42" spans="1:7" ht="15">
      <c r="A42" s="106"/>
      <c r="B42" s="112"/>
      <c r="C42" s="79"/>
      <c r="D42" s="113"/>
    </row>
    <row r="43" spans="1:7" ht="15">
      <c r="A43" s="112"/>
      <c r="B43" s="114"/>
      <c r="C43" s="79"/>
      <c r="D43" s="113"/>
      <c r="E43" s="114"/>
      <c r="F43" s="112"/>
    </row>
    <row r="44" spans="1:7" ht="15">
      <c r="E44" s="114"/>
      <c r="F44" s="112"/>
    </row>
    <row r="46" spans="1:7">
      <c r="A46" s="57"/>
    </row>
    <row r="51" spans="2:7">
      <c r="B51" s="50"/>
      <c r="C51" s="50"/>
      <c r="D51" s="50"/>
    </row>
    <row r="52" spans="2:7">
      <c r="B52" s="50"/>
      <c r="C52" s="50"/>
      <c r="D52" s="50"/>
      <c r="E52" s="50"/>
      <c r="F52" s="66"/>
      <c r="G52" s="50"/>
    </row>
    <row r="53" spans="2:7">
      <c r="B53" s="50"/>
      <c r="C53" s="50"/>
      <c r="D53" s="66"/>
      <c r="E53" s="50"/>
      <c r="F53" s="66"/>
      <c r="G53" s="50"/>
    </row>
    <row r="54" spans="2:7">
      <c r="B54" s="50"/>
      <c r="C54" s="50"/>
      <c r="D54" s="66"/>
      <c r="E54" s="66"/>
      <c r="F54" s="66"/>
      <c r="G54" s="50"/>
    </row>
    <row r="55" spans="2:7">
      <c r="B55" s="66"/>
      <c r="C55" s="50"/>
      <c r="D55" s="66"/>
      <c r="E55" s="63"/>
      <c r="F55" s="66"/>
      <c r="G55" s="50"/>
    </row>
    <row r="56" spans="2:7">
      <c r="B56" s="66"/>
      <c r="C56" s="50"/>
      <c r="D56" s="67"/>
      <c r="E56" s="63"/>
      <c r="F56" s="50"/>
      <c r="G56" s="50"/>
    </row>
    <row r="57" spans="2:7">
      <c r="B57" s="66"/>
      <c r="C57" s="50"/>
      <c r="D57" s="50"/>
      <c r="E57" s="63"/>
      <c r="F57" s="65"/>
      <c r="G57" s="50"/>
    </row>
    <row r="58" spans="2:7">
      <c r="B58" s="66"/>
      <c r="C58" s="50"/>
      <c r="D58" s="50"/>
      <c r="E58" s="63"/>
      <c r="F58" s="50"/>
      <c r="G58" s="50"/>
    </row>
    <row r="59" spans="2:7">
      <c r="B59" s="50"/>
      <c r="C59" s="50"/>
      <c r="D59" s="50"/>
      <c r="E59" s="63"/>
      <c r="F59" s="65"/>
      <c r="G59" s="50"/>
    </row>
    <row r="60" spans="2:7">
      <c r="B60" s="50"/>
      <c r="C60" s="50"/>
      <c r="D60" s="50"/>
      <c r="E60" s="63"/>
      <c r="F60" s="50"/>
      <c r="G60" s="50"/>
    </row>
    <row r="61" spans="2:7">
      <c r="B61" s="50"/>
      <c r="C61" s="50"/>
      <c r="D61" s="50"/>
      <c r="E61" s="63"/>
      <c r="F61" s="50"/>
      <c r="G61" s="50"/>
    </row>
    <row r="62" spans="2:7">
      <c r="E62" s="66"/>
      <c r="F62" s="50"/>
      <c r="G62" s="50"/>
    </row>
    <row r="63" spans="2:7">
      <c r="E63" s="63"/>
    </row>
    <row r="64" spans="2:7">
      <c r="E64" s="63"/>
    </row>
    <row r="65" spans="5:5">
      <c r="E65" s="63"/>
    </row>
    <row r="66" spans="5:5">
      <c r="E66" s="64"/>
    </row>
    <row r="67" spans="5:5">
      <c r="E67" s="50"/>
    </row>
    <row r="68" spans="5:5">
      <c r="E68" s="65"/>
    </row>
    <row r="69" spans="5:5">
      <c r="E69" s="50"/>
    </row>
  </sheetData>
  <mergeCells count="7">
    <mergeCell ref="A3:H3"/>
    <mergeCell ref="A4:H4"/>
    <mergeCell ref="C32:D32"/>
    <mergeCell ref="C33:D33"/>
    <mergeCell ref="A2:H2"/>
    <mergeCell ref="A32:B32"/>
    <mergeCell ref="A33:B33"/>
  </mergeCells>
  <phoneticPr fontId="0" type="noConversion"/>
  <printOptions horizontalCentered="1" gridLinesSet="0"/>
  <pageMargins left="1.1811023622047245" right="1.5748031496062993" top="1.3779527559055118" bottom="1.1811023622047245" header="0.51181102362204722" footer="0.98425196850393704"/>
  <pageSetup scale="55" orientation="landscape" r:id="rId1"/>
  <headerFooter alignWithMargins="0">
    <oddFooter xml:space="preserve">&amp;C4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48"/>
  <sheetViews>
    <sheetView topLeftCell="A5" zoomScaleNormal="100" workbookViewId="0">
      <selection activeCell="J21" sqref="J21"/>
    </sheetView>
  </sheetViews>
  <sheetFormatPr baseColWidth="10" defaultColWidth="11.42578125" defaultRowHeight="12.75"/>
  <cols>
    <col min="1" max="1" width="1.85546875" style="189" customWidth="1"/>
    <col min="2" max="4" width="11.42578125" style="189"/>
    <col min="5" max="5" width="4.5703125" style="189" customWidth="1"/>
    <col min="6" max="6" width="1.140625" style="189" hidden="1" customWidth="1"/>
    <col min="7" max="7" width="12" style="189" hidden="1" customWidth="1"/>
    <col min="8" max="8" width="13.140625" style="189" customWidth="1"/>
    <col min="9" max="9" width="23" style="189" customWidth="1"/>
    <col min="10" max="10" width="19.42578125" style="189" bestFit="1" customWidth="1"/>
    <col min="11" max="11" width="2.140625" style="189" customWidth="1"/>
    <col min="12" max="12" width="13.7109375" style="189" bestFit="1" customWidth="1"/>
    <col min="13" max="16384" width="11.42578125" style="189"/>
  </cols>
  <sheetData>
    <row r="1" spans="1:12" s="246" customFormat="1" ht="12"/>
    <row r="2" spans="1:12" s="309" customFormat="1" ht="12">
      <c r="B2" s="686" t="s">
        <v>149</v>
      </c>
      <c r="C2" s="686"/>
      <c r="D2" s="686"/>
      <c r="E2" s="686"/>
      <c r="F2" s="686"/>
      <c r="G2" s="686"/>
      <c r="H2" s="686"/>
      <c r="I2" s="686"/>
      <c r="J2" s="686"/>
    </row>
    <row r="3" spans="1:12" s="309" customFormat="1" ht="12">
      <c r="B3" s="686" t="s">
        <v>284</v>
      </c>
      <c r="C3" s="686"/>
      <c r="D3" s="686"/>
      <c r="E3" s="686"/>
      <c r="F3" s="686"/>
      <c r="G3" s="686"/>
      <c r="H3" s="686"/>
      <c r="I3" s="686"/>
      <c r="J3" s="686"/>
    </row>
    <row r="4" spans="1:12">
      <c r="A4" s="309"/>
      <c r="B4" s="687" t="s">
        <v>185</v>
      </c>
      <c r="C4" s="687"/>
      <c r="D4" s="687"/>
      <c r="E4" s="687"/>
      <c r="F4" s="687"/>
      <c r="G4" s="687"/>
      <c r="H4" s="687"/>
      <c r="I4" s="687"/>
      <c r="J4" s="687"/>
    </row>
    <row r="5" spans="1:12" s="309" customFormat="1" ht="12">
      <c r="B5" s="686" t="s">
        <v>9</v>
      </c>
      <c r="C5" s="686"/>
      <c r="D5" s="686"/>
      <c r="E5" s="686"/>
      <c r="F5" s="686"/>
      <c r="G5" s="686"/>
      <c r="H5" s="686"/>
      <c r="I5" s="686"/>
      <c r="J5" s="686"/>
    </row>
    <row r="7" spans="1:12" ht="18" customHeight="1">
      <c r="B7" s="275"/>
      <c r="C7" s="274"/>
      <c r="D7" s="274"/>
      <c r="E7" s="274"/>
      <c r="F7" s="274"/>
      <c r="G7" s="274"/>
      <c r="H7" s="308"/>
      <c r="I7" s="307" t="s">
        <v>153</v>
      </c>
      <c r="J7" s="306"/>
    </row>
    <row r="8" spans="1:12" ht="18" customHeight="1">
      <c r="B8" s="191"/>
      <c r="H8" s="305" t="s">
        <v>105</v>
      </c>
      <c r="I8" s="304">
        <v>43921</v>
      </c>
      <c r="J8" s="304">
        <v>43555</v>
      </c>
    </row>
    <row r="9" spans="1:12">
      <c r="B9" s="191"/>
      <c r="H9" s="303"/>
      <c r="I9" s="303"/>
      <c r="J9" s="303"/>
    </row>
    <row r="10" spans="1:12">
      <c r="B10" s="191"/>
      <c r="H10" s="303"/>
      <c r="I10" s="303"/>
      <c r="J10" s="303"/>
    </row>
    <row r="11" spans="1:12">
      <c r="B11" s="191" t="s">
        <v>118</v>
      </c>
      <c r="H11" s="297">
        <v>13</v>
      </c>
      <c r="I11" s="558">
        <v>47240585459</v>
      </c>
      <c r="J11" s="299">
        <f>53817651868-383818</f>
        <v>53817268050</v>
      </c>
    </row>
    <row r="12" spans="1:12">
      <c r="B12" s="191"/>
      <c r="H12" s="297"/>
      <c r="I12" s="559"/>
      <c r="J12" s="312"/>
    </row>
    <row r="13" spans="1:12">
      <c r="B13" s="301" t="s">
        <v>117</v>
      </c>
      <c r="H13" s="297" t="s">
        <v>112</v>
      </c>
      <c r="I13" s="558">
        <v>-37918461753</v>
      </c>
      <c r="J13" s="299">
        <v>-42796270553</v>
      </c>
      <c r="L13" s="195"/>
    </row>
    <row r="14" spans="1:12">
      <c r="B14" s="191"/>
      <c r="H14" s="297"/>
      <c r="I14" s="560"/>
      <c r="J14" s="302"/>
    </row>
    <row r="15" spans="1:12">
      <c r="B15" s="684" t="s">
        <v>99</v>
      </c>
      <c r="C15" s="685"/>
      <c r="D15" s="276"/>
      <c r="E15" s="276"/>
      <c r="F15" s="276"/>
      <c r="G15" s="276"/>
      <c r="H15" s="297"/>
      <c r="I15" s="296">
        <f>I11+I13</f>
        <v>9322123706</v>
      </c>
      <c r="J15" s="296">
        <f>SUM(J11:J14)</f>
        <v>11020997497</v>
      </c>
    </row>
    <row r="16" spans="1:12">
      <c r="B16" s="191"/>
      <c r="H16" s="297"/>
      <c r="I16" s="302"/>
      <c r="J16" s="302"/>
    </row>
    <row r="17" spans="2:12">
      <c r="B17" s="191" t="s">
        <v>116</v>
      </c>
      <c r="H17" s="297"/>
      <c r="I17" s="299">
        <v>358550404</v>
      </c>
      <c r="J17" s="299">
        <v>279164688</v>
      </c>
    </row>
    <row r="18" spans="2:12">
      <c r="B18" s="191"/>
      <c r="H18" s="297"/>
      <c r="I18" s="312"/>
      <c r="J18" s="312"/>
    </row>
    <row r="19" spans="2:12">
      <c r="B19" s="301" t="s">
        <v>115</v>
      </c>
      <c r="H19" s="297" t="s">
        <v>113</v>
      </c>
      <c r="I19" s="300">
        <f>-H!B41</f>
        <v>-3242473956</v>
      </c>
      <c r="J19" s="300">
        <v>-3553604281</v>
      </c>
    </row>
    <row r="20" spans="2:12">
      <c r="B20" s="191"/>
      <c r="C20" s="189" t="s">
        <v>10</v>
      </c>
      <c r="H20" s="297"/>
      <c r="I20" s="313"/>
      <c r="J20" s="313"/>
    </row>
    <row r="21" spans="2:12">
      <c r="B21" s="191" t="s">
        <v>114</v>
      </c>
      <c r="G21" s="189" t="s">
        <v>10</v>
      </c>
      <c r="H21" s="297" t="s">
        <v>113</v>
      </c>
      <c r="I21" s="300">
        <f>-H!C41</f>
        <v>-3504956708</v>
      </c>
      <c r="J21" s="300">
        <f>-2998518406+459849571</f>
        <v>-2538668835</v>
      </c>
    </row>
    <row r="22" spans="2:12">
      <c r="B22" s="191"/>
      <c r="H22" s="297"/>
      <c r="I22" s="313"/>
      <c r="J22" s="313"/>
    </row>
    <row r="23" spans="2:12">
      <c r="B23" s="301" t="s">
        <v>229</v>
      </c>
      <c r="H23" s="322" t="s">
        <v>113</v>
      </c>
      <c r="I23" s="300">
        <f>-H!D41</f>
        <v>-2231367266</v>
      </c>
      <c r="J23" s="300">
        <f>-2647513915+383818</f>
        <v>-2647130097</v>
      </c>
    </row>
    <row r="24" spans="2:12">
      <c r="B24" s="191"/>
      <c r="H24" s="322"/>
      <c r="I24" s="313"/>
      <c r="J24" s="313"/>
    </row>
    <row r="25" spans="2:12">
      <c r="B25" s="301" t="s">
        <v>258</v>
      </c>
      <c r="H25" s="297" t="s">
        <v>113</v>
      </c>
      <c r="I25" s="300">
        <f>-H!E41</f>
        <v>-227494879</v>
      </c>
      <c r="J25" s="300">
        <v>-401525017</v>
      </c>
    </row>
    <row r="26" spans="2:12">
      <c r="B26" s="301"/>
      <c r="H26" s="322"/>
      <c r="I26" s="300"/>
      <c r="J26" s="300"/>
    </row>
    <row r="27" spans="2:12">
      <c r="B27" s="298" t="s">
        <v>271</v>
      </c>
      <c r="C27" s="276"/>
      <c r="D27" s="276"/>
      <c r="E27" s="276"/>
      <c r="F27" s="276"/>
      <c r="G27" s="276"/>
      <c r="H27" s="297"/>
      <c r="I27" s="296">
        <f>SUM(I15:I26)</f>
        <v>474381301</v>
      </c>
      <c r="J27" s="296">
        <f>SUM(J15:J25)</f>
        <v>2159233955</v>
      </c>
    </row>
    <row r="28" spans="2:12">
      <c r="B28" s="191"/>
      <c r="H28" s="297"/>
      <c r="I28" s="312"/>
      <c r="J28" s="312"/>
      <c r="L28" s="323"/>
    </row>
    <row r="29" spans="2:12">
      <c r="B29" s="191" t="s">
        <v>11</v>
      </c>
      <c r="H29" s="297"/>
      <c r="I29" s="299">
        <v>-52422768</v>
      </c>
      <c r="J29" s="299">
        <v>-229538149</v>
      </c>
    </row>
    <row r="30" spans="2:12">
      <c r="B30" s="191"/>
      <c r="H30" s="297"/>
      <c r="I30" s="312"/>
      <c r="J30" s="312"/>
    </row>
    <row r="31" spans="2:12">
      <c r="B31" s="191" t="s">
        <v>144</v>
      </c>
      <c r="H31" s="297"/>
      <c r="I31" s="299">
        <v>0</v>
      </c>
      <c r="J31" s="299"/>
      <c r="L31" s="323"/>
    </row>
    <row r="32" spans="2:12">
      <c r="B32" s="191"/>
      <c r="H32" s="297"/>
      <c r="I32" s="312"/>
      <c r="J32" s="312"/>
    </row>
    <row r="33" spans="1:12">
      <c r="B33" s="298" t="s">
        <v>103</v>
      </c>
      <c r="C33" s="276"/>
      <c r="D33" s="276"/>
      <c r="E33" s="276"/>
      <c r="F33" s="276"/>
      <c r="G33" s="276"/>
      <c r="H33" s="297"/>
      <c r="I33" s="296">
        <f>SUM(I27:I31)</f>
        <v>421958533</v>
      </c>
      <c r="J33" s="577">
        <f>SUM(J27:J32)</f>
        <v>1929695806</v>
      </c>
      <c r="L33" s="323"/>
    </row>
    <row r="34" spans="1:12" ht="2.25" customHeight="1">
      <c r="B34" s="192"/>
      <c r="C34" s="190"/>
      <c r="D34" s="190"/>
      <c r="E34" s="190"/>
      <c r="F34" s="190"/>
      <c r="G34" s="190"/>
      <c r="H34" s="295"/>
      <c r="I34" s="192"/>
      <c r="J34" s="295"/>
    </row>
    <row r="35" spans="1:12" ht="7.5" customHeight="1"/>
    <row r="36" spans="1:12" ht="15" customHeight="1">
      <c r="I36" s="195"/>
    </row>
    <row r="37" spans="1:12" s="193" customFormat="1" ht="14.45" customHeight="1">
      <c r="B37" s="293" t="s">
        <v>94</v>
      </c>
    </row>
    <row r="38" spans="1:12" ht="15">
      <c r="A38" s="197"/>
      <c r="I38" s="323"/>
    </row>
    <row r="43" spans="1:12" customFormat="1" ht="13.5">
      <c r="A43" s="189"/>
      <c r="B43" s="189"/>
      <c r="C43" s="677" t="s">
        <v>180</v>
      </c>
      <c r="D43" s="677"/>
      <c r="E43" s="189"/>
      <c r="F43" s="71"/>
      <c r="G43" s="71"/>
      <c r="H43" s="677" t="s">
        <v>181</v>
      </c>
      <c r="I43" s="677"/>
      <c r="J43" s="470" t="s">
        <v>182</v>
      </c>
    </row>
    <row r="44" spans="1:12" s="62" customFormat="1">
      <c r="C44" s="683" t="s">
        <v>132</v>
      </c>
      <c r="D44" s="683"/>
      <c r="F44" s="471"/>
      <c r="G44" s="143"/>
      <c r="H44" s="682" t="s">
        <v>143</v>
      </c>
      <c r="I44" s="682"/>
      <c r="J44" s="471" t="s">
        <v>123</v>
      </c>
    </row>
    <row r="46" spans="1:12">
      <c r="A46" s="291"/>
    </row>
    <row r="48" spans="1:12">
      <c r="B48" s="290"/>
    </row>
  </sheetData>
  <mergeCells count="9">
    <mergeCell ref="C44:D44"/>
    <mergeCell ref="H44:I44"/>
    <mergeCell ref="B15:C15"/>
    <mergeCell ref="B3:J3"/>
    <mergeCell ref="B2:J2"/>
    <mergeCell ref="B5:J5"/>
    <mergeCell ref="B4:J4"/>
    <mergeCell ref="C43:D43"/>
    <mergeCell ref="H43:I43"/>
  </mergeCells>
  <pageMargins left="0.78740157480314965" right="0.78740157480314965" top="1.9685039370078741" bottom="1.1811023622047245" header="0.51181102362204722" footer="1.1023622047244095"/>
  <pageSetup scale="85" orientation="portrait" r:id="rId1"/>
  <headerFooter alignWithMargins="0">
    <oddFooter>&amp;C5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Y28"/>
  <sheetViews>
    <sheetView showGridLines="0" workbookViewId="0">
      <selection activeCell="A14" sqref="A14"/>
    </sheetView>
  </sheetViews>
  <sheetFormatPr baseColWidth="10" defaultColWidth="11.42578125" defaultRowHeight="12.75"/>
  <cols>
    <col min="1" max="1" width="45.5703125" style="189" customWidth="1"/>
    <col min="2" max="2" width="13.85546875" style="189" customWidth="1"/>
    <col min="3" max="3" width="15.5703125" style="189" customWidth="1"/>
    <col min="4" max="5" width="14.140625" style="189" customWidth="1"/>
    <col min="6" max="6" width="13.7109375" style="189" customWidth="1"/>
    <col min="7" max="7" width="15.28515625" style="189" customWidth="1"/>
    <col min="8" max="8" width="16" style="189" customWidth="1"/>
    <col min="9" max="9" width="15.42578125" style="189" customWidth="1"/>
    <col min="10" max="10" width="14.7109375" style="189" bestFit="1" customWidth="1"/>
    <col min="11" max="16384" width="11.42578125" style="189"/>
  </cols>
  <sheetData>
    <row r="1" spans="1:51" s="368" customFormat="1" ht="15.75">
      <c r="A1" s="692" t="s">
        <v>124</v>
      </c>
      <c r="B1" s="692"/>
      <c r="C1" s="692"/>
      <c r="D1" s="692"/>
      <c r="E1" s="692"/>
      <c r="F1" s="692"/>
      <c r="G1" s="692"/>
      <c r="H1" s="692"/>
      <c r="I1" s="692"/>
      <c r="J1" s="367"/>
    </row>
    <row r="2" spans="1:51" s="368" customFormat="1" ht="14.25">
      <c r="A2" s="693" t="s">
        <v>284</v>
      </c>
      <c r="B2" s="693"/>
      <c r="C2" s="693"/>
      <c r="D2" s="693"/>
      <c r="E2" s="693"/>
      <c r="F2" s="693"/>
      <c r="G2" s="693"/>
      <c r="H2" s="693"/>
      <c r="I2" s="693"/>
      <c r="J2" s="367"/>
    </row>
    <row r="3" spans="1:51" s="368" customFormat="1" ht="15">
      <c r="A3" s="694" t="s">
        <v>185</v>
      </c>
      <c r="B3" s="694"/>
      <c r="C3" s="694"/>
      <c r="D3" s="694"/>
      <c r="E3" s="694"/>
      <c r="F3" s="694"/>
      <c r="G3" s="694"/>
      <c r="H3" s="694"/>
      <c r="I3" s="694"/>
      <c r="J3" s="367"/>
    </row>
    <row r="4" spans="1:51" s="194" customFormat="1" ht="14.25">
      <c r="A4" s="695" t="s">
        <v>172</v>
      </c>
      <c r="B4" s="695"/>
      <c r="C4" s="695"/>
      <c r="D4" s="695"/>
      <c r="E4" s="695"/>
      <c r="F4" s="695"/>
      <c r="G4" s="695"/>
      <c r="H4" s="695"/>
      <c r="I4" s="695"/>
      <c r="J4" s="367"/>
      <c r="K4" s="367"/>
      <c r="L4" s="367"/>
    </row>
    <row r="5" spans="1:51">
      <c r="A5" s="366"/>
      <c r="B5" s="365"/>
      <c r="C5" s="365"/>
      <c r="D5" s="365"/>
      <c r="E5" s="365"/>
      <c r="F5" s="365"/>
      <c r="G5" s="365"/>
      <c r="H5" s="365"/>
      <c r="I5" s="364"/>
      <c r="J5" s="336"/>
      <c r="K5" s="336"/>
      <c r="L5" s="336"/>
      <c r="M5" s="336"/>
      <c r="N5" s="336"/>
      <c r="O5" s="336"/>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row>
    <row r="6" spans="1:51">
      <c r="A6" s="276"/>
      <c r="B6" s="336"/>
      <c r="C6" s="336"/>
      <c r="D6" s="336"/>
      <c r="E6" s="336"/>
      <c r="F6" s="336"/>
      <c r="G6" s="336"/>
      <c r="H6" s="336"/>
      <c r="I6" s="336"/>
      <c r="J6" s="336"/>
      <c r="K6" s="336"/>
      <c r="L6" s="336"/>
      <c r="M6" s="336"/>
      <c r="N6" s="336"/>
      <c r="O6" s="336"/>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row>
    <row r="7" spans="1:51">
      <c r="A7" s="363"/>
      <c r="B7" s="362"/>
      <c r="C7" s="429"/>
      <c r="D7" s="362"/>
      <c r="E7" s="361"/>
      <c r="F7" s="360"/>
      <c r="G7" s="688" t="s">
        <v>195</v>
      </c>
      <c r="H7" s="689"/>
      <c r="I7" s="359">
        <v>43921</v>
      </c>
      <c r="J7" s="358">
        <v>43555</v>
      </c>
      <c r="K7" s="336"/>
      <c r="L7" s="336"/>
      <c r="M7" s="336"/>
      <c r="N7" s="336"/>
      <c r="O7" s="336"/>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row>
    <row r="8" spans="1:51">
      <c r="A8" s="357" t="s">
        <v>12</v>
      </c>
      <c r="B8" s="322" t="s">
        <v>150</v>
      </c>
      <c r="C8" s="322"/>
      <c r="D8" s="690" t="s">
        <v>13</v>
      </c>
      <c r="E8" s="696"/>
      <c r="F8" s="691"/>
      <c r="G8" s="690"/>
      <c r="H8" s="691"/>
      <c r="I8" s="322" t="s">
        <v>194</v>
      </c>
      <c r="J8" s="331" t="s">
        <v>194</v>
      </c>
      <c r="K8" s="336"/>
      <c r="L8" s="336"/>
      <c r="M8" s="336"/>
      <c r="N8" s="336"/>
      <c r="O8" s="336"/>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row>
    <row r="9" spans="1:51" s="310" customFormat="1">
      <c r="A9" s="305"/>
      <c r="B9" s="305" t="s">
        <v>193</v>
      </c>
      <c r="C9" s="322" t="s">
        <v>196</v>
      </c>
      <c r="D9" s="356" t="s">
        <v>122</v>
      </c>
      <c r="E9" s="356" t="s">
        <v>95</v>
      </c>
      <c r="F9" s="356" t="s">
        <v>136</v>
      </c>
      <c r="G9" s="305" t="s">
        <v>192</v>
      </c>
      <c r="H9" s="305" t="s">
        <v>191</v>
      </c>
      <c r="I9" s="305" t="s">
        <v>155</v>
      </c>
      <c r="J9" s="233" t="s">
        <v>155</v>
      </c>
      <c r="K9" s="355"/>
      <c r="L9" s="355"/>
      <c r="M9" s="355"/>
      <c r="N9" s="355"/>
      <c r="O9" s="355"/>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row>
    <row r="10" spans="1:51">
      <c r="A10" s="353" t="s">
        <v>190</v>
      </c>
      <c r="B10" s="352">
        <v>75000000000</v>
      </c>
      <c r="C10" s="352">
        <v>-1720000000</v>
      </c>
      <c r="D10" s="352">
        <v>8848880557</v>
      </c>
      <c r="E10" s="352">
        <v>19301479530</v>
      </c>
      <c r="F10" s="352">
        <v>26804483923</v>
      </c>
      <c r="G10" s="352">
        <v>0</v>
      </c>
      <c r="H10" s="352">
        <v>7767842181</v>
      </c>
      <c r="I10" s="351">
        <f>SUM(B10:H10)</f>
        <v>136002686191</v>
      </c>
      <c r="J10" s="350">
        <v>126892201132</v>
      </c>
      <c r="K10" s="338"/>
      <c r="L10" s="336"/>
      <c r="M10" s="336"/>
      <c r="N10" s="336"/>
      <c r="O10" s="336"/>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row>
    <row r="11" spans="1:51">
      <c r="A11" s="369"/>
      <c r="B11" s="370"/>
      <c r="C11" s="370"/>
      <c r="D11" s="370"/>
      <c r="E11" s="370"/>
      <c r="F11" s="370"/>
      <c r="G11" s="370"/>
      <c r="H11" s="370"/>
      <c r="I11" s="351"/>
      <c r="J11" s="371"/>
      <c r="K11" s="336"/>
      <c r="L11" s="336"/>
      <c r="M11" s="336"/>
      <c r="N11" s="336"/>
      <c r="O11" s="336"/>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row>
    <row r="12" spans="1:51">
      <c r="A12" s="372" t="s">
        <v>189</v>
      </c>
      <c r="B12" s="370"/>
      <c r="C12" s="370"/>
      <c r="D12" s="370"/>
      <c r="E12" s="370"/>
      <c r="F12" s="370"/>
      <c r="G12" s="370"/>
      <c r="H12" s="370"/>
      <c r="I12" s="351"/>
      <c r="J12" s="371"/>
      <c r="K12" s="338"/>
      <c r="L12" s="338"/>
      <c r="M12" s="338"/>
      <c r="N12" s="338"/>
      <c r="O12" s="338"/>
      <c r="P12" s="348"/>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row>
    <row r="13" spans="1:51">
      <c r="A13" s="369"/>
      <c r="B13" s="370"/>
      <c r="C13" s="370"/>
      <c r="D13" s="370"/>
      <c r="E13" s="370"/>
      <c r="F13" s="370"/>
      <c r="G13" s="370"/>
      <c r="H13" s="370"/>
      <c r="I13" s="351"/>
      <c r="J13" s="371"/>
      <c r="K13" s="338"/>
      <c r="L13" s="338"/>
      <c r="M13" s="338"/>
      <c r="N13" s="338"/>
      <c r="O13" s="338"/>
      <c r="P13" s="348"/>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row>
    <row r="14" spans="1:51" s="201" customFormat="1">
      <c r="A14" s="666" t="s">
        <v>489</v>
      </c>
      <c r="B14" s="371">
        <v>0</v>
      </c>
      <c r="C14" s="371">
        <v>0</v>
      </c>
      <c r="D14" s="371">
        <v>0</v>
      </c>
      <c r="E14" s="371">
        <v>0</v>
      </c>
      <c r="F14" s="371">
        <v>0</v>
      </c>
      <c r="G14" s="371">
        <v>0</v>
      </c>
      <c r="H14" s="371">
        <v>0</v>
      </c>
      <c r="I14" s="350">
        <f t="shared" ref="I14:I16" si="0">SUM(B14:H14)</f>
        <v>0</v>
      </c>
      <c r="J14" s="371">
        <v>339002280</v>
      </c>
      <c r="K14" s="340"/>
      <c r="L14" s="340"/>
      <c r="M14" s="340"/>
      <c r="N14" s="340"/>
      <c r="O14" s="340"/>
      <c r="P14" s="667"/>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row>
    <row r="15" spans="1:51">
      <c r="A15" s="551" t="s">
        <v>303</v>
      </c>
      <c r="B15" s="552">
        <v>0</v>
      </c>
      <c r="C15" s="552">
        <v>0</v>
      </c>
      <c r="D15" s="552">
        <v>0</v>
      </c>
      <c r="E15" s="552">
        <v>0</v>
      </c>
      <c r="F15" s="552">
        <v>0</v>
      </c>
      <c r="G15" s="352">
        <v>7767842181</v>
      </c>
      <c r="H15" s="552">
        <v>-7767842181</v>
      </c>
      <c r="I15" s="550">
        <v>0</v>
      </c>
      <c r="J15" s="552">
        <v>0</v>
      </c>
      <c r="K15" s="338"/>
      <c r="L15" s="338"/>
      <c r="M15" s="338"/>
      <c r="N15" s="338"/>
      <c r="O15" s="338"/>
      <c r="P15" s="348"/>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row>
    <row r="16" spans="1:51">
      <c r="A16" s="369" t="s">
        <v>188</v>
      </c>
      <c r="B16" s="371">
        <v>0</v>
      </c>
      <c r="C16" s="371">
        <v>0</v>
      </c>
      <c r="D16" s="371">
        <v>0</v>
      </c>
      <c r="E16" s="371">
        <v>0</v>
      </c>
      <c r="F16" s="371">
        <v>0</v>
      </c>
      <c r="G16" s="371">
        <v>0</v>
      </c>
      <c r="H16" s="371">
        <v>421958533</v>
      </c>
      <c r="I16" s="350">
        <f t="shared" si="0"/>
        <v>421958533</v>
      </c>
      <c r="J16" s="550">
        <v>1929695806</v>
      </c>
      <c r="K16" s="338"/>
      <c r="L16" s="338"/>
      <c r="M16" s="338"/>
      <c r="N16" s="338"/>
      <c r="O16" s="338"/>
      <c r="P16" s="348"/>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row>
    <row r="17" spans="1:51" s="343" customFormat="1">
      <c r="A17" s="347" t="s">
        <v>285</v>
      </c>
      <c r="B17" s="549">
        <f t="shared" ref="B17:I17" si="1">SUM(B10:B16)</f>
        <v>75000000000</v>
      </c>
      <c r="C17" s="549">
        <f t="shared" si="1"/>
        <v>-1720000000</v>
      </c>
      <c r="D17" s="549">
        <f t="shared" si="1"/>
        <v>8848880557</v>
      </c>
      <c r="E17" s="549">
        <f t="shared" si="1"/>
        <v>19301479530</v>
      </c>
      <c r="F17" s="549">
        <f t="shared" si="1"/>
        <v>26804483923</v>
      </c>
      <c r="G17" s="549">
        <f t="shared" si="1"/>
        <v>7767842181</v>
      </c>
      <c r="H17" s="549">
        <f t="shared" si="1"/>
        <v>421958533</v>
      </c>
      <c r="I17" s="549">
        <f t="shared" si="1"/>
        <v>136424644724</v>
      </c>
      <c r="J17" s="549">
        <v>0</v>
      </c>
      <c r="K17" s="346"/>
      <c r="L17" s="346"/>
      <c r="M17" s="346"/>
      <c r="N17" s="346"/>
      <c r="O17" s="346"/>
      <c r="P17" s="345"/>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row>
    <row r="18" spans="1:51" ht="14.45" customHeight="1">
      <c r="A18" s="347" t="s">
        <v>286</v>
      </c>
      <c r="B18" s="342">
        <f>+B17</f>
        <v>75000000000</v>
      </c>
      <c r="C18" s="342">
        <f>+C17</f>
        <v>-1720000000</v>
      </c>
      <c r="D18" s="342">
        <v>8149925222</v>
      </c>
      <c r="E18" s="342">
        <v>18297838932</v>
      </c>
      <c r="F18" s="342">
        <v>13524332554</v>
      </c>
      <c r="G18" s="342">
        <v>13979106704</v>
      </c>
      <c r="H18" s="341">
        <v>1929695806</v>
      </c>
      <c r="I18" s="342">
        <v>0</v>
      </c>
      <c r="J18" s="341">
        <f>SUM(J10:J16)</f>
        <v>129160899218</v>
      </c>
      <c r="K18" s="336"/>
      <c r="L18" s="336"/>
      <c r="M18" s="336"/>
      <c r="N18" s="336"/>
      <c r="O18" s="336"/>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row>
    <row r="19" spans="1:51" ht="14.45" customHeight="1">
      <c r="A19" s="336"/>
      <c r="B19" s="336"/>
      <c r="C19" s="336"/>
      <c r="D19" s="336"/>
      <c r="E19" s="336"/>
      <c r="F19" s="336"/>
      <c r="G19" s="336"/>
      <c r="H19" s="336"/>
      <c r="I19" s="338"/>
      <c r="J19" s="338"/>
      <c r="K19" s="336"/>
      <c r="L19" s="336"/>
      <c r="M19" s="336"/>
      <c r="N19" s="336"/>
      <c r="O19" s="336"/>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row>
    <row r="20" spans="1:51" ht="14.45" customHeight="1">
      <c r="A20" s="336"/>
      <c r="B20" s="336"/>
      <c r="C20" s="336"/>
      <c r="D20" s="338"/>
      <c r="E20" s="338"/>
      <c r="F20" s="338"/>
      <c r="H20" s="340"/>
      <c r="I20" s="338"/>
      <c r="J20" s="338"/>
      <c r="K20" s="336"/>
      <c r="L20" s="336"/>
      <c r="M20" s="336"/>
      <c r="N20" s="336"/>
      <c r="O20" s="336"/>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row>
    <row r="21" spans="1:51" s="197" customFormat="1" ht="15">
      <c r="A21" s="245" t="s">
        <v>187</v>
      </c>
      <c r="H21" s="339"/>
      <c r="I21" s="339"/>
    </row>
    <row r="22" spans="1:51" ht="14.45" customHeight="1">
      <c r="A22" s="336"/>
      <c r="B22" s="336"/>
      <c r="C22" s="336"/>
      <c r="D22" s="336"/>
      <c r="E22" s="336"/>
      <c r="F22" s="338"/>
      <c r="G22" s="336"/>
      <c r="H22" s="338"/>
      <c r="I22" s="338"/>
      <c r="J22" s="336"/>
      <c r="K22" s="336"/>
      <c r="L22" s="336"/>
      <c r="M22" s="336"/>
      <c r="N22" s="336"/>
      <c r="O22" s="336"/>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row>
    <row r="25" spans="1:51" ht="12" customHeight="1">
      <c r="A25" s="337"/>
      <c r="B25" s="336"/>
      <c r="C25" s="336"/>
      <c r="D25" s="336"/>
      <c r="E25" s="336"/>
      <c r="F25" s="336"/>
      <c r="G25" s="336"/>
      <c r="H25" s="336"/>
      <c r="I25" s="336"/>
      <c r="J25" s="336"/>
      <c r="K25" s="336"/>
      <c r="L25" s="336"/>
      <c r="M25" s="336"/>
      <c r="N25" s="336"/>
      <c r="O25" s="336"/>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row>
    <row r="26" spans="1:51" ht="12" customHeight="1">
      <c r="A26" s="335"/>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row>
    <row r="27" spans="1:51" customFormat="1" ht="13.5">
      <c r="A27" s="677" t="s">
        <v>180</v>
      </c>
      <c r="B27" s="677"/>
      <c r="C27" s="697" t="s">
        <v>181</v>
      </c>
      <c r="D27" s="697"/>
      <c r="E27" s="677" t="s">
        <v>182</v>
      </c>
      <c r="F27" s="677"/>
      <c r="G27" s="71"/>
      <c r="H27" s="2"/>
    </row>
    <row r="28" spans="1:51" s="62" customFormat="1">
      <c r="A28" s="683" t="s">
        <v>132</v>
      </c>
      <c r="B28" s="683"/>
      <c r="C28" s="682" t="s">
        <v>211</v>
      </c>
      <c r="D28" s="682"/>
      <c r="E28" s="683" t="s">
        <v>123</v>
      </c>
      <c r="F28" s="683"/>
      <c r="G28" s="143"/>
    </row>
  </sheetData>
  <mergeCells count="12">
    <mergeCell ref="A27:B27"/>
    <mergeCell ref="C27:D27"/>
    <mergeCell ref="A28:B28"/>
    <mergeCell ref="C28:D28"/>
    <mergeCell ref="E27:F27"/>
    <mergeCell ref="E28:F28"/>
    <mergeCell ref="G7:H8"/>
    <mergeCell ref="A1:I1"/>
    <mergeCell ref="A2:I2"/>
    <mergeCell ref="A3:I3"/>
    <mergeCell ref="A4:I4"/>
    <mergeCell ref="D8:F8"/>
  </mergeCells>
  <printOptions gridLinesSet="0"/>
  <pageMargins left="0.25" right="0.25" top="0.75" bottom="0.75" header="0.3" footer="0.3"/>
  <pageSetup scale="70" orientation="landscape" horizontalDpi="300" verticalDpi="300" r:id="rId1"/>
  <headerFooter alignWithMargins="0">
    <oddFooter>&amp;C7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U62"/>
  <sheetViews>
    <sheetView topLeftCell="C1" zoomScaleNormal="100" workbookViewId="0">
      <selection activeCell="I3" sqref="I3"/>
    </sheetView>
  </sheetViews>
  <sheetFormatPr baseColWidth="10" defaultColWidth="11.42578125" defaultRowHeight="12.75"/>
  <cols>
    <col min="1" max="1" width="2.7109375" style="473" customWidth="1"/>
    <col min="2" max="2" width="1" style="473" customWidth="1"/>
    <col min="3" max="3" width="4.42578125" style="473" customWidth="1"/>
    <col min="4" max="4" width="37.85546875" style="473" customWidth="1"/>
    <col min="5" max="5" width="20" style="473" customWidth="1"/>
    <col min="6" max="6" width="13.5703125" style="473" bestFit="1" customWidth="1"/>
    <col min="7" max="7" width="18.42578125" style="482" bestFit="1" customWidth="1"/>
    <col min="8" max="8" width="7" style="482" hidden="1" customWidth="1"/>
    <col min="9" max="9" width="15.28515625" style="482" bestFit="1" customWidth="1"/>
    <col min="10" max="10" width="9.85546875" style="473" hidden="1" customWidth="1"/>
    <col min="11" max="11" width="10.7109375" style="473" hidden="1" customWidth="1"/>
    <col min="12" max="12" width="9.28515625" style="475" hidden="1" customWidth="1"/>
    <col min="13" max="13" width="4.140625" style="473" customWidth="1"/>
    <col min="14" max="14" width="18.42578125" style="473" bestFit="1" customWidth="1"/>
    <col min="15" max="15" width="16.42578125" style="473" bestFit="1" customWidth="1"/>
    <col min="16" max="16" width="17.42578125" style="473" bestFit="1" customWidth="1"/>
    <col min="17" max="18" width="18.42578125" style="473" bestFit="1" customWidth="1"/>
    <col min="19" max="19" width="18.28515625" style="473" customWidth="1"/>
    <col min="20" max="20" width="17.42578125" style="473" customWidth="1"/>
    <col min="21" max="16384" width="11.42578125" style="473"/>
  </cols>
  <sheetData>
    <row r="2" spans="2:21" ht="18">
      <c r="D2" s="700" t="s">
        <v>231</v>
      </c>
      <c r="E2" s="700"/>
      <c r="F2" s="700"/>
      <c r="G2" s="700"/>
      <c r="H2" s="700"/>
      <c r="I2" s="700"/>
      <c r="J2" s="700"/>
      <c r="K2" s="474"/>
    </row>
    <row r="3" spans="2:21" ht="5.25" customHeight="1">
      <c r="D3" s="476"/>
      <c r="E3" s="476"/>
      <c r="F3" s="476"/>
      <c r="G3" s="476"/>
      <c r="H3" s="476"/>
      <c r="I3" s="476"/>
      <c r="J3" s="476"/>
      <c r="K3" s="474"/>
    </row>
    <row r="4" spans="2:21" ht="5.25" customHeight="1">
      <c r="D4" s="477"/>
      <c r="E4" s="477"/>
      <c r="F4" s="477"/>
      <c r="G4" s="477"/>
      <c r="H4" s="477"/>
      <c r="I4" s="477"/>
      <c r="J4" s="478"/>
      <c r="K4" s="474"/>
    </row>
    <row r="5" spans="2:21">
      <c r="D5" s="701" t="s">
        <v>287</v>
      </c>
      <c r="E5" s="701"/>
      <c r="F5" s="701"/>
      <c r="G5" s="701"/>
      <c r="H5" s="701"/>
      <c r="I5" s="701"/>
      <c r="J5" s="478"/>
      <c r="K5" s="474"/>
    </row>
    <row r="6" spans="2:21">
      <c r="D6" s="702" t="s">
        <v>185</v>
      </c>
      <c r="E6" s="702"/>
      <c r="F6" s="702"/>
      <c r="G6" s="702"/>
      <c r="H6" s="702"/>
      <c r="I6" s="702"/>
      <c r="J6" s="478"/>
      <c r="K6" s="474"/>
    </row>
    <row r="7" spans="2:21" s="481" customFormat="1">
      <c r="B7" s="473"/>
      <c r="C7" s="473"/>
      <c r="D7" s="702" t="s">
        <v>9</v>
      </c>
      <c r="E7" s="702"/>
      <c r="F7" s="702"/>
      <c r="G7" s="702"/>
      <c r="H7" s="702"/>
      <c r="I7" s="702"/>
      <c r="J7" s="478"/>
      <c r="K7" s="479"/>
      <c r="L7" s="480"/>
    </row>
    <row r="8" spans="2:21" ht="9.75" customHeight="1">
      <c r="I8" s="483"/>
      <c r="J8" s="475"/>
      <c r="K8" s="475"/>
    </row>
    <row r="9" spans="2:21" ht="16.5">
      <c r="B9" s="484"/>
      <c r="C9" s="485"/>
      <c r="D9" s="486"/>
      <c r="E9" s="486"/>
      <c r="F9" s="486"/>
      <c r="G9" s="487"/>
      <c r="H9" s="487"/>
      <c r="I9" s="487"/>
      <c r="J9" s="488"/>
      <c r="K9" s="488"/>
      <c r="L9" s="488"/>
      <c r="M9" s="489"/>
    </row>
    <row r="10" spans="2:21" ht="16.5">
      <c r="B10" s="490"/>
      <c r="C10" s="491"/>
      <c r="G10" s="492"/>
      <c r="H10" s="492"/>
      <c r="I10" s="492"/>
      <c r="J10" s="493"/>
      <c r="K10" s="493"/>
      <c r="L10" s="493"/>
      <c r="M10" s="494"/>
    </row>
    <row r="11" spans="2:21" ht="16.5">
      <c r="B11" s="490"/>
      <c r="C11" s="491" t="s">
        <v>232</v>
      </c>
      <c r="F11" s="495" t="s">
        <v>233</v>
      </c>
      <c r="G11" s="545">
        <v>43921</v>
      </c>
      <c r="H11" s="545"/>
      <c r="I11" s="545">
        <v>43555</v>
      </c>
      <c r="J11" s="493"/>
      <c r="K11" s="493"/>
      <c r="L11" s="493"/>
      <c r="M11" s="494"/>
    </row>
    <row r="12" spans="2:21">
      <c r="B12" s="490"/>
      <c r="D12" s="496"/>
      <c r="E12" s="496"/>
      <c r="F12" s="496"/>
      <c r="G12" s="497"/>
      <c r="H12" s="497"/>
      <c r="I12" s="497"/>
      <c r="J12" s="498" t="s">
        <v>234</v>
      </c>
      <c r="K12" s="498" t="s">
        <v>235</v>
      </c>
      <c r="L12" s="499" t="s">
        <v>235</v>
      </c>
      <c r="M12" s="494"/>
    </row>
    <row r="13" spans="2:21" ht="13.15" customHeight="1">
      <c r="B13" s="490"/>
      <c r="D13" s="473" t="s">
        <v>236</v>
      </c>
      <c r="E13" s="496"/>
      <c r="F13" s="561"/>
      <c r="G13" s="500">
        <v>50406892099</v>
      </c>
      <c r="H13" s="500"/>
      <c r="I13" s="500">
        <v>50637362721</v>
      </c>
      <c r="J13" s="493"/>
      <c r="K13" s="493"/>
      <c r="L13" s="493"/>
      <c r="M13" s="501"/>
      <c r="N13" s="475"/>
      <c r="O13" s="475"/>
      <c r="P13" s="502"/>
      <c r="Q13" s="502"/>
      <c r="R13" s="503"/>
      <c r="S13" s="475"/>
      <c r="T13" s="504"/>
      <c r="U13" s="504"/>
    </row>
    <row r="14" spans="2:21" ht="13.15" customHeight="1">
      <c r="B14" s="490"/>
      <c r="D14" s="473" t="s">
        <v>237</v>
      </c>
      <c r="E14" s="496"/>
      <c r="F14" s="496"/>
      <c r="G14" s="500">
        <v>-34191170591</v>
      </c>
      <c r="H14" s="500"/>
      <c r="I14" s="500">
        <v>-39415958623</v>
      </c>
      <c r="J14" s="493"/>
      <c r="K14" s="493"/>
      <c r="L14" s="493"/>
      <c r="M14" s="501"/>
      <c r="N14" s="475"/>
      <c r="P14" s="502"/>
      <c r="Q14" s="502"/>
      <c r="R14" s="502"/>
      <c r="S14" s="504"/>
      <c r="T14" s="504"/>
      <c r="U14" s="504"/>
    </row>
    <row r="15" spans="2:21" ht="13.15" customHeight="1">
      <c r="B15" s="490"/>
      <c r="D15" s="473" t="s">
        <v>238</v>
      </c>
      <c r="E15" s="496"/>
      <c r="F15" s="496"/>
      <c r="G15" s="500">
        <v>-3939820429</v>
      </c>
      <c r="H15" s="500"/>
      <c r="I15" s="500">
        <v>-4279780932</v>
      </c>
      <c r="J15" s="493"/>
      <c r="K15" s="493"/>
      <c r="L15" s="493"/>
      <c r="M15" s="501"/>
      <c r="N15" s="475"/>
      <c r="P15" s="502"/>
      <c r="Q15" s="502"/>
      <c r="R15" s="502"/>
      <c r="S15" s="504"/>
      <c r="T15" s="504"/>
      <c r="U15" s="504"/>
    </row>
    <row r="16" spans="2:21" ht="13.15" customHeight="1">
      <c r="B16" s="490"/>
      <c r="D16" s="473" t="s">
        <v>239</v>
      </c>
      <c r="E16" s="496"/>
      <c r="F16" s="496"/>
      <c r="G16" s="500">
        <v>-5212001551</v>
      </c>
      <c r="H16" s="500"/>
      <c r="I16" s="500">
        <v>-4223868912</v>
      </c>
      <c r="J16" s="493"/>
      <c r="K16" s="493"/>
      <c r="L16" s="493"/>
      <c r="M16" s="501"/>
      <c r="N16" s="475"/>
      <c r="P16" s="502"/>
      <c r="Q16" s="502"/>
      <c r="R16" s="502"/>
      <c r="S16" s="504"/>
      <c r="T16" s="504"/>
      <c r="U16" s="504"/>
    </row>
    <row r="17" spans="2:21" ht="13.15" customHeight="1">
      <c r="B17" s="490"/>
      <c r="D17" s="473" t="s">
        <v>486</v>
      </c>
      <c r="E17" s="496"/>
      <c r="F17" s="496"/>
      <c r="G17" s="505">
        <v>-653982212</v>
      </c>
      <c r="H17" s="500"/>
      <c r="I17" s="505">
        <v>0</v>
      </c>
      <c r="J17" s="493"/>
      <c r="K17" s="493"/>
      <c r="L17" s="493"/>
      <c r="M17" s="501"/>
      <c r="N17" s="475"/>
      <c r="P17" s="502"/>
      <c r="Q17" s="502"/>
      <c r="R17" s="502"/>
      <c r="S17" s="504"/>
      <c r="T17" s="504"/>
      <c r="U17" s="504"/>
    </row>
    <row r="18" spans="2:21" ht="13.15" customHeight="1">
      <c r="B18" s="490"/>
      <c r="C18" s="506" t="s">
        <v>240</v>
      </c>
      <c r="G18" s="507">
        <f>SUM(G13:H17)</f>
        <v>6409917316</v>
      </c>
      <c r="H18" s="508"/>
      <c r="I18" s="507">
        <f>SUM(I13:I17)</f>
        <v>2717754254</v>
      </c>
      <c r="J18" s="509">
        <f>SUM(J13:J16)</f>
        <v>0</v>
      </c>
      <c r="K18" s="509">
        <f>SUM(K13:K16)</f>
        <v>0</v>
      </c>
      <c r="L18" s="510">
        <f>SUM(L13:L16)</f>
        <v>0</v>
      </c>
      <c r="M18" s="511"/>
      <c r="N18" s="512"/>
      <c r="Q18" s="502"/>
      <c r="R18" s="502"/>
      <c r="S18" s="502"/>
      <c r="T18" s="475"/>
      <c r="U18" s="504"/>
    </row>
    <row r="19" spans="2:21" ht="6.75" customHeight="1">
      <c r="B19" s="490"/>
      <c r="D19" s="496"/>
      <c r="E19" s="496"/>
      <c r="F19" s="496"/>
      <c r="G19" s="500"/>
      <c r="H19" s="500"/>
      <c r="I19" s="500"/>
      <c r="J19" s="493"/>
      <c r="K19" s="493"/>
      <c r="L19" s="493"/>
      <c r="M19" s="513"/>
      <c r="Q19" s="502"/>
      <c r="R19" s="502"/>
      <c r="S19" s="502"/>
      <c r="T19" s="475"/>
      <c r="U19" s="504"/>
    </row>
    <row r="20" spans="2:21" ht="16.5">
      <c r="B20" s="490"/>
      <c r="C20" s="491" t="s">
        <v>241</v>
      </c>
      <c r="G20" s="500" t="s">
        <v>10</v>
      </c>
      <c r="H20" s="500"/>
      <c r="I20" s="500" t="s">
        <v>10</v>
      </c>
      <c r="J20" s="493"/>
      <c r="K20" s="493"/>
      <c r="L20" s="493"/>
      <c r="M20" s="513"/>
      <c r="N20" s="475"/>
      <c r="Q20" s="502"/>
      <c r="R20" s="502"/>
      <c r="S20" s="502"/>
      <c r="T20" s="475"/>
      <c r="U20" s="504"/>
    </row>
    <row r="21" spans="2:21" ht="4.7" customHeight="1">
      <c r="B21" s="490"/>
      <c r="D21" s="496" t="s">
        <v>10</v>
      </c>
      <c r="E21" s="496"/>
      <c r="F21" s="496"/>
      <c r="G21" s="500" t="s">
        <v>10</v>
      </c>
      <c r="H21" s="500"/>
      <c r="I21" s="500" t="s">
        <v>10</v>
      </c>
      <c r="J21" s="493"/>
      <c r="K21" s="493"/>
      <c r="L21" s="493"/>
      <c r="M21" s="513"/>
      <c r="N21" s="475"/>
      <c r="Q21" s="502"/>
      <c r="R21" s="502"/>
      <c r="S21" s="502"/>
      <c r="T21" s="475"/>
      <c r="U21" s="504"/>
    </row>
    <row r="22" spans="2:21">
      <c r="B22" s="490"/>
      <c r="D22" s="473" t="s">
        <v>242</v>
      </c>
      <c r="E22" s="496"/>
      <c r="F22" s="561" t="s">
        <v>264</v>
      </c>
      <c r="G22" s="500">
        <v>-192821835</v>
      </c>
      <c r="H22" s="500"/>
      <c r="I22" s="500">
        <v>-566692930</v>
      </c>
      <c r="J22" s="493"/>
      <c r="K22" s="493"/>
      <c r="L22" s="493"/>
      <c r="M22" s="513"/>
      <c r="N22" s="475"/>
      <c r="O22" s="475"/>
      <c r="Q22" s="502"/>
      <c r="R22" s="502"/>
      <c r="S22" s="502"/>
      <c r="T22" s="475"/>
      <c r="U22" s="504"/>
    </row>
    <row r="23" spans="2:21">
      <c r="B23" s="490"/>
      <c r="D23" s="473" t="s">
        <v>255</v>
      </c>
      <c r="E23" s="496"/>
      <c r="F23" s="561" t="s">
        <v>265</v>
      </c>
      <c r="G23" s="505">
        <v>-162047588</v>
      </c>
      <c r="H23" s="500"/>
      <c r="I23" s="505">
        <v>-721819570</v>
      </c>
      <c r="J23" s="493"/>
      <c r="K23" s="493"/>
      <c r="L23" s="493"/>
      <c r="M23" s="513"/>
      <c r="N23" s="475"/>
      <c r="O23" s="475"/>
      <c r="Q23" s="502"/>
      <c r="R23" s="502"/>
      <c r="S23" s="502"/>
      <c r="T23" s="475"/>
      <c r="U23" s="504"/>
    </row>
    <row r="24" spans="2:21" ht="7.5" customHeight="1">
      <c r="B24" s="490"/>
      <c r="D24" s="496" t="s">
        <v>10</v>
      </c>
      <c r="E24" s="496"/>
      <c r="F24" s="496"/>
      <c r="G24" s="500" t="s">
        <v>10</v>
      </c>
      <c r="H24" s="500"/>
      <c r="I24" s="500" t="s">
        <v>10</v>
      </c>
      <c r="J24" s="493"/>
      <c r="K24" s="493"/>
      <c r="L24" s="493"/>
      <c r="M24" s="501"/>
      <c r="N24" s="475"/>
      <c r="Q24" s="502"/>
      <c r="R24" s="502"/>
      <c r="S24" s="502"/>
      <c r="T24" s="475"/>
      <c r="U24" s="504"/>
    </row>
    <row r="25" spans="2:21">
      <c r="B25" s="490"/>
      <c r="C25" s="506" t="s">
        <v>243</v>
      </c>
      <c r="G25" s="507">
        <f>SUM(G22:G24)</f>
        <v>-354869423</v>
      </c>
      <c r="H25" s="508"/>
      <c r="I25" s="507">
        <f>SUM(I22:I24)</f>
        <v>-1288512500</v>
      </c>
      <c r="J25" s="514">
        <v>0</v>
      </c>
      <c r="K25" s="514" t="e">
        <f>+#REF!</f>
        <v>#REF!</v>
      </c>
      <c r="L25" s="514" t="e">
        <f>+#REF!</f>
        <v>#REF!</v>
      </c>
      <c r="M25" s="511"/>
      <c r="N25" s="475"/>
      <c r="O25" s="502"/>
      <c r="P25" s="502"/>
      <c r="Q25" s="502"/>
      <c r="R25" s="502"/>
      <c r="S25" s="502"/>
      <c r="T25" s="475"/>
      <c r="U25" s="504"/>
    </row>
    <row r="26" spans="2:21" ht="7.5" customHeight="1">
      <c r="B26" s="490"/>
      <c r="D26" s="496"/>
      <c r="E26" s="496"/>
      <c r="F26" s="496"/>
      <c r="G26" s="500"/>
      <c r="H26" s="500"/>
      <c r="I26" s="500"/>
      <c r="J26" s="493"/>
      <c r="K26" s="493"/>
      <c r="L26" s="514"/>
      <c r="M26" s="513"/>
      <c r="N26" s="475"/>
      <c r="O26" s="502"/>
      <c r="P26" s="502"/>
      <c r="Q26" s="502"/>
      <c r="R26" s="502"/>
      <c r="S26" s="502"/>
      <c r="T26" s="475"/>
      <c r="U26" s="504"/>
    </row>
    <row r="27" spans="2:21" ht="16.5">
      <c r="B27" s="490"/>
      <c r="C27" s="491" t="s">
        <v>244</v>
      </c>
      <c r="G27" s="500"/>
      <c r="H27" s="500"/>
      <c r="I27" s="500"/>
      <c r="J27" s="493"/>
      <c r="K27" s="493"/>
      <c r="L27" s="493"/>
      <c r="M27" s="494"/>
      <c r="N27" s="502"/>
      <c r="O27" s="502"/>
      <c r="P27" s="502"/>
      <c r="Q27" s="502"/>
      <c r="R27" s="502"/>
      <c r="S27" s="502"/>
      <c r="T27" s="475"/>
      <c r="U27" s="504"/>
    </row>
    <row r="28" spans="2:21" ht="9.75" customHeight="1">
      <c r="B28" s="490"/>
      <c r="D28" s="515" t="s">
        <v>10</v>
      </c>
      <c r="E28" s="515"/>
      <c r="F28" s="561"/>
      <c r="G28" s="500"/>
      <c r="H28" s="500"/>
      <c r="I28" s="500"/>
      <c r="J28" s="493">
        <f>+G28</f>
        <v>0</v>
      </c>
      <c r="K28" s="493"/>
      <c r="L28" s="516"/>
      <c r="M28" s="494"/>
      <c r="O28" s="502"/>
      <c r="P28" s="502"/>
      <c r="Q28" s="502"/>
      <c r="R28" s="502"/>
      <c r="S28" s="502"/>
      <c r="T28" s="475"/>
      <c r="U28" s="504"/>
    </row>
    <row r="29" spans="2:21">
      <c r="B29" s="490"/>
      <c r="D29" s="562" t="s">
        <v>259</v>
      </c>
      <c r="E29" s="515"/>
      <c r="F29" s="561"/>
      <c r="G29" s="563">
        <v>-3000000000</v>
      </c>
      <c r="H29" s="500"/>
      <c r="I29" s="500">
        <v>-1878791814</v>
      </c>
      <c r="J29" s="493"/>
      <c r="K29" s="493"/>
      <c r="L29" s="516"/>
      <c r="M29" s="494"/>
      <c r="O29" s="502"/>
      <c r="P29" s="502"/>
      <c r="Q29" s="502"/>
      <c r="R29" s="502"/>
      <c r="S29" s="502"/>
      <c r="T29" s="475"/>
      <c r="U29" s="504"/>
    </row>
    <row r="30" spans="2:21" ht="13.15" customHeight="1">
      <c r="B30" s="490"/>
      <c r="D30" s="473" t="s">
        <v>227</v>
      </c>
      <c r="E30" s="496"/>
      <c r="F30" s="496"/>
      <c r="G30" s="660">
        <v>-132493156</v>
      </c>
      <c r="H30" s="500"/>
      <c r="I30" s="505">
        <v>-147945204</v>
      </c>
      <c r="J30" s="493"/>
      <c r="K30" s="493"/>
      <c r="L30" s="493"/>
      <c r="M30" s="501"/>
      <c r="N30" s="475"/>
      <c r="P30" s="502"/>
      <c r="Q30" s="502"/>
      <c r="R30" s="502"/>
      <c r="S30" s="504"/>
      <c r="T30" s="504"/>
      <c r="U30" s="504"/>
    </row>
    <row r="31" spans="2:21">
      <c r="B31" s="490"/>
      <c r="D31" s="496"/>
      <c r="E31" s="496"/>
      <c r="F31" s="496"/>
      <c r="G31" s="500"/>
      <c r="H31" s="500"/>
      <c r="I31" s="500"/>
      <c r="J31" s="493"/>
      <c r="K31" s="493"/>
      <c r="L31" s="493"/>
      <c r="M31" s="501"/>
      <c r="O31" s="502"/>
      <c r="P31" s="502"/>
      <c r="Q31" s="502"/>
      <c r="R31" s="502"/>
      <c r="S31" s="517"/>
      <c r="T31" s="504"/>
      <c r="U31" s="504"/>
    </row>
    <row r="32" spans="2:21">
      <c r="B32" s="490"/>
      <c r="C32" s="506" t="s">
        <v>245</v>
      </c>
      <c r="G32" s="507">
        <f>+SUM(G29:G30)</f>
        <v>-3132493156</v>
      </c>
      <c r="H32" s="508"/>
      <c r="I32" s="507">
        <f>+SUM(I29:I30)</f>
        <v>-2026737018</v>
      </c>
      <c r="J32" s="514">
        <f>SUM(J31:J31)</f>
        <v>0</v>
      </c>
      <c r="K32" s="514">
        <f>SUM(K31:K31)</f>
        <v>0</v>
      </c>
      <c r="L32" s="514" t="e">
        <f>+#REF!+#REF!</f>
        <v>#REF!</v>
      </c>
      <c r="M32" s="511"/>
      <c r="O32" s="502"/>
      <c r="P32" s="502"/>
      <c r="Q32" s="502"/>
      <c r="R32" s="502"/>
      <c r="S32" s="517"/>
      <c r="T32" s="504"/>
      <c r="U32" s="504"/>
    </row>
    <row r="33" spans="2:21">
      <c r="B33" s="490"/>
      <c r="C33" s="481"/>
      <c r="G33" s="508"/>
      <c r="H33" s="508"/>
      <c r="I33" s="508"/>
      <c r="J33" s="518"/>
      <c r="K33" s="518"/>
      <c r="L33" s="519"/>
      <c r="M33" s="494"/>
      <c r="N33" s="520"/>
      <c r="O33" s="502"/>
      <c r="P33" s="502"/>
      <c r="Q33" s="502"/>
      <c r="R33" s="502"/>
      <c r="S33" s="517"/>
      <c r="T33" s="504"/>
      <c r="U33" s="504"/>
    </row>
    <row r="34" spans="2:21">
      <c r="B34" s="490"/>
      <c r="C34" s="481" t="s">
        <v>246</v>
      </c>
      <c r="D34" s="496"/>
      <c r="E34" s="496"/>
      <c r="F34" s="496"/>
      <c r="G34" s="508">
        <v>-88090043</v>
      </c>
      <c r="H34" s="500"/>
      <c r="I34" s="508">
        <v>-249275871</v>
      </c>
      <c r="J34" s="493" t="e">
        <f>+'[1]Balances '!#REF!</f>
        <v>#REF!</v>
      </c>
      <c r="K34" s="493"/>
      <c r="L34" s="493" t="e">
        <f>+'[1]Balances '!#REF!*-1</f>
        <v>#REF!</v>
      </c>
      <c r="M34" s="494"/>
      <c r="O34" s="502"/>
      <c r="P34" s="502"/>
      <c r="Q34" s="502"/>
      <c r="R34" s="502"/>
      <c r="S34" s="517"/>
      <c r="T34" s="504"/>
      <c r="U34" s="504"/>
    </row>
    <row r="35" spans="2:21" ht="6.75" customHeight="1">
      <c r="B35" s="490"/>
      <c r="D35" s="496"/>
      <c r="E35" s="496"/>
      <c r="F35" s="496"/>
      <c r="G35" s="500"/>
      <c r="H35" s="500"/>
      <c r="I35" s="500"/>
      <c r="J35" s="493" t="s">
        <v>10</v>
      </c>
      <c r="K35" s="493"/>
      <c r="L35" s="493"/>
      <c r="M35" s="494"/>
      <c r="O35" s="502"/>
      <c r="P35" s="502"/>
      <c r="Q35" s="502"/>
      <c r="R35" s="502"/>
      <c r="S35" s="517"/>
      <c r="T35" s="504"/>
      <c r="U35" s="504"/>
    </row>
    <row r="36" spans="2:21">
      <c r="B36" s="490"/>
      <c r="C36" s="481" t="s">
        <v>247</v>
      </c>
      <c r="G36" s="508">
        <f>+G18+G25+G32+G34</f>
        <v>2834464694</v>
      </c>
      <c r="H36" s="508"/>
      <c r="I36" s="508">
        <f>+I18+I25+I32+I34</f>
        <v>-846771135</v>
      </c>
      <c r="J36" s="518">
        <f>+J18+J25+J32</f>
        <v>0</v>
      </c>
      <c r="K36" s="518" t="e">
        <f>+K18+K25+K32</f>
        <v>#REF!</v>
      </c>
      <c r="L36" s="519" t="e">
        <f>+L18+L25+L32</f>
        <v>#REF!</v>
      </c>
      <c r="M36" s="494"/>
      <c r="N36" s="520"/>
      <c r="O36" s="502"/>
      <c r="P36" s="502"/>
      <c r="Q36" s="502"/>
      <c r="R36" s="502"/>
      <c r="S36" s="517"/>
      <c r="T36" s="504"/>
      <c r="U36" s="504"/>
    </row>
    <row r="37" spans="2:21" ht="9" customHeight="1">
      <c r="B37" s="490"/>
      <c r="C37" s="481"/>
      <c r="G37" s="508"/>
      <c r="H37" s="508"/>
      <c r="I37" s="508"/>
      <c r="J37" s="514"/>
      <c r="K37" s="514"/>
      <c r="L37" s="493"/>
      <c r="M37" s="494"/>
      <c r="O37" s="502"/>
      <c r="P37" s="502"/>
      <c r="Q37" s="502"/>
      <c r="R37" s="502"/>
      <c r="S37" s="517"/>
      <c r="T37" s="504"/>
      <c r="U37" s="504"/>
    </row>
    <row r="38" spans="2:21">
      <c r="B38" s="490"/>
      <c r="C38" s="481" t="s">
        <v>248</v>
      </c>
      <c r="F38" s="478">
        <v>4</v>
      </c>
      <c r="G38" s="508">
        <v>2686643948</v>
      </c>
      <c r="H38" s="508"/>
      <c r="I38" s="508">
        <v>2870824623</v>
      </c>
      <c r="J38" s="514"/>
      <c r="K38" s="514"/>
      <c r="L38" s="493"/>
      <c r="M38" s="494"/>
      <c r="O38" s="502"/>
      <c r="P38" s="502"/>
      <c r="Q38" s="502"/>
      <c r="R38" s="502"/>
      <c r="S38" s="517"/>
      <c r="T38" s="504"/>
      <c r="U38" s="504"/>
    </row>
    <row r="39" spans="2:21" ht="8.25" customHeight="1">
      <c r="B39" s="490"/>
      <c r="C39" s="481"/>
      <c r="G39" s="500" t="s">
        <v>10</v>
      </c>
      <c r="H39" s="500"/>
      <c r="I39" s="500" t="s">
        <v>10</v>
      </c>
      <c r="J39" s="493" t="s">
        <v>10</v>
      </c>
      <c r="K39" s="493" t="s">
        <v>10</v>
      </c>
      <c r="L39" s="493" t="s">
        <v>10</v>
      </c>
      <c r="M39" s="494"/>
      <c r="O39" s="502"/>
      <c r="P39" s="502"/>
      <c r="Q39" s="502"/>
      <c r="R39" s="502"/>
      <c r="S39" s="517"/>
      <c r="T39" s="504"/>
      <c r="U39" s="504"/>
    </row>
    <row r="40" spans="2:21" ht="13.5" thickBot="1">
      <c r="B40" s="490"/>
      <c r="C40" s="481" t="s">
        <v>249</v>
      </c>
      <c r="F40" s="478">
        <v>4</v>
      </c>
      <c r="G40" s="521">
        <f>+G36+G38</f>
        <v>5521108642</v>
      </c>
      <c r="H40" s="508"/>
      <c r="I40" s="521">
        <f>+I36+I38</f>
        <v>2024053488</v>
      </c>
      <c r="J40" s="514" t="s">
        <v>10</v>
      </c>
      <c r="K40" s="514" t="e">
        <f>+K36+#REF!</f>
        <v>#REF!</v>
      </c>
      <c r="L40" s="493" t="s">
        <v>10</v>
      </c>
      <c r="M40" s="494"/>
      <c r="N40" s="482"/>
      <c r="O40" s="502"/>
      <c r="P40" s="502"/>
      <c r="Q40" s="502"/>
      <c r="R40" s="502"/>
      <c r="S40" s="517"/>
      <c r="T40" s="504"/>
      <c r="U40" s="504"/>
    </row>
    <row r="41" spans="2:21" ht="13.5" thickTop="1">
      <c r="B41" s="522"/>
      <c r="C41" s="523"/>
      <c r="D41" s="523"/>
      <c r="E41" s="523"/>
      <c r="F41" s="523"/>
      <c r="G41" s="505"/>
      <c r="H41" s="505"/>
      <c r="I41" s="505"/>
      <c r="J41" s="523"/>
      <c r="K41" s="523"/>
      <c r="L41" s="524"/>
      <c r="M41" s="525"/>
      <c r="O41" s="503"/>
    </row>
    <row r="43" spans="2:21">
      <c r="B43" s="475" t="s">
        <v>94</v>
      </c>
      <c r="G43" s="526"/>
      <c r="H43" s="527"/>
      <c r="K43" s="526"/>
      <c r="L43" s="526"/>
    </row>
    <row r="44" spans="2:21">
      <c r="G44" s="526"/>
      <c r="H44" s="527"/>
      <c r="K44" s="526"/>
      <c r="L44" s="526"/>
    </row>
    <row r="45" spans="2:21">
      <c r="G45" s="526"/>
      <c r="H45" s="527"/>
      <c r="I45" s="473"/>
      <c r="K45" s="526"/>
      <c r="L45" s="526"/>
    </row>
    <row r="46" spans="2:21">
      <c r="G46" s="526"/>
      <c r="H46" s="527"/>
      <c r="I46" s="473"/>
      <c r="K46" s="526"/>
      <c r="L46" s="526"/>
    </row>
    <row r="47" spans="2:21">
      <c r="C47" s="292" t="s">
        <v>180</v>
      </c>
      <c r="D47" s="292"/>
      <c r="E47" s="528" t="s">
        <v>181</v>
      </c>
      <c r="F47" s="528"/>
      <c r="G47" s="698" t="s">
        <v>250</v>
      </c>
      <c r="H47" s="698"/>
      <c r="I47" s="699"/>
      <c r="J47" s="699"/>
      <c r="K47" s="699"/>
      <c r="L47" s="699"/>
      <c r="M47" s="699"/>
    </row>
    <row r="48" spans="2:21">
      <c r="C48" s="292" t="s">
        <v>132</v>
      </c>
      <c r="D48" s="292"/>
      <c r="E48" s="528" t="s">
        <v>251</v>
      </c>
      <c r="F48" s="528"/>
      <c r="G48" s="698" t="s">
        <v>134</v>
      </c>
      <c r="H48" s="698"/>
      <c r="I48" s="699"/>
      <c r="J48" s="699"/>
      <c r="K48" s="699"/>
      <c r="L48" s="699"/>
      <c r="M48" s="699"/>
    </row>
    <row r="49" spans="1:14">
      <c r="N49" s="529"/>
    </row>
    <row r="50" spans="1:14">
      <c r="A50" s="290"/>
      <c r="B50" s="530"/>
      <c r="C50" s="530"/>
      <c r="G50" s="473"/>
      <c r="H50" s="473"/>
      <c r="I50" s="473"/>
      <c r="L50" s="473"/>
    </row>
    <row r="51" spans="1:14">
      <c r="B51" s="506"/>
      <c r="C51" s="529"/>
      <c r="D51" s="529"/>
      <c r="E51" s="531"/>
      <c r="F51" s="531"/>
      <c r="G51" s="531"/>
      <c r="H51" s="532"/>
      <c r="I51" s="529"/>
      <c r="K51" s="533" t="s">
        <v>123</v>
      </c>
      <c r="L51" s="526" t="s">
        <v>252</v>
      </c>
    </row>
    <row r="52" spans="1:14">
      <c r="B52" s="506"/>
      <c r="C52" s="529"/>
      <c r="D52" s="529"/>
      <c r="E52" s="531"/>
      <c r="F52" s="531"/>
      <c r="G52" s="531"/>
      <c r="H52" s="531"/>
      <c r="I52" s="529"/>
      <c r="K52" s="533"/>
      <c r="L52" s="526"/>
    </row>
    <row r="53" spans="1:14">
      <c r="B53" s="290"/>
      <c r="E53" s="534"/>
      <c r="F53" s="534"/>
      <c r="G53" s="534"/>
      <c r="H53" s="534"/>
      <c r="I53" s="473"/>
      <c r="K53" s="526"/>
      <c r="L53" s="526"/>
    </row>
    <row r="54" spans="1:14" ht="15">
      <c r="B54" s="535"/>
      <c r="C54" s="536"/>
      <c r="D54" s="536"/>
      <c r="E54" s="536"/>
      <c r="F54" s="536"/>
      <c r="G54" s="536"/>
      <c r="H54" s="536"/>
      <c r="I54" s="536"/>
      <c r="J54" s="536"/>
      <c r="K54" s="537"/>
      <c r="L54" s="537"/>
      <c r="M54" s="536"/>
    </row>
    <row r="62" spans="1:14">
      <c r="A62" s="529"/>
      <c r="B62" s="529"/>
      <c r="C62" s="529"/>
      <c r="D62" s="529"/>
      <c r="E62" s="529"/>
      <c r="F62" s="529"/>
      <c r="G62" s="529"/>
      <c r="H62" s="529"/>
      <c r="I62" s="529"/>
      <c r="J62" s="529"/>
      <c r="K62" s="529"/>
      <c r="L62" s="529"/>
      <c r="M62" s="529"/>
    </row>
  </sheetData>
  <mergeCells count="8">
    <mergeCell ref="G48:H48"/>
    <mergeCell ref="I48:M48"/>
    <mergeCell ref="D2:J2"/>
    <mergeCell ref="D5:I5"/>
    <mergeCell ref="D6:I6"/>
    <mergeCell ref="D7:I7"/>
    <mergeCell ref="G47:H47"/>
    <mergeCell ref="I47:M47"/>
  </mergeCells>
  <pageMargins left="1.1023622047244095" right="0.70866141732283472" top="1.9291338582677167" bottom="0.74803149606299213" header="0.31496062992125984" footer="0.31496062992125984"/>
  <pageSetup paperSize="9" scale="70" orientation="portrait" r:id="rId1"/>
  <headerFooter alignWithMargins="0">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606B8-DC26-4934-8B6F-824E1DDE5C0D}">
  <sheetPr>
    <tabColor rgb="FF7030A0"/>
  </sheetPr>
  <dimension ref="A6:H324"/>
  <sheetViews>
    <sheetView topLeftCell="A295" zoomScaleNormal="100" workbookViewId="0">
      <selection activeCell="D311" sqref="D311"/>
    </sheetView>
  </sheetViews>
  <sheetFormatPr baseColWidth="10" defaultRowHeight="12.75"/>
  <cols>
    <col min="1" max="1" width="16.85546875" style="596" customWidth="1"/>
    <col min="2" max="2" width="11.42578125" style="596" customWidth="1"/>
    <col min="3" max="3" width="17.140625" style="596" customWidth="1"/>
    <col min="4" max="4" width="16.140625" style="596" customWidth="1"/>
    <col min="5" max="5" width="18.28515625" style="596" customWidth="1"/>
    <col min="6" max="6" width="19.85546875" style="596" customWidth="1"/>
    <col min="7" max="7" width="13.28515625" style="596" bestFit="1" customWidth="1"/>
    <col min="8" max="8" width="12.7109375" style="596" bestFit="1" customWidth="1"/>
    <col min="9" max="9" width="11.42578125" style="596"/>
    <col min="10" max="10" width="18.42578125" style="596" bestFit="1" customWidth="1"/>
    <col min="11" max="16384" width="11.42578125" style="596"/>
  </cols>
  <sheetData>
    <row r="6" spans="1:6">
      <c r="A6" s="704" t="s">
        <v>307</v>
      </c>
      <c r="B6" s="704"/>
      <c r="C6" s="704"/>
      <c r="D6" s="704"/>
      <c r="E6" s="704"/>
    </row>
    <row r="7" spans="1:6">
      <c r="A7" s="704" t="s">
        <v>308</v>
      </c>
      <c r="B7" s="704"/>
      <c r="C7" s="704"/>
      <c r="D7" s="704"/>
      <c r="E7" s="704"/>
    </row>
    <row r="8" spans="1:6">
      <c r="B8" s="597"/>
    </row>
    <row r="9" spans="1:6">
      <c r="A9" s="705" t="s">
        <v>309</v>
      </c>
      <c r="B9" s="705"/>
      <c r="C9" s="705"/>
      <c r="D9" s="705"/>
      <c r="E9" s="598"/>
    </row>
    <row r="10" spans="1:6">
      <c r="B10" s="599"/>
    </row>
    <row r="11" spans="1:6" ht="40.5" customHeight="1">
      <c r="A11" s="706" t="s">
        <v>452</v>
      </c>
      <c r="B11" s="706"/>
      <c r="C11" s="706"/>
      <c r="D11" s="706"/>
      <c r="E11" s="706"/>
      <c r="F11" s="706"/>
    </row>
    <row r="12" spans="1:6">
      <c r="B12" s="601"/>
    </row>
    <row r="13" spans="1:6" ht="80.25" customHeight="1">
      <c r="A13" s="706" t="s">
        <v>453</v>
      </c>
      <c r="B13" s="706"/>
      <c r="C13" s="706"/>
      <c r="D13" s="706"/>
      <c r="E13" s="706"/>
      <c r="F13" s="706"/>
    </row>
    <row r="14" spans="1:6">
      <c r="B14" s="601"/>
    </row>
    <row r="15" spans="1:6" ht="66.75" customHeight="1">
      <c r="A15" s="706" t="s">
        <v>310</v>
      </c>
      <c r="B15" s="706"/>
      <c r="C15" s="706"/>
      <c r="D15" s="706"/>
      <c r="E15" s="706"/>
      <c r="F15" s="706"/>
    </row>
    <row r="16" spans="1:6">
      <c r="B16" s="601"/>
    </row>
    <row r="17" spans="1:6" ht="53.25" customHeight="1">
      <c r="A17" s="706" t="s">
        <v>311</v>
      </c>
      <c r="B17" s="706"/>
      <c r="C17" s="706"/>
      <c r="D17" s="706"/>
      <c r="E17" s="706"/>
      <c r="F17" s="706"/>
    </row>
    <row r="18" spans="1:6">
      <c r="B18" s="601"/>
    </row>
    <row r="19" spans="1:6" ht="28.5" customHeight="1">
      <c r="A19" s="706" t="s">
        <v>312</v>
      </c>
      <c r="B19" s="706"/>
      <c r="C19" s="706"/>
      <c r="D19" s="706"/>
      <c r="E19" s="706"/>
      <c r="F19" s="706"/>
    </row>
    <row r="20" spans="1:6">
      <c r="B20" s="601"/>
    </row>
    <row r="21" spans="1:6" ht="54.75" customHeight="1">
      <c r="A21" s="706" t="s">
        <v>454</v>
      </c>
      <c r="B21" s="706"/>
      <c r="C21" s="706"/>
      <c r="D21" s="706"/>
      <c r="E21" s="706"/>
      <c r="F21" s="706"/>
    </row>
    <row r="22" spans="1:6">
      <c r="B22" s="601"/>
    </row>
    <row r="23" spans="1:6" ht="81" customHeight="1">
      <c r="A23" s="706" t="s">
        <v>455</v>
      </c>
      <c r="B23" s="706"/>
      <c r="C23" s="706"/>
      <c r="D23" s="706"/>
      <c r="E23" s="706"/>
      <c r="F23" s="706"/>
    </row>
    <row r="24" spans="1:6">
      <c r="B24" s="601"/>
    </row>
    <row r="25" spans="1:6" ht="27.75" customHeight="1">
      <c r="A25" s="706" t="s">
        <v>456</v>
      </c>
      <c r="B25" s="706"/>
      <c r="C25" s="706"/>
      <c r="D25" s="706"/>
      <c r="E25" s="706"/>
      <c r="F25" s="706"/>
    </row>
    <row r="26" spans="1:6">
      <c r="B26" s="601"/>
    </row>
    <row r="27" spans="1:6" ht="43.5" customHeight="1">
      <c r="A27" s="706" t="s">
        <v>313</v>
      </c>
      <c r="B27" s="706"/>
      <c r="C27" s="706"/>
      <c r="D27" s="706"/>
      <c r="E27" s="706"/>
      <c r="F27" s="706"/>
    </row>
    <row r="28" spans="1:6">
      <c r="B28" s="601"/>
    </row>
    <row r="29" spans="1:6" ht="44.25" customHeight="1">
      <c r="A29" s="706" t="s">
        <v>314</v>
      </c>
      <c r="B29" s="706"/>
      <c r="C29" s="706"/>
      <c r="D29" s="706"/>
      <c r="E29" s="706"/>
      <c r="F29" s="706"/>
    </row>
    <row r="30" spans="1:6">
      <c r="B30" s="601"/>
    </row>
    <row r="31" spans="1:6" ht="55.5" customHeight="1">
      <c r="A31" s="706" t="s">
        <v>457</v>
      </c>
      <c r="B31" s="706"/>
      <c r="C31" s="706"/>
      <c r="D31" s="706"/>
      <c r="E31" s="706"/>
      <c r="F31" s="706"/>
    </row>
    <row r="32" spans="1:6">
      <c r="B32" s="601"/>
    </row>
    <row r="33" spans="1:6" ht="40.5" customHeight="1">
      <c r="A33" s="706" t="s">
        <v>458</v>
      </c>
      <c r="B33" s="706"/>
      <c r="C33" s="706"/>
      <c r="D33" s="706"/>
      <c r="E33" s="706"/>
      <c r="F33" s="706"/>
    </row>
    <row r="34" spans="1:6">
      <c r="B34" s="601"/>
    </row>
    <row r="35" spans="1:6" ht="54.75" customHeight="1">
      <c r="A35" s="706" t="s">
        <v>315</v>
      </c>
      <c r="B35" s="706"/>
      <c r="C35" s="706"/>
      <c r="D35" s="706"/>
      <c r="E35" s="706"/>
      <c r="F35" s="706"/>
    </row>
    <row r="36" spans="1:6">
      <c r="B36" s="601"/>
    </row>
    <row r="37" spans="1:6">
      <c r="A37" s="706" t="s">
        <v>316</v>
      </c>
      <c r="B37" s="706"/>
      <c r="C37" s="706"/>
      <c r="D37" s="706"/>
      <c r="E37" s="706"/>
      <c r="F37" s="706"/>
    </row>
    <row r="38" spans="1:6">
      <c r="B38" s="601"/>
    </row>
    <row r="39" spans="1:6" ht="39" customHeight="1">
      <c r="A39" s="706" t="s">
        <v>317</v>
      </c>
      <c r="B39" s="706"/>
      <c r="C39" s="706"/>
      <c r="D39" s="706"/>
      <c r="E39" s="706"/>
      <c r="F39" s="706"/>
    </row>
    <row r="40" spans="1:6">
      <c r="B40" s="601"/>
    </row>
    <row r="41" spans="1:6" ht="93.75" customHeight="1">
      <c r="A41" s="706" t="s">
        <v>459</v>
      </c>
      <c r="B41" s="706"/>
      <c r="C41" s="706"/>
      <c r="D41" s="706"/>
      <c r="E41" s="706"/>
      <c r="F41" s="706"/>
    </row>
    <row r="42" spans="1:6">
      <c r="B42" s="601"/>
    </row>
    <row r="43" spans="1:6">
      <c r="A43" s="708" t="s">
        <v>460</v>
      </c>
      <c r="B43" s="708"/>
      <c r="C43" s="708"/>
      <c r="D43" s="708"/>
      <c r="E43" s="708"/>
      <c r="F43" s="598"/>
    </row>
    <row r="44" spans="1:6">
      <c r="B44" s="602"/>
    </row>
    <row r="45" spans="1:6" ht="53.25" customHeight="1">
      <c r="A45" s="711" t="s">
        <v>318</v>
      </c>
      <c r="B45" s="711"/>
      <c r="C45" s="711"/>
      <c r="D45" s="711"/>
      <c r="E45" s="711"/>
      <c r="F45" s="711"/>
    </row>
    <row r="46" spans="1:6">
      <c r="B46" s="601"/>
    </row>
    <row r="47" spans="1:6">
      <c r="A47" s="705" t="s">
        <v>461</v>
      </c>
      <c r="B47" s="705"/>
      <c r="C47" s="705"/>
      <c r="D47" s="705"/>
      <c r="E47" s="705"/>
      <c r="F47" s="598"/>
    </row>
    <row r="48" spans="1:6">
      <c r="B48" s="602"/>
    </row>
    <row r="49" spans="1:6" ht="28.5" customHeight="1">
      <c r="A49" s="706" t="s">
        <v>319</v>
      </c>
      <c r="B49" s="706"/>
      <c r="C49" s="706"/>
      <c r="D49" s="706"/>
      <c r="E49" s="706"/>
      <c r="F49" s="706"/>
    </row>
    <row r="50" spans="1:6">
      <c r="B50" s="601"/>
    </row>
    <row r="51" spans="1:6">
      <c r="B51" s="601"/>
    </row>
    <row r="52" spans="1:6">
      <c r="A52" s="708" t="s">
        <v>462</v>
      </c>
      <c r="B52" s="708"/>
      <c r="C52" s="708"/>
      <c r="D52" s="708"/>
      <c r="E52" s="708"/>
      <c r="F52" s="598"/>
    </row>
    <row r="53" spans="1:6">
      <c r="B53" s="602"/>
    </row>
    <row r="54" spans="1:6" ht="29.25" customHeight="1">
      <c r="A54" s="706" t="s">
        <v>320</v>
      </c>
      <c r="B54" s="706"/>
      <c r="C54" s="706"/>
      <c r="D54" s="706"/>
      <c r="E54" s="706"/>
      <c r="F54" s="706"/>
    </row>
    <row r="55" spans="1:6">
      <c r="B55" s="601"/>
    </row>
    <row r="56" spans="1:6" ht="15" customHeight="1">
      <c r="A56" s="715" t="s">
        <v>463</v>
      </c>
      <c r="B56" s="715"/>
      <c r="C56" s="715"/>
      <c r="D56" s="715"/>
      <c r="E56" s="715"/>
      <c r="F56" s="600"/>
    </row>
    <row r="57" spans="1:6">
      <c r="B57" s="602"/>
    </row>
    <row r="58" spans="1:6" ht="69" customHeight="1">
      <c r="A58" s="706" t="s">
        <v>464</v>
      </c>
      <c r="B58" s="706"/>
      <c r="C58" s="706"/>
      <c r="D58" s="706"/>
      <c r="E58" s="706"/>
      <c r="F58" s="706"/>
    </row>
    <row r="59" spans="1:6">
      <c r="B59" s="601"/>
    </row>
    <row r="60" spans="1:6" ht="12.75" customHeight="1">
      <c r="A60" s="715" t="s">
        <v>465</v>
      </c>
      <c r="B60" s="715"/>
      <c r="C60" s="715"/>
      <c r="D60" s="715"/>
      <c r="E60" s="715"/>
      <c r="F60" s="598"/>
    </row>
    <row r="61" spans="1:6">
      <c r="B61" s="602"/>
    </row>
    <row r="62" spans="1:6" ht="28.5" customHeight="1">
      <c r="A62" s="706" t="s">
        <v>321</v>
      </c>
      <c r="B62" s="706"/>
      <c r="C62" s="706"/>
      <c r="D62" s="706"/>
      <c r="E62" s="706"/>
      <c r="F62" s="706"/>
    </row>
    <row r="63" spans="1:6">
      <c r="E63" s="603"/>
    </row>
    <row r="64" spans="1:6" ht="15">
      <c r="A64" s="636"/>
      <c r="B64" s="636"/>
      <c r="C64" s="636"/>
      <c r="D64" s="637"/>
      <c r="E64" s="637"/>
      <c r="F64" s="638" t="s">
        <v>322</v>
      </c>
    </row>
    <row r="65" spans="1:6">
      <c r="A65" s="636"/>
      <c r="B65" s="636"/>
      <c r="C65" s="712">
        <v>43921</v>
      </c>
      <c r="D65" s="712"/>
      <c r="E65" s="712">
        <v>43830</v>
      </c>
      <c r="F65" s="712"/>
    </row>
    <row r="66" spans="1:6" ht="13.5" customHeight="1">
      <c r="A66" s="636"/>
      <c r="B66" s="636"/>
      <c r="C66" s="639" t="s">
        <v>323</v>
      </c>
      <c r="D66" s="639" t="s">
        <v>324</v>
      </c>
      <c r="E66" s="639" t="s">
        <v>323</v>
      </c>
      <c r="F66" s="639" t="s">
        <v>324</v>
      </c>
    </row>
    <row r="67" spans="1:6">
      <c r="A67" s="713" t="s">
        <v>325</v>
      </c>
      <c r="B67" s="714"/>
      <c r="C67" s="640">
        <v>6554.28</v>
      </c>
      <c r="D67" s="641">
        <v>6571.73</v>
      </c>
      <c r="E67" s="640">
        <v>6442.33</v>
      </c>
      <c r="F67" s="640" t="s">
        <v>466</v>
      </c>
    </row>
    <row r="68" spans="1:6">
      <c r="A68" s="713" t="s">
        <v>326</v>
      </c>
      <c r="B68" s="714"/>
      <c r="C68" s="640">
        <v>1262.82</v>
      </c>
      <c r="D68" s="642">
        <v>1266.8399999999999</v>
      </c>
      <c r="E68" s="640">
        <v>1594.68</v>
      </c>
      <c r="F68" s="640">
        <v>1600.34</v>
      </c>
    </row>
    <row r="69" spans="1:6">
      <c r="A69" s="643"/>
      <c r="B69" s="643"/>
      <c r="C69" s="644"/>
      <c r="D69" s="645"/>
      <c r="E69" s="646"/>
      <c r="F69" s="646"/>
    </row>
    <row r="70" spans="1:6">
      <c r="A70" s="708" t="s">
        <v>467</v>
      </c>
      <c r="B70" s="708"/>
      <c r="C70" s="708"/>
      <c r="D70" s="708"/>
      <c r="E70" s="708"/>
      <c r="F70" s="598"/>
    </row>
    <row r="71" spans="1:6">
      <c r="B71" s="602"/>
    </row>
    <row r="72" spans="1:6" ht="28.5" customHeight="1">
      <c r="A72" s="706" t="s">
        <v>327</v>
      </c>
      <c r="B72" s="706"/>
      <c r="C72" s="706"/>
      <c r="D72" s="706"/>
      <c r="E72" s="706"/>
      <c r="F72" s="706"/>
    </row>
    <row r="73" spans="1:6">
      <c r="B73" s="602"/>
    </row>
    <row r="74" spans="1:6">
      <c r="A74" s="708" t="s">
        <v>468</v>
      </c>
      <c r="B74" s="708"/>
      <c r="C74" s="708"/>
      <c r="D74" s="708"/>
      <c r="E74" s="708"/>
      <c r="F74" s="598"/>
    </row>
    <row r="75" spans="1:6">
      <c r="B75" s="601"/>
    </row>
    <row r="76" spans="1:6" ht="27.75" customHeight="1">
      <c r="A76" s="706" t="s">
        <v>328</v>
      </c>
      <c r="B76" s="706"/>
      <c r="C76" s="706"/>
      <c r="D76" s="706"/>
      <c r="E76" s="706"/>
      <c r="F76" s="706"/>
    </row>
    <row r="77" spans="1:6">
      <c r="B77" s="601"/>
    </row>
    <row r="78" spans="1:6">
      <c r="A78" s="708" t="s">
        <v>469</v>
      </c>
      <c r="B78" s="708"/>
      <c r="C78" s="708"/>
      <c r="D78" s="708"/>
      <c r="E78" s="708"/>
      <c r="F78" s="598"/>
    </row>
    <row r="79" spans="1:6">
      <c r="B79" s="604"/>
    </row>
    <row r="80" spans="1:6" ht="93.75" customHeight="1">
      <c r="A80" s="709" t="s">
        <v>329</v>
      </c>
      <c r="B80" s="709"/>
      <c r="C80" s="709"/>
      <c r="D80" s="709"/>
      <c r="E80" s="709"/>
      <c r="F80" s="709"/>
    </row>
    <row r="81" spans="1:6">
      <c r="B81" s="601"/>
    </row>
    <row r="82" spans="1:6">
      <c r="A82" s="705" t="s">
        <v>330</v>
      </c>
      <c r="B82" s="705"/>
      <c r="C82" s="705"/>
      <c r="D82" s="705"/>
      <c r="E82" s="598"/>
      <c r="F82" s="598"/>
    </row>
    <row r="83" spans="1:6">
      <c r="B83" s="601"/>
    </row>
    <row r="84" spans="1:6" ht="29.25" customHeight="1">
      <c r="A84" s="711" t="s">
        <v>331</v>
      </c>
      <c r="B84" s="711"/>
      <c r="C84" s="711"/>
      <c r="D84" s="711"/>
      <c r="E84" s="711"/>
      <c r="F84" s="711"/>
    </row>
    <row r="85" spans="1:6">
      <c r="B85" s="602"/>
    </row>
    <row r="86" spans="1:6">
      <c r="A86" s="665" t="s">
        <v>488</v>
      </c>
      <c r="B86" s="602"/>
    </row>
    <row r="87" spans="1:6">
      <c r="B87" s="602"/>
    </row>
    <row r="88" spans="1:6" ht="77.25" customHeight="1">
      <c r="A88" s="716" t="s">
        <v>490</v>
      </c>
      <c r="B88" s="716"/>
      <c r="C88" s="716"/>
      <c r="D88" s="716"/>
      <c r="E88" s="716"/>
      <c r="F88" s="716"/>
    </row>
    <row r="89" spans="1:6">
      <c r="B89" s="602"/>
    </row>
    <row r="90" spans="1:6">
      <c r="A90" s="705" t="s">
        <v>332</v>
      </c>
      <c r="B90" s="705"/>
      <c r="C90" s="705"/>
      <c r="D90" s="705"/>
      <c r="E90" s="598"/>
      <c r="F90" s="598"/>
    </row>
    <row r="91" spans="1:6">
      <c r="B91" s="601"/>
    </row>
    <row r="92" spans="1:6">
      <c r="A92" s="711" t="s">
        <v>333</v>
      </c>
      <c r="B92" s="711"/>
      <c r="C92" s="711"/>
      <c r="D92" s="711"/>
      <c r="E92" s="711"/>
      <c r="F92" s="711"/>
    </row>
    <row r="93" spans="1:6">
      <c r="A93" s="635"/>
      <c r="B93" s="635"/>
      <c r="C93" s="635"/>
      <c r="D93" s="635"/>
      <c r="E93" s="635"/>
      <c r="F93" s="635"/>
    </row>
    <row r="94" spans="1:6">
      <c r="F94" s="605" t="s">
        <v>322</v>
      </c>
    </row>
    <row r="95" spans="1:6">
      <c r="A95" s="707" t="s">
        <v>334</v>
      </c>
      <c r="B95" s="707"/>
      <c r="C95" s="707"/>
      <c r="D95" s="707"/>
      <c r="E95" s="606">
        <v>43921</v>
      </c>
      <c r="F95" s="606">
        <v>43830</v>
      </c>
    </row>
    <row r="96" spans="1:6">
      <c r="A96" s="707" t="s">
        <v>335</v>
      </c>
      <c r="B96" s="707"/>
      <c r="C96" s="707"/>
      <c r="D96" s="707"/>
      <c r="E96" s="607"/>
      <c r="F96" s="607"/>
    </row>
    <row r="97" spans="1:6">
      <c r="A97" s="710" t="s">
        <v>336</v>
      </c>
      <c r="B97" s="710"/>
      <c r="C97" s="710"/>
      <c r="D97" s="710"/>
      <c r="E97" s="608">
        <v>88128849</v>
      </c>
      <c r="F97" s="609">
        <v>59018185</v>
      </c>
    </row>
    <row r="98" spans="1:6">
      <c r="A98" s="710" t="s">
        <v>337</v>
      </c>
      <c r="B98" s="710"/>
      <c r="C98" s="710"/>
      <c r="D98" s="710"/>
      <c r="E98" s="608">
        <v>800000</v>
      </c>
      <c r="F98" s="610">
        <v>0</v>
      </c>
    </row>
    <row r="99" spans="1:6">
      <c r="A99" s="707" t="s">
        <v>338</v>
      </c>
      <c r="B99" s="707"/>
      <c r="C99" s="707"/>
      <c r="D99" s="707"/>
      <c r="E99" s="611">
        <f>+SUM(E97:E98)</f>
        <v>88928849</v>
      </c>
      <c r="F99" s="611">
        <f>+SUM(F97:F98)</f>
        <v>59018185</v>
      </c>
    </row>
    <row r="100" spans="1:6">
      <c r="A100" s="731"/>
      <c r="B100" s="731"/>
      <c r="C100" s="731"/>
      <c r="D100" s="731"/>
      <c r="E100" s="612"/>
      <c r="F100" s="612"/>
    </row>
    <row r="101" spans="1:6">
      <c r="A101" s="707" t="s">
        <v>339</v>
      </c>
      <c r="B101" s="707"/>
      <c r="C101" s="707"/>
      <c r="D101" s="707"/>
      <c r="E101" s="607"/>
      <c r="F101" s="607"/>
    </row>
    <row r="102" spans="1:6">
      <c r="A102" s="710" t="s">
        <v>340</v>
      </c>
      <c r="B102" s="710"/>
      <c r="C102" s="710"/>
      <c r="D102" s="710"/>
      <c r="E102" s="609">
        <v>30000000</v>
      </c>
      <c r="F102" s="609">
        <v>30000000</v>
      </c>
    </row>
    <row r="103" spans="1:6" s="664" customFormat="1">
      <c r="A103" s="732" t="s">
        <v>341</v>
      </c>
      <c r="B103" s="732"/>
      <c r="C103" s="732"/>
      <c r="D103" s="732"/>
      <c r="E103" s="663">
        <v>5555703</v>
      </c>
      <c r="F103" s="663">
        <v>10000000</v>
      </c>
    </row>
    <row r="104" spans="1:6">
      <c r="A104" s="710" t="s">
        <v>342</v>
      </c>
      <c r="B104" s="710"/>
      <c r="C104" s="710"/>
      <c r="D104" s="710"/>
      <c r="E104" s="609">
        <v>25000000</v>
      </c>
      <c r="F104" s="609">
        <v>25000000</v>
      </c>
    </row>
    <row r="105" spans="1:6">
      <c r="A105" s="707" t="s">
        <v>343</v>
      </c>
      <c r="B105" s="707"/>
      <c r="C105" s="707"/>
      <c r="D105" s="707"/>
      <c r="E105" s="611">
        <f>+SUM(E102:E104)</f>
        <v>60555703</v>
      </c>
      <c r="F105" s="611">
        <f>+SUM(F102:F104)</f>
        <v>65000000</v>
      </c>
    </row>
    <row r="106" spans="1:6">
      <c r="A106" s="731"/>
      <c r="B106" s="731"/>
      <c r="C106" s="731"/>
      <c r="D106" s="731"/>
      <c r="E106" s="612"/>
      <c r="F106" s="612"/>
    </row>
    <row r="107" spans="1:6">
      <c r="A107" s="707" t="s">
        <v>344</v>
      </c>
      <c r="B107" s="707"/>
      <c r="C107" s="707"/>
      <c r="D107" s="707"/>
      <c r="E107" s="607"/>
      <c r="F107" s="607"/>
    </row>
    <row r="108" spans="1:6">
      <c r="A108" s="710" t="s">
        <v>345</v>
      </c>
      <c r="B108" s="710"/>
      <c r="C108" s="710"/>
      <c r="D108" s="710"/>
      <c r="E108" s="613">
        <v>3243638</v>
      </c>
      <c r="F108" s="613">
        <v>5078926</v>
      </c>
    </row>
    <row r="109" spans="1:6">
      <c r="A109" s="710" t="s">
        <v>221</v>
      </c>
      <c r="B109" s="710"/>
      <c r="C109" s="710"/>
      <c r="D109" s="710"/>
      <c r="E109" s="613">
        <v>5248366</v>
      </c>
      <c r="F109" s="613">
        <v>6789092</v>
      </c>
    </row>
    <row r="110" spans="1:6">
      <c r="A110" s="710" t="s">
        <v>346</v>
      </c>
      <c r="B110" s="710"/>
      <c r="C110" s="710"/>
      <c r="D110" s="710"/>
      <c r="E110" s="613">
        <v>35616285</v>
      </c>
      <c r="F110" s="613">
        <v>35007943</v>
      </c>
    </row>
    <row r="111" spans="1:6">
      <c r="A111" s="710" t="s">
        <v>347</v>
      </c>
      <c r="B111" s="710"/>
      <c r="C111" s="710"/>
      <c r="D111" s="710"/>
      <c r="E111" s="613">
        <v>401086014</v>
      </c>
      <c r="F111" s="613">
        <v>56843929</v>
      </c>
    </row>
    <row r="112" spans="1:6">
      <c r="A112" s="710" t="s">
        <v>348</v>
      </c>
      <c r="B112" s="710"/>
      <c r="C112" s="710"/>
      <c r="D112" s="710"/>
      <c r="E112" s="613">
        <v>41922421.1932</v>
      </c>
      <c r="F112" s="613">
        <v>151407446</v>
      </c>
    </row>
    <row r="113" spans="1:6">
      <c r="A113" s="710" t="s">
        <v>349</v>
      </c>
      <c r="B113" s="710"/>
      <c r="C113" s="710"/>
      <c r="D113" s="710"/>
      <c r="E113" s="613">
        <v>5216653</v>
      </c>
      <c r="F113" s="613">
        <v>5099650</v>
      </c>
    </row>
    <row r="114" spans="1:6">
      <c r="A114" s="710" t="s">
        <v>350</v>
      </c>
      <c r="B114" s="710"/>
      <c r="C114" s="710"/>
      <c r="D114" s="710"/>
      <c r="E114" s="613">
        <v>5745127</v>
      </c>
      <c r="F114" s="613">
        <v>5843127</v>
      </c>
    </row>
    <row r="115" spans="1:6">
      <c r="A115" s="710" t="s">
        <v>351</v>
      </c>
      <c r="B115" s="710"/>
      <c r="C115" s="710"/>
      <c r="D115" s="710"/>
      <c r="E115" s="613">
        <v>20589615</v>
      </c>
      <c r="F115" s="613">
        <v>25342450</v>
      </c>
    </row>
    <row r="116" spans="1:6">
      <c r="A116" s="710" t="s">
        <v>352</v>
      </c>
      <c r="B116" s="710"/>
      <c r="C116" s="710"/>
      <c r="D116" s="710"/>
      <c r="E116" s="613">
        <v>2519750074</v>
      </c>
      <c r="F116" s="613">
        <v>1354396259</v>
      </c>
    </row>
    <row r="117" spans="1:6">
      <c r="A117" s="710" t="s">
        <v>353</v>
      </c>
      <c r="B117" s="710"/>
      <c r="C117" s="710"/>
      <c r="D117" s="710"/>
      <c r="E117" s="613">
        <v>191394546</v>
      </c>
      <c r="F117" s="613">
        <v>142802104</v>
      </c>
    </row>
    <row r="118" spans="1:6">
      <c r="A118" s="710" t="s">
        <v>354</v>
      </c>
      <c r="B118" s="710"/>
      <c r="C118" s="710"/>
      <c r="D118" s="710"/>
      <c r="E118" s="613">
        <v>278753130</v>
      </c>
      <c r="F118" s="613">
        <v>18699269</v>
      </c>
    </row>
    <row r="119" spans="1:6">
      <c r="A119" s="710" t="s">
        <v>355</v>
      </c>
      <c r="B119" s="710"/>
      <c r="C119" s="710"/>
      <c r="D119" s="710"/>
      <c r="E119" s="613">
        <v>1578326534</v>
      </c>
      <c r="F119" s="613">
        <v>679922139</v>
      </c>
    </row>
    <row r="120" spans="1:6">
      <c r="A120" s="710" t="s">
        <v>356</v>
      </c>
      <c r="B120" s="710"/>
      <c r="C120" s="710"/>
      <c r="D120" s="710"/>
      <c r="E120" s="613">
        <v>284731687.18799996</v>
      </c>
      <c r="F120" s="613">
        <v>75393429</v>
      </c>
    </row>
    <row r="121" spans="1:6">
      <c r="A121" s="707" t="s">
        <v>357</v>
      </c>
      <c r="B121" s="707"/>
      <c r="C121" s="707"/>
      <c r="D121" s="707"/>
      <c r="E121" s="611">
        <f>+SUM(E108:E120)</f>
        <v>5371624090.3811998</v>
      </c>
      <c r="F121" s="611">
        <f>+SUM(F108:F120)</f>
        <v>2562625763</v>
      </c>
    </row>
    <row r="122" spans="1:6" ht="14.25" customHeight="1">
      <c r="A122" s="707" t="s">
        <v>358</v>
      </c>
      <c r="B122" s="707"/>
      <c r="C122" s="707"/>
      <c r="D122" s="707"/>
      <c r="E122" s="611">
        <f>+E99+E105+E121</f>
        <v>5521108642.3811998</v>
      </c>
      <c r="F122" s="611">
        <f>+F99+F105+F121</f>
        <v>2686643948</v>
      </c>
    </row>
    <row r="123" spans="1:6">
      <c r="B123" s="602"/>
    </row>
    <row r="124" spans="1:6">
      <c r="B124" s="602"/>
    </row>
    <row r="125" spans="1:6">
      <c r="A125" s="705" t="s">
        <v>359</v>
      </c>
      <c r="B125" s="705"/>
      <c r="C125" s="705"/>
      <c r="D125" s="705"/>
      <c r="E125" s="705"/>
    </row>
    <row r="126" spans="1:6">
      <c r="B126" s="601"/>
    </row>
    <row r="127" spans="1:6" ht="40.5" customHeight="1">
      <c r="A127" s="709" t="s">
        <v>360</v>
      </c>
      <c r="B127" s="709"/>
      <c r="C127" s="709"/>
      <c r="D127" s="709"/>
      <c r="E127" s="709"/>
      <c r="F127" s="709"/>
    </row>
    <row r="128" spans="1:6">
      <c r="A128" s="647"/>
      <c r="B128" s="647"/>
      <c r="C128" s="647"/>
      <c r="D128" s="647"/>
      <c r="E128" s="647"/>
      <c r="F128" s="647"/>
    </row>
    <row r="129" spans="1:7">
      <c r="F129" s="605" t="s">
        <v>322</v>
      </c>
    </row>
    <row r="130" spans="1:7">
      <c r="A130" s="707" t="s">
        <v>334</v>
      </c>
      <c r="B130" s="707"/>
      <c r="C130" s="707"/>
      <c r="D130" s="707"/>
      <c r="E130" s="606">
        <v>43921</v>
      </c>
      <c r="F130" s="606">
        <v>43830</v>
      </c>
    </row>
    <row r="131" spans="1:7">
      <c r="A131" s="710" t="s">
        <v>261</v>
      </c>
      <c r="B131" s="710"/>
      <c r="C131" s="710"/>
      <c r="D131" s="710"/>
      <c r="E131" s="613">
        <v>28575088668</v>
      </c>
      <c r="F131" s="609">
        <v>28529744594</v>
      </c>
    </row>
    <row r="132" spans="1:7">
      <c r="A132" s="710" t="s">
        <v>361</v>
      </c>
      <c r="B132" s="710"/>
      <c r="C132" s="710"/>
      <c r="D132" s="710"/>
      <c r="E132" s="613">
        <v>473288443</v>
      </c>
      <c r="F132" s="609">
        <v>473288443</v>
      </c>
    </row>
    <row r="133" spans="1:7">
      <c r="A133" s="710" t="s">
        <v>362</v>
      </c>
      <c r="B133" s="710"/>
      <c r="C133" s="710"/>
      <c r="D133" s="710"/>
      <c r="E133" s="613">
        <v>1185660787</v>
      </c>
      <c r="F133" s="609">
        <v>944898970</v>
      </c>
    </row>
    <row r="134" spans="1:7">
      <c r="A134" s="710" t="s">
        <v>363</v>
      </c>
      <c r="B134" s="710"/>
      <c r="C134" s="710"/>
      <c r="D134" s="710"/>
      <c r="E134" s="613">
        <v>7399809074</v>
      </c>
      <c r="F134" s="609">
        <v>10943316176</v>
      </c>
    </row>
    <row r="135" spans="1:7">
      <c r="A135" s="710" t="s">
        <v>470</v>
      </c>
      <c r="B135" s="710"/>
      <c r="C135" s="710"/>
      <c r="D135" s="710"/>
      <c r="E135" s="613">
        <v>0</v>
      </c>
      <c r="F135" s="609">
        <v>3642717</v>
      </c>
    </row>
    <row r="136" spans="1:7">
      <c r="A136" s="710" t="s">
        <v>471</v>
      </c>
      <c r="B136" s="710"/>
      <c r="C136" s="710"/>
      <c r="D136" s="710"/>
      <c r="E136" s="613">
        <v>660094798</v>
      </c>
      <c r="F136" s="609">
        <v>443192208</v>
      </c>
    </row>
    <row r="137" spans="1:7">
      <c r="A137" s="710" t="s">
        <v>364</v>
      </c>
      <c r="B137" s="710"/>
      <c r="C137" s="710"/>
      <c r="D137" s="710"/>
      <c r="E137" s="609">
        <v>-358698342</v>
      </c>
      <c r="F137" s="609">
        <v>-358698342</v>
      </c>
    </row>
    <row r="138" spans="1:7">
      <c r="A138" s="707" t="s">
        <v>365</v>
      </c>
      <c r="B138" s="707"/>
      <c r="C138" s="707"/>
      <c r="D138" s="707"/>
      <c r="E138" s="611">
        <f>+SUM(E131:E137)</f>
        <v>37935243428</v>
      </c>
      <c r="F138" s="611">
        <f>+SUM(F131:F137)</f>
        <v>40979384766</v>
      </c>
    </row>
    <row r="139" spans="1:7" s="615" customFormat="1" ht="11.25">
      <c r="A139" s="614"/>
      <c r="C139" s="616"/>
      <c r="D139" s="616"/>
      <c r="E139" s="616"/>
      <c r="F139" s="616"/>
      <c r="G139" s="616"/>
    </row>
    <row r="140" spans="1:7" s="615" customFormat="1" ht="11.25">
      <c r="C140" s="616"/>
      <c r="D140" s="616"/>
      <c r="E140" s="616"/>
      <c r="F140" s="616"/>
      <c r="G140" s="616"/>
    </row>
    <row r="141" spans="1:7" ht="15">
      <c r="A141" s="617" t="s">
        <v>366</v>
      </c>
      <c r="C141" s="618"/>
      <c r="D141" s="618"/>
      <c r="E141" s="618"/>
      <c r="F141" s="618"/>
      <c r="G141" s="618"/>
    </row>
    <row r="142" spans="1:7" s="615" customFormat="1" ht="11.25">
      <c r="A142" s="720" t="s">
        <v>367</v>
      </c>
      <c r="B142" s="720"/>
      <c r="C142" s="720"/>
      <c r="D142" s="619" t="s">
        <v>368</v>
      </c>
      <c r="E142" s="719" t="s">
        <v>369</v>
      </c>
      <c r="F142" s="719"/>
      <c r="G142" s="616"/>
    </row>
    <row r="143" spans="1:7" s="615" customFormat="1" ht="11.25">
      <c r="A143" s="720"/>
      <c r="B143" s="720"/>
      <c r="C143" s="720"/>
      <c r="D143" s="619" t="s">
        <v>370</v>
      </c>
      <c r="E143" s="619" t="s">
        <v>370</v>
      </c>
      <c r="F143" s="619" t="s">
        <v>371</v>
      </c>
      <c r="G143" s="616"/>
    </row>
    <row r="144" spans="1:7" s="615" customFormat="1" ht="11.25">
      <c r="A144" s="718" t="s">
        <v>372</v>
      </c>
      <c r="B144" s="718"/>
      <c r="C144" s="718"/>
      <c r="D144" s="620">
        <v>36634992540</v>
      </c>
      <c r="E144" s="620">
        <f>358698342-E149</f>
        <v>342108849.69999999</v>
      </c>
      <c r="F144" s="621">
        <v>0.01</v>
      </c>
      <c r="G144" s="616"/>
    </row>
    <row r="145" spans="1:7" s="615" customFormat="1" ht="11.25">
      <c r="A145" s="717" t="s">
        <v>373</v>
      </c>
      <c r="B145" s="717"/>
      <c r="C145" s="717"/>
      <c r="D145" s="622"/>
      <c r="E145" s="623"/>
      <c r="F145" s="624"/>
      <c r="G145" s="616"/>
    </row>
    <row r="146" spans="1:7" s="615" customFormat="1" ht="11.25">
      <c r="A146" s="717" t="s">
        <v>374</v>
      </c>
      <c r="B146" s="717"/>
      <c r="C146" s="717"/>
      <c r="D146" s="624"/>
      <c r="E146" s="624"/>
      <c r="F146" s="624"/>
      <c r="G146" s="616"/>
    </row>
    <row r="147" spans="1:7" s="615" customFormat="1" ht="11.25">
      <c r="A147" s="717" t="s">
        <v>375</v>
      </c>
      <c r="B147" s="717"/>
      <c r="C147" s="717"/>
      <c r="D147" s="625">
        <v>1185660787</v>
      </c>
      <c r="E147" s="625">
        <f>+D147*F147</f>
        <v>11856607.870000001</v>
      </c>
      <c r="F147" s="626">
        <v>0.01</v>
      </c>
      <c r="G147" s="616"/>
    </row>
    <row r="148" spans="1:7" s="615" customFormat="1" ht="11.25">
      <c r="A148" s="717" t="s">
        <v>376</v>
      </c>
      <c r="B148" s="717"/>
      <c r="C148" s="717"/>
      <c r="D148" s="625">
        <v>473288443</v>
      </c>
      <c r="E148" s="625">
        <f>+D148*F148</f>
        <v>4732884.43</v>
      </c>
      <c r="F148" s="626">
        <v>0.01</v>
      </c>
      <c r="G148" s="616"/>
    </row>
    <row r="149" spans="1:7" s="615" customFormat="1" ht="11.25">
      <c r="A149" s="717" t="s">
        <v>377</v>
      </c>
      <c r="B149" s="717"/>
      <c r="C149" s="717"/>
      <c r="D149" s="620">
        <v>1658949230</v>
      </c>
      <c r="E149" s="620">
        <f>+SUM(E147:E148)</f>
        <v>16589492.300000001</v>
      </c>
      <c r="F149" s="621">
        <v>0.01</v>
      </c>
      <c r="G149" s="616"/>
    </row>
    <row r="150" spans="1:7" s="615" customFormat="1" ht="11.25">
      <c r="A150" s="718" t="s">
        <v>378</v>
      </c>
      <c r="B150" s="718"/>
      <c r="C150" s="718"/>
      <c r="D150" s="620">
        <v>38293941770</v>
      </c>
      <c r="E150" s="620">
        <f>+E144+E149</f>
        <v>358698342</v>
      </c>
      <c r="F150" s="622"/>
      <c r="G150" s="616"/>
    </row>
    <row r="151" spans="1:7" s="615" customFormat="1" ht="11.25">
      <c r="A151" s="717" t="s">
        <v>379</v>
      </c>
      <c r="B151" s="717"/>
      <c r="C151" s="717"/>
      <c r="D151" s="625">
        <v>-358698342</v>
      </c>
      <c r="E151" s="625">
        <f>+E150</f>
        <v>358698342</v>
      </c>
      <c r="F151" s="624"/>
      <c r="G151" s="616"/>
    </row>
    <row r="152" spans="1:7" s="615" customFormat="1" ht="11.25">
      <c r="A152" s="718" t="s">
        <v>380</v>
      </c>
      <c r="B152" s="718"/>
      <c r="C152" s="718"/>
      <c r="D152" s="620">
        <v>37935243428</v>
      </c>
      <c r="E152" s="622"/>
      <c r="F152" s="627"/>
      <c r="G152" s="616"/>
    </row>
    <row r="153" spans="1:7" s="615" customFormat="1" ht="11.25">
      <c r="B153" s="628"/>
      <c r="C153" s="616"/>
      <c r="D153" s="616"/>
      <c r="E153" s="616"/>
      <c r="F153" s="616"/>
      <c r="G153" s="616"/>
    </row>
    <row r="154" spans="1:7" s="615" customFormat="1" ht="11.25">
      <c r="A154" s="703" t="s">
        <v>381</v>
      </c>
      <c r="B154" s="703"/>
      <c r="C154" s="703"/>
      <c r="D154" s="703"/>
      <c r="E154" s="703"/>
      <c r="F154" s="703"/>
      <c r="G154" s="616"/>
    </row>
    <row r="155" spans="1:7" s="615" customFormat="1" ht="11.25" customHeight="1">
      <c r="A155" s="703" t="s">
        <v>382</v>
      </c>
      <c r="B155" s="703"/>
      <c r="C155" s="703"/>
      <c r="D155" s="703"/>
      <c r="E155" s="703"/>
      <c r="F155" s="703"/>
      <c r="G155" s="616"/>
    </row>
    <row r="156" spans="1:7" s="615" customFormat="1" ht="11.25">
      <c r="A156" s="717" t="s">
        <v>383</v>
      </c>
      <c r="B156" s="717"/>
      <c r="C156" s="717"/>
      <c r="D156" s="722"/>
      <c r="E156" s="722"/>
      <c r="F156" s="722"/>
      <c r="G156" s="616"/>
    </row>
    <row r="157" spans="1:7" s="615" customFormat="1" ht="12.75" customHeight="1">
      <c r="A157" s="717" t="s">
        <v>384</v>
      </c>
      <c r="B157" s="717"/>
      <c r="C157" s="717"/>
      <c r="D157" s="717" t="s">
        <v>385</v>
      </c>
      <c r="E157" s="717"/>
      <c r="F157" s="717"/>
      <c r="G157" s="616"/>
    </row>
    <row r="158" spans="1:7" s="615" customFormat="1" ht="11.25">
      <c r="A158" s="717" t="s">
        <v>386</v>
      </c>
      <c r="B158" s="717"/>
      <c r="C158" s="717"/>
      <c r="D158" s="722"/>
      <c r="E158" s="722"/>
      <c r="F158" s="722"/>
      <c r="G158" s="616"/>
    </row>
    <row r="159" spans="1:7" s="615" customFormat="1" ht="11.25">
      <c r="B159" s="614"/>
      <c r="C159" s="616"/>
      <c r="D159" s="616"/>
      <c r="E159" s="616"/>
      <c r="F159" s="616"/>
      <c r="G159" s="616"/>
    </row>
    <row r="160" spans="1:7" s="615" customFormat="1" ht="11.25">
      <c r="B160" s="614"/>
      <c r="C160" s="616"/>
      <c r="D160" s="616"/>
      <c r="E160" s="616"/>
      <c r="F160" s="616"/>
      <c r="G160" s="616"/>
    </row>
    <row r="161" spans="1:8">
      <c r="A161" s="705" t="s">
        <v>472</v>
      </c>
      <c r="B161" s="705"/>
      <c r="C161" s="705"/>
      <c r="D161" s="705"/>
      <c r="E161" s="705"/>
      <c r="F161" s="629"/>
      <c r="G161" s="629"/>
    </row>
    <row r="162" spans="1:8">
      <c r="B162" s="602"/>
      <c r="C162" s="629"/>
      <c r="D162" s="629"/>
      <c r="E162" s="629"/>
      <c r="F162" s="629"/>
      <c r="G162" s="629"/>
    </row>
    <row r="163" spans="1:8">
      <c r="A163" s="728" t="s">
        <v>473</v>
      </c>
      <c r="B163" s="728"/>
      <c r="C163" s="728"/>
      <c r="D163" s="728"/>
      <c r="E163" s="728"/>
      <c r="F163" s="728"/>
      <c r="G163" s="629"/>
    </row>
    <row r="164" spans="1:8">
      <c r="A164" s="648"/>
      <c r="B164" s="648"/>
      <c r="C164" s="648"/>
      <c r="D164" s="648"/>
      <c r="E164" s="648"/>
      <c r="F164" s="648"/>
      <c r="G164" s="629"/>
    </row>
    <row r="165" spans="1:8" s="655" customFormat="1">
      <c r="A165" s="654"/>
      <c r="B165" s="654"/>
      <c r="C165" s="654"/>
      <c r="F165" s="656" t="s">
        <v>322</v>
      </c>
    </row>
    <row r="166" spans="1:8" s="655" customFormat="1">
      <c r="A166" s="733" t="s">
        <v>334</v>
      </c>
      <c r="B166" s="733"/>
      <c r="C166" s="733"/>
      <c r="D166" s="733"/>
      <c r="E166" s="657" t="s">
        <v>483</v>
      </c>
      <c r="F166" s="658">
        <v>43830</v>
      </c>
    </row>
    <row r="167" spans="1:8" s="655" customFormat="1">
      <c r="A167" s="723" t="s">
        <v>387</v>
      </c>
      <c r="B167" s="723"/>
      <c r="C167" s="723"/>
      <c r="D167" s="723"/>
      <c r="E167" s="650">
        <v>1418273919</v>
      </c>
      <c r="F167" s="650">
        <v>1418273919</v>
      </c>
    </row>
    <row r="168" spans="1:8" s="655" customFormat="1">
      <c r="A168" s="723" t="s">
        <v>388</v>
      </c>
      <c r="B168" s="723"/>
      <c r="C168" s="723"/>
      <c r="D168" s="723"/>
      <c r="E168" s="650">
        <v>116756877</v>
      </c>
      <c r="F168" s="650">
        <v>116756877</v>
      </c>
    </row>
    <row r="169" spans="1:8" s="655" customFormat="1">
      <c r="A169" s="723" t="s">
        <v>389</v>
      </c>
      <c r="B169" s="723"/>
      <c r="C169" s="723"/>
      <c r="D169" s="723"/>
      <c r="E169" s="650">
        <v>49562432</v>
      </c>
      <c r="F169" s="650">
        <v>4553891</v>
      </c>
    </row>
    <row r="170" spans="1:8" s="655" customFormat="1">
      <c r="A170" s="723" t="s">
        <v>390</v>
      </c>
      <c r="B170" s="723"/>
      <c r="C170" s="723"/>
      <c r="D170" s="723"/>
      <c r="E170" s="650">
        <v>778365418</v>
      </c>
      <c r="F170" s="650">
        <v>633559249</v>
      </c>
    </row>
    <row r="171" spans="1:8" s="655" customFormat="1">
      <c r="A171" s="723" t="s">
        <v>391</v>
      </c>
      <c r="B171" s="723"/>
      <c r="C171" s="723"/>
      <c r="D171" s="723"/>
      <c r="E171" s="650">
        <v>1111722879</v>
      </c>
      <c r="F171" s="650">
        <v>504611687</v>
      </c>
    </row>
    <row r="172" spans="1:8" s="655" customFormat="1">
      <c r="A172" s="723" t="s">
        <v>484</v>
      </c>
      <c r="B172" s="723"/>
      <c r="C172" s="723"/>
      <c r="D172" s="723"/>
      <c r="E172" s="650">
        <v>0</v>
      </c>
      <c r="F172" s="651">
        <v>301070274</v>
      </c>
      <c r="H172" s="661"/>
    </row>
    <row r="173" spans="1:8" s="655" customFormat="1">
      <c r="A173" s="723" t="s">
        <v>394</v>
      </c>
      <c r="B173" s="723"/>
      <c r="C173" s="723"/>
      <c r="D173" s="723"/>
      <c r="E173" s="650">
        <v>0</v>
      </c>
      <c r="F173" s="651">
        <v>9491101</v>
      </c>
    </row>
    <row r="174" spans="1:8" s="655" customFormat="1">
      <c r="A174" s="723" t="s">
        <v>485</v>
      </c>
      <c r="B174" s="723"/>
      <c r="C174" s="723"/>
      <c r="D174" s="723"/>
      <c r="E174" s="650">
        <v>42160182</v>
      </c>
      <c r="F174" s="651">
        <v>42160182</v>
      </c>
    </row>
    <row r="175" spans="1:8" s="655" customFormat="1">
      <c r="A175" s="723" t="s">
        <v>392</v>
      </c>
      <c r="B175" s="723"/>
      <c r="C175" s="723"/>
      <c r="D175" s="723"/>
      <c r="E175" s="650">
        <v>843401</v>
      </c>
      <c r="F175" s="651">
        <v>1500000</v>
      </c>
    </row>
    <row r="176" spans="1:8" s="655" customFormat="1">
      <c r="A176" s="723" t="s">
        <v>393</v>
      </c>
      <c r="B176" s="723"/>
      <c r="C176" s="723"/>
      <c r="D176" s="723"/>
      <c r="E176" s="650">
        <v>1702773</v>
      </c>
      <c r="F176" s="650">
        <v>0</v>
      </c>
    </row>
    <row r="177" spans="1:7" s="655" customFormat="1">
      <c r="A177" s="723" t="s">
        <v>224</v>
      </c>
      <c r="B177" s="723"/>
      <c r="C177" s="723"/>
      <c r="D177" s="723"/>
      <c r="E177" s="650">
        <v>19688608</v>
      </c>
      <c r="F177" s="650">
        <v>0</v>
      </c>
    </row>
    <row r="178" spans="1:7" s="655" customFormat="1">
      <c r="A178" s="724" t="s">
        <v>395</v>
      </c>
      <c r="B178" s="724"/>
      <c r="C178" s="724"/>
      <c r="D178" s="724"/>
      <c r="E178" s="659">
        <f>+SUM(E167:E177)</f>
        <v>3539076489</v>
      </c>
      <c r="F178" s="659">
        <f>+SUM(F167:F177)</f>
        <v>3031977180</v>
      </c>
    </row>
    <row r="179" spans="1:7">
      <c r="B179" s="602"/>
      <c r="C179" s="629"/>
      <c r="D179" s="629"/>
      <c r="E179" s="629"/>
      <c r="F179" s="629"/>
      <c r="G179" s="629"/>
    </row>
    <row r="180" spans="1:7">
      <c r="B180" s="602"/>
      <c r="C180" s="629"/>
      <c r="D180" s="629"/>
      <c r="E180" s="629"/>
      <c r="F180" s="629"/>
      <c r="G180" s="629"/>
    </row>
    <row r="181" spans="1:7">
      <c r="A181" s="705" t="s">
        <v>474</v>
      </c>
      <c r="B181" s="705"/>
      <c r="C181" s="705"/>
      <c r="D181" s="705"/>
      <c r="E181" s="705"/>
      <c r="F181" s="629"/>
      <c r="G181" s="629"/>
    </row>
    <row r="182" spans="1:7">
      <c r="B182" s="601"/>
      <c r="C182" s="629"/>
      <c r="D182" s="629"/>
      <c r="E182" s="629"/>
      <c r="F182" s="629"/>
      <c r="G182" s="629"/>
    </row>
    <row r="183" spans="1:7" ht="40.5" customHeight="1">
      <c r="A183" s="709" t="s">
        <v>396</v>
      </c>
      <c r="B183" s="709"/>
      <c r="C183" s="709"/>
      <c r="D183" s="709"/>
      <c r="E183" s="709"/>
      <c r="F183" s="709"/>
      <c r="G183" s="629"/>
    </row>
    <row r="184" spans="1:7">
      <c r="A184" s="647"/>
      <c r="B184" s="647"/>
      <c r="C184" s="647"/>
      <c r="D184" s="647"/>
      <c r="E184" s="647"/>
      <c r="F184" s="647"/>
      <c r="G184" s="629"/>
    </row>
    <row r="185" spans="1:7">
      <c r="F185" s="605" t="s">
        <v>322</v>
      </c>
      <c r="G185" s="629"/>
    </row>
    <row r="186" spans="1:7">
      <c r="A186" s="721" t="s">
        <v>334</v>
      </c>
      <c r="B186" s="721"/>
      <c r="C186" s="721"/>
      <c r="D186" s="721"/>
      <c r="E186" s="606">
        <v>43921</v>
      </c>
      <c r="F186" s="606">
        <v>43830</v>
      </c>
      <c r="G186" s="629"/>
    </row>
    <row r="187" spans="1:7">
      <c r="A187" s="710" t="s">
        <v>397</v>
      </c>
      <c r="B187" s="710"/>
      <c r="C187" s="710"/>
      <c r="D187" s="710"/>
      <c r="E187" s="609">
        <v>70144547240</v>
      </c>
      <c r="F187" s="650">
        <v>69022171199</v>
      </c>
      <c r="G187" s="662"/>
    </row>
    <row r="188" spans="1:7">
      <c r="A188" s="710" t="s">
        <v>398</v>
      </c>
      <c r="B188" s="710"/>
      <c r="C188" s="710"/>
      <c r="D188" s="710"/>
      <c r="E188" s="609">
        <v>3421172335</v>
      </c>
      <c r="F188" s="650">
        <v>4056348435</v>
      </c>
      <c r="G188" s="662"/>
    </row>
    <row r="189" spans="1:7">
      <c r="A189" s="710" t="s">
        <v>399</v>
      </c>
      <c r="B189" s="710"/>
      <c r="C189" s="710"/>
      <c r="D189" s="710"/>
      <c r="E189" s="609">
        <v>-815068362</v>
      </c>
      <c r="F189" s="650">
        <v>-815068362</v>
      </c>
      <c r="G189" s="662"/>
    </row>
    <row r="190" spans="1:7">
      <c r="A190" s="707" t="s">
        <v>400</v>
      </c>
      <c r="B190" s="707"/>
      <c r="C190" s="707"/>
      <c r="D190" s="707"/>
      <c r="E190" s="611">
        <f>+SUM(E187:E189)</f>
        <v>72750651213</v>
      </c>
      <c r="F190" s="611">
        <f>+SUM(F187:F189)</f>
        <v>72263451272</v>
      </c>
      <c r="G190" s="629"/>
    </row>
    <row r="191" spans="1:7">
      <c r="B191" s="601"/>
      <c r="C191" s="629"/>
      <c r="D191" s="629"/>
      <c r="E191" s="629"/>
      <c r="F191" s="629"/>
      <c r="G191" s="662"/>
    </row>
    <row r="192" spans="1:7">
      <c r="B192" s="601"/>
      <c r="C192" s="629"/>
      <c r="D192" s="629"/>
      <c r="E192" s="629"/>
      <c r="F192" s="629"/>
      <c r="G192" s="629"/>
    </row>
    <row r="193" spans="1:7">
      <c r="A193" s="705" t="s">
        <v>478</v>
      </c>
      <c r="B193" s="705"/>
      <c r="C193" s="705"/>
      <c r="D193" s="705"/>
      <c r="E193" s="629"/>
      <c r="F193" s="629"/>
      <c r="G193" s="629"/>
    </row>
    <row r="194" spans="1:7">
      <c r="B194" s="602"/>
      <c r="C194" s="629"/>
      <c r="D194" s="629"/>
      <c r="E194" s="629"/>
      <c r="F194" s="629"/>
      <c r="G194" s="629"/>
    </row>
    <row r="195" spans="1:7" ht="12.75" customHeight="1">
      <c r="A195" s="711" t="s">
        <v>401</v>
      </c>
      <c r="B195" s="711"/>
      <c r="C195" s="711"/>
      <c r="D195" s="711"/>
      <c r="E195" s="711"/>
      <c r="F195" s="711"/>
      <c r="G195" s="629"/>
    </row>
    <row r="196" spans="1:7">
      <c r="B196" s="601"/>
      <c r="C196" s="629"/>
      <c r="D196" s="629"/>
      <c r="E196" s="629"/>
      <c r="F196" s="629"/>
      <c r="G196" s="629"/>
    </row>
    <row r="197" spans="1:7">
      <c r="E197" s="629"/>
      <c r="F197" s="605" t="s">
        <v>322</v>
      </c>
      <c r="G197" s="629"/>
    </row>
    <row r="198" spans="1:7">
      <c r="A198" s="721" t="s">
        <v>334</v>
      </c>
      <c r="B198" s="721"/>
      <c r="C198" s="721"/>
      <c r="D198" s="721"/>
      <c r="E198" s="606">
        <v>43921</v>
      </c>
      <c r="F198" s="606">
        <v>43830</v>
      </c>
      <c r="G198" s="629"/>
    </row>
    <row r="199" spans="1:7">
      <c r="A199" s="710" t="s">
        <v>402</v>
      </c>
      <c r="B199" s="710"/>
      <c r="C199" s="710"/>
      <c r="D199" s="710"/>
      <c r="E199" s="609">
        <v>49762686</v>
      </c>
      <c r="F199" s="652">
        <v>28591209</v>
      </c>
      <c r="G199" s="629"/>
    </row>
    <row r="200" spans="1:7">
      <c r="A200" s="710" t="s">
        <v>403</v>
      </c>
      <c r="B200" s="710"/>
      <c r="C200" s="710"/>
      <c r="D200" s="710"/>
      <c r="E200" s="609">
        <v>16473795</v>
      </c>
      <c r="F200" s="652">
        <v>65895225</v>
      </c>
      <c r="G200" s="629"/>
    </row>
    <row r="201" spans="1:7">
      <c r="A201" s="710" t="s">
        <v>480</v>
      </c>
      <c r="B201" s="710"/>
      <c r="C201" s="710"/>
      <c r="D201" s="710"/>
      <c r="E201" s="650">
        <v>1295614878</v>
      </c>
      <c r="F201" s="650">
        <v>96534504</v>
      </c>
      <c r="G201" s="629"/>
    </row>
    <row r="202" spans="1:7">
      <c r="A202" s="707" t="s">
        <v>479</v>
      </c>
      <c r="B202" s="707"/>
      <c r="C202" s="707"/>
      <c r="D202" s="707"/>
      <c r="E202" s="611">
        <f>+SUM(E199:E201)</f>
        <v>1361851359</v>
      </c>
      <c r="F202" s="611">
        <f>+SUM(F199:F201)</f>
        <v>191020938</v>
      </c>
      <c r="G202" s="629"/>
    </row>
    <row r="203" spans="1:7">
      <c r="B203" s="601"/>
      <c r="C203" s="629"/>
      <c r="D203" s="629"/>
      <c r="E203" s="629"/>
      <c r="F203" s="629"/>
      <c r="G203" s="629"/>
    </row>
    <row r="204" spans="1:7">
      <c r="B204" s="601"/>
      <c r="C204" s="629"/>
      <c r="D204" s="629"/>
      <c r="E204" s="629"/>
      <c r="F204" s="629"/>
      <c r="G204" s="629"/>
    </row>
    <row r="205" spans="1:7">
      <c r="A205" s="705" t="s">
        <v>475</v>
      </c>
      <c r="B205" s="705"/>
      <c r="C205" s="705"/>
      <c r="D205" s="705"/>
      <c r="E205" s="705"/>
      <c r="F205" s="629"/>
      <c r="G205" s="629"/>
    </row>
    <row r="206" spans="1:7">
      <c r="B206" s="601"/>
      <c r="C206" s="629"/>
      <c r="D206" s="629"/>
      <c r="E206" s="629"/>
      <c r="F206" s="629"/>
      <c r="G206" s="629"/>
    </row>
    <row r="207" spans="1:7" ht="26.25" customHeight="1">
      <c r="A207" s="711" t="s">
        <v>476</v>
      </c>
      <c r="B207" s="711"/>
      <c r="C207" s="711"/>
      <c r="D207" s="711"/>
      <c r="E207" s="711"/>
      <c r="F207" s="711"/>
      <c r="G207" s="629"/>
    </row>
    <row r="208" spans="1:7">
      <c r="A208" s="635"/>
      <c r="B208" s="635"/>
      <c r="C208" s="635"/>
      <c r="D208" s="635"/>
      <c r="E208" s="635"/>
      <c r="F208" s="629"/>
      <c r="G208" s="629"/>
    </row>
    <row r="209" spans="1:7">
      <c r="E209" s="629"/>
      <c r="F209" s="605" t="s">
        <v>322</v>
      </c>
      <c r="G209" s="629"/>
    </row>
    <row r="210" spans="1:7">
      <c r="A210" s="721" t="s">
        <v>334</v>
      </c>
      <c r="B210" s="721"/>
      <c r="C210" s="721"/>
      <c r="D210" s="721"/>
      <c r="E210" s="606">
        <v>43921</v>
      </c>
      <c r="F210" s="606">
        <v>43830</v>
      </c>
      <c r="G210" s="629"/>
    </row>
    <row r="211" spans="1:7">
      <c r="A211" s="710" t="s">
        <v>409</v>
      </c>
      <c r="B211" s="710"/>
      <c r="C211" s="710"/>
      <c r="D211" s="710"/>
      <c r="E211" s="650">
        <v>339613690</v>
      </c>
      <c r="F211" s="650">
        <v>1540251523</v>
      </c>
      <c r="G211" s="629"/>
    </row>
    <row r="212" spans="1:7">
      <c r="A212" s="710" t="s">
        <v>404</v>
      </c>
      <c r="B212" s="710"/>
      <c r="C212" s="710"/>
      <c r="D212" s="710"/>
      <c r="E212" s="609">
        <v>7000000000</v>
      </c>
      <c r="F212" s="650">
        <v>10000000000</v>
      </c>
      <c r="G212" s="629"/>
    </row>
    <row r="213" spans="1:7">
      <c r="A213" s="707" t="s">
        <v>405</v>
      </c>
      <c r="B213" s="707"/>
      <c r="C213" s="707"/>
      <c r="D213" s="707"/>
      <c r="E213" s="611">
        <f>+SUM(E211:E212)</f>
        <v>7339613690</v>
      </c>
      <c r="F213" s="611">
        <f>+SUM(F211:F212)</f>
        <v>11540251523</v>
      </c>
      <c r="G213" s="629"/>
    </row>
    <row r="214" spans="1:7" ht="15">
      <c r="A214" s="614"/>
      <c r="B214" s="618"/>
      <c r="C214" s="618"/>
      <c r="E214" s="618"/>
      <c r="F214" s="618"/>
      <c r="G214" s="618"/>
    </row>
    <row r="215" spans="1:7">
      <c r="B215" s="601"/>
      <c r="C215" s="629"/>
      <c r="D215" s="629"/>
      <c r="E215" s="629"/>
      <c r="F215" s="629"/>
      <c r="G215" s="629"/>
    </row>
    <row r="216" spans="1:7">
      <c r="A216" s="705" t="s">
        <v>406</v>
      </c>
      <c r="B216" s="705"/>
      <c r="C216" s="705"/>
      <c r="D216" s="705"/>
      <c r="E216" s="705"/>
      <c r="F216" s="629"/>
      <c r="G216" s="629"/>
    </row>
    <row r="217" spans="1:7">
      <c r="B217" s="602"/>
      <c r="C217" s="629"/>
      <c r="D217" s="629"/>
      <c r="E217" s="629"/>
      <c r="F217" s="629"/>
      <c r="G217" s="629"/>
    </row>
    <row r="218" spans="1:7" ht="28.5" customHeight="1">
      <c r="A218" s="711" t="s">
        <v>407</v>
      </c>
      <c r="B218" s="711"/>
      <c r="C218" s="711"/>
      <c r="D218" s="711"/>
      <c r="E218" s="711"/>
      <c r="F218" s="711"/>
      <c r="G218" s="629"/>
    </row>
    <row r="219" spans="1:7">
      <c r="E219" s="629"/>
      <c r="F219" s="605" t="s">
        <v>322</v>
      </c>
      <c r="G219" s="629"/>
    </row>
    <row r="220" spans="1:7">
      <c r="A220" s="721" t="s">
        <v>334</v>
      </c>
      <c r="B220" s="721"/>
      <c r="C220" s="721"/>
      <c r="D220" s="721"/>
      <c r="E220" s="606">
        <v>43921</v>
      </c>
      <c r="F220" s="606">
        <v>43830</v>
      </c>
      <c r="G220" s="629"/>
    </row>
    <row r="221" spans="1:7">
      <c r="A221" s="725" t="s">
        <v>268</v>
      </c>
      <c r="B221" s="725"/>
      <c r="C221" s="725"/>
      <c r="D221" s="725"/>
      <c r="E221" s="609">
        <v>23969309844</v>
      </c>
      <c r="F221" s="650">
        <v>19670127574</v>
      </c>
      <c r="G221" s="629"/>
    </row>
    <row r="222" spans="1:7">
      <c r="A222" s="725" t="s">
        <v>408</v>
      </c>
      <c r="B222" s="725"/>
      <c r="C222" s="725"/>
      <c r="D222" s="725"/>
      <c r="E222" s="609">
        <v>3525752474</v>
      </c>
      <c r="F222" s="650">
        <v>2483349500</v>
      </c>
      <c r="G222" s="629"/>
    </row>
    <row r="223" spans="1:7">
      <c r="A223" s="730" t="s">
        <v>410</v>
      </c>
      <c r="B223" s="730"/>
      <c r="C223" s="730"/>
      <c r="D223" s="730"/>
      <c r="E223" s="611">
        <f>+SUM(E221:E222)</f>
        <v>27495062318</v>
      </c>
      <c r="F223" s="611">
        <f>+SUM(F221:F222)</f>
        <v>22153477074</v>
      </c>
      <c r="G223" s="629"/>
    </row>
    <row r="224" spans="1:7" ht="15">
      <c r="A224" s="614"/>
      <c r="C224" s="618"/>
      <c r="D224" s="618"/>
      <c r="E224" s="618"/>
      <c r="F224" s="618"/>
      <c r="G224" s="618"/>
    </row>
    <row r="225" spans="1:7">
      <c r="B225" s="602"/>
      <c r="C225" s="629"/>
      <c r="D225" s="629"/>
      <c r="E225" s="662"/>
      <c r="F225" s="629"/>
      <c r="G225" s="629"/>
    </row>
    <row r="226" spans="1:7">
      <c r="A226" s="705" t="s">
        <v>411</v>
      </c>
      <c r="B226" s="705"/>
      <c r="C226" s="705"/>
      <c r="D226" s="705"/>
      <c r="E226" s="705"/>
      <c r="F226" s="629"/>
      <c r="G226" s="629"/>
    </row>
    <row r="227" spans="1:7">
      <c r="B227" s="601"/>
      <c r="C227" s="629"/>
      <c r="D227" s="629"/>
      <c r="E227" s="629"/>
      <c r="F227" s="629"/>
      <c r="G227" s="629"/>
    </row>
    <row r="228" spans="1:7">
      <c r="A228" s="711" t="s">
        <v>412</v>
      </c>
      <c r="B228" s="711"/>
      <c r="C228" s="711"/>
      <c r="D228" s="711"/>
      <c r="E228" s="711"/>
      <c r="F228" s="711"/>
      <c r="G228" s="629"/>
    </row>
    <row r="229" spans="1:7">
      <c r="A229" s="635"/>
      <c r="B229" s="635"/>
      <c r="C229" s="635"/>
      <c r="D229" s="635"/>
      <c r="E229" s="635"/>
      <c r="F229" s="635"/>
      <c r="G229" s="629"/>
    </row>
    <row r="230" spans="1:7">
      <c r="E230" s="629"/>
      <c r="F230" s="605" t="s">
        <v>322</v>
      </c>
      <c r="G230" s="629"/>
    </row>
    <row r="231" spans="1:7">
      <c r="A231" s="721" t="s">
        <v>334</v>
      </c>
      <c r="B231" s="721"/>
      <c r="C231" s="721"/>
      <c r="D231" s="721"/>
      <c r="E231" s="606">
        <v>43921</v>
      </c>
      <c r="F231" s="606">
        <v>43830</v>
      </c>
      <c r="G231" s="629"/>
    </row>
    <row r="232" spans="1:7">
      <c r="A232" s="710" t="s">
        <v>413</v>
      </c>
      <c r="B232" s="710"/>
      <c r="C232" s="710"/>
      <c r="D232" s="710"/>
      <c r="E232" s="609">
        <v>212559510</v>
      </c>
      <c r="F232" s="650">
        <v>207883944</v>
      </c>
      <c r="G232" s="629"/>
    </row>
    <row r="233" spans="1:7">
      <c r="A233" s="710" t="s">
        <v>414</v>
      </c>
      <c r="B233" s="710"/>
      <c r="C233" s="710"/>
      <c r="D233" s="710"/>
      <c r="E233" s="609">
        <v>940441250</v>
      </c>
      <c r="F233" s="650">
        <v>888018482</v>
      </c>
      <c r="G233" s="629"/>
    </row>
    <row r="234" spans="1:7">
      <c r="A234" s="710" t="s">
        <v>415</v>
      </c>
      <c r="B234" s="710"/>
      <c r="C234" s="710"/>
      <c r="D234" s="710"/>
      <c r="E234" s="609">
        <v>286459038</v>
      </c>
      <c r="F234" s="650">
        <v>114980197</v>
      </c>
      <c r="G234" s="629"/>
    </row>
    <row r="235" spans="1:7">
      <c r="A235" s="710" t="s">
        <v>416</v>
      </c>
      <c r="B235" s="710"/>
      <c r="C235" s="710"/>
      <c r="D235" s="710"/>
      <c r="E235" s="609">
        <v>23341960</v>
      </c>
      <c r="F235" s="650">
        <v>40601940</v>
      </c>
      <c r="G235" s="629"/>
    </row>
    <row r="236" spans="1:7">
      <c r="A236" s="710" t="s">
        <v>417</v>
      </c>
      <c r="B236" s="710"/>
      <c r="C236" s="710"/>
      <c r="D236" s="710"/>
      <c r="E236" s="609">
        <v>411913887</v>
      </c>
      <c r="F236" s="650">
        <v>1178544</v>
      </c>
      <c r="G236" s="629"/>
    </row>
    <row r="237" spans="1:7">
      <c r="A237" s="707" t="s">
        <v>418</v>
      </c>
      <c r="B237" s="707"/>
      <c r="C237" s="707"/>
      <c r="D237" s="707"/>
      <c r="E237" s="611">
        <f>+SUM(E232:E236)</f>
        <v>1874715645</v>
      </c>
      <c r="F237" s="611">
        <f>+SUM(F232:F236)</f>
        <v>1252663107</v>
      </c>
      <c r="G237" s="629"/>
    </row>
    <row r="238" spans="1:7">
      <c r="B238" s="601"/>
      <c r="C238" s="629"/>
      <c r="D238" s="629"/>
      <c r="E238" s="629"/>
      <c r="F238" s="629"/>
      <c r="G238" s="629"/>
    </row>
    <row r="239" spans="1:7">
      <c r="B239" s="601"/>
      <c r="C239" s="629"/>
      <c r="D239" s="629"/>
      <c r="E239" s="629"/>
      <c r="F239" s="629"/>
      <c r="G239" s="629"/>
    </row>
    <row r="240" spans="1:7">
      <c r="A240" s="705" t="s">
        <v>419</v>
      </c>
      <c r="B240" s="705"/>
      <c r="C240" s="705"/>
      <c r="D240" s="705"/>
      <c r="E240" s="705"/>
      <c r="F240" s="629"/>
      <c r="G240" s="629"/>
    </row>
    <row r="241" spans="1:7">
      <c r="B241" s="601"/>
      <c r="C241" s="629"/>
      <c r="D241" s="629"/>
      <c r="E241" s="629"/>
      <c r="F241" s="629"/>
      <c r="G241" s="629"/>
    </row>
    <row r="242" spans="1:7" ht="12.75" customHeight="1">
      <c r="A242" s="711" t="s">
        <v>420</v>
      </c>
      <c r="B242" s="711"/>
      <c r="C242" s="711"/>
      <c r="D242" s="711"/>
      <c r="E242" s="711"/>
      <c r="F242" s="711"/>
      <c r="G242" s="629"/>
    </row>
    <row r="243" spans="1:7" ht="12.75" customHeight="1">
      <c r="A243" s="635"/>
      <c r="B243" s="635"/>
      <c r="C243" s="635"/>
      <c r="D243" s="635"/>
      <c r="E243" s="635"/>
      <c r="F243" s="635"/>
      <c r="G243" s="629"/>
    </row>
    <row r="244" spans="1:7">
      <c r="E244" s="629"/>
      <c r="F244" s="605" t="s">
        <v>322</v>
      </c>
      <c r="G244" s="629"/>
    </row>
    <row r="245" spans="1:7">
      <c r="A245" s="721" t="s">
        <v>334</v>
      </c>
      <c r="B245" s="721"/>
      <c r="C245" s="721"/>
      <c r="D245" s="721"/>
      <c r="E245" s="606">
        <v>43921</v>
      </c>
      <c r="F245" s="606">
        <v>43830</v>
      </c>
      <c r="G245" s="629"/>
    </row>
    <row r="246" spans="1:7">
      <c r="A246" s="710" t="s">
        <v>421</v>
      </c>
      <c r="B246" s="710"/>
      <c r="C246" s="710"/>
      <c r="D246" s="710"/>
      <c r="E246" s="609">
        <v>114881456</v>
      </c>
      <c r="F246" s="650">
        <v>0</v>
      </c>
      <c r="G246" s="629"/>
    </row>
    <row r="247" spans="1:7">
      <c r="A247" s="710" t="s">
        <v>481</v>
      </c>
      <c r="B247" s="710"/>
      <c r="C247" s="710"/>
      <c r="D247" s="710"/>
      <c r="E247" s="609">
        <v>0</v>
      </c>
      <c r="F247" s="650">
        <v>258513237</v>
      </c>
      <c r="G247" s="629"/>
    </row>
    <row r="248" spans="1:7">
      <c r="A248" s="710" t="s">
        <v>482</v>
      </c>
      <c r="B248" s="710"/>
      <c r="C248" s="710"/>
      <c r="D248" s="710"/>
      <c r="E248" s="609">
        <v>0</v>
      </c>
      <c r="F248" s="650">
        <v>44764292</v>
      </c>
      <c r="G248" s="629"/>
    </row>
    <row r="249" spans="1:7">
      <c r="A249" s="707" t="s">
        <v>422</v>
      </c>
      <c r="B249" s="707"/>
      <c r="C249" s="707"/>
      <c r="D249" s="707"/>
      <c r="E249" s="611">
        <f>+SUM(E246:E248)</f>
        <v>114881456</v>
      </c>
      <c r="F249" s="611">
        <f>+SUM(F246:F248)</f>
        <v>303277529</v>
      </c>
      <c r="G249" s="629"/>
    </row>
    <row r="250" spans="1:7" ht="15">
      <c r="A250" s="614"/>
      <c r="B250" s="618"/>
      <c r="C250" s="618"/>
      <c r="E250" s="618"/>
      <c r="F250" s="618"/>
      <c r="G250" s="618"/>
    </row>
    <row r="251" spans="1:7">
      <c r="B251" s="601"/>
    </row>
    <row r="252" spans="1:7">
      <c r="A252" s="705" t="s">
        <v>423</v>
      </c>
      <c r="B252" s="705"/>
      <c r="C252" s="705"/>
      <c r="D252" s="705"/>
      <c r="E252" s="705"/>
    </row>
    <row r="253" spans="1:7">
      <c r="B253" s="602"/>
    </row>
    <row r="254" spans="1:7" ht="27" customHeight="1">
      <c r="A254" s="711" t="s">
        <v>424</v>
      </c>
      <c r="B254" s="711"/>
      <c r="C254" s="711"/>
      <c r="D254" s="711"/>
      <c r="E254" s="711"/>
      <c r="F254" s="711"/>
    </row>
    <row r="255" spans="1:7">
      <c r="A255" s="635"/>
      <c r="B255" s="635"/>
      <c r="C255" s="635"/>
      <c r="D255" s="635"/>
      <c r="E255" s="635"/>
      <c r="F255" s="635"/>
    </row>
    <row r="256" spans="1:7">
      <c r="F256" s="605" t="s">
        <v>322</v>
      </c>
    </row>
    <row r="257" spans="1:7">
      <c r="A257" s="721" t="s">
        <v>334</v>
      </c>
      <c r="B257" s="721"/>
      <c r="C257" s="721"/>
      <c r="D257" s="721"/>
      <c r="E257" s="606">
        <v>43921</v>
      </c>
      <c r="F257" s="606">
        <v>43555</v>
      </c>
    </row>
    <row r="258" spans="1:7">
      <c r="A258" s="710" t="s">
        <v>425</v>
      </c>
      <c r="B258" s="710"/>
      <c r="C258" s="710"/>
      <c r="D258" s="710"/>
      <c r="E258" s="608">
        <v>47240585459</v>
      </c>
      <c r="F258" s="653">
        <v>53817268050</v>
      </c>
    </row>
    <row r="259" spans="1:7">
      <c r="A259" s="707" t="s">
        <v>426</v>
      </c>
      <c r="B259" s="707"/>
      <c r="C259" s="707"/>
      <c r="D259" s="707"/>
      <c r="E259" s="611">
        <f>+E258</f>
        <v>47240585459</v>
      </c>
      <c r="F259" s="611">
        <f>+F258</f>
        <v>53817268050</v>
      </c>
    </row>
    <row r="260" spans="1:7" s="615" customFormat="1" ht="11.25">
      <c r="A260" s="614"/>
    </row>
    <row r="261" spans="1:7">
      <c r="B261" s="601"/>
    </row>
    <row r="262" spans="1:7">
      <c r="A262" s="734" t="s">
        <v>427</v>
      </c>
      <c r="B262" s="734"/>
      <c r="C262" s="734"/>
      <c r="D262" s="734"/>
      <c r="E262" s="734"/>
    </row>
    <row r="263" spans="1:7">
      <c r="B263" s="602"/>
    </row>
    <row r="264" spans="1:7">
      <c r="A264" s="729" t="s">
        <v>428</v>
      </c>
      <c r="B264" s="729"/>
      <c r="C264" s="729"/>
      <c r="D264" s="729"/>
      <c r="E264" s="729"/>
      <c r="F264" s="729"/>
    </row>
    <row r="265" spans="1:7">
      <c r="B265" s="601"/>
    </row>
    <row r="266" spans="1:7" s="615" customFormat="1" ht="11.25">
      <c r="A266" s="726" t="s">
        <v>429</v>
      </c>
      <c r="B266" s="726"/>
      <c r="C266" s="726"/>
      <c r="D266" s="726"/>
      <c r="E266" s="726"/>
      <c r="F266" s="726"/>
    </row>
    <row r="267" spans="1:7" s="615" customFormat="1" ht="11.25">
      <c r="A267" s="649" t="s">
        <v>430</v>
      </c>
      <c r="B267" s="649" t="s">
        <v>431</v>
      </c>
      <c r="C267" s="649" t="s">
        <v>432</v>
      </c>
      <c r="D267" s="649" t="s">
        <v>433</v>
      </c>
      <c r="E267" s="649" t="s">
        <v>434</v>
      </c>
      <c r="F267" s="649" t="s">
        <v>433</v>
      </c>
    </row>
    <row r="268" spans="1:7" s="615" customFormat="1" ht="11.25">
      <c r="A268" s="630" t="s">
        <v>435</v>
      </c>
      <c r="B268" s="630" t="s">
        <v>123</v>
      </c>
      <c r="C268" s="631" t="s">
        <v>436</v>
      </c>
      <c r="D268" s="632">
        <v>0.22109999999999999</v>
      </c>
      <c r="E268" s="630" t="s">
        <v>437</v>
      </c>
      <c r="F268" s="632">
        <v>0.1153</v>
      </c>
    </row>
    <row r="269" spans="1:7" s="615" customFormat="1" ht="11.25">
      <c r="A269" s="630" t="s">
        <v>438</v>
      </c>
      <c r="B269" s="630" t="s">
        <v>437</v>
      </c>
      <c r="C269" s="631" t="s">
        <v>436</v>
      </c>
      <c r="D269" s="632">
        <v>0.22109999999999999</v>
      </c>
      <c r="E269" s="630" t="s">
        <v>437</v>
      </c>
      <c r="F269" s="632">
        <v>0.1153</v>
      </c>
    </row>
    <row r="270" spans="1:7" s="615" customFormat="1" ht="11.25">
      <c r="A270" s="630" t="s">
        <v>439</v>
      </c>
      <c r="B270" s="630" t="s">
        <v>440</v>
      </c>
      <c r="C270" s="631" t="s">
        <v>436</v>
      </c>
      <c r="D270" s="632">
        <v>6.8699999999999997E-2</v>
      </c>
      <c r="E270" s="630" t="s">
        <v>440</v>
      </c>
      <c r="F270" s="632">
        <v>3.5999999999999997E-2</v>
      </c>
    </row>
    <row r="271" spans="1:7" s="615" customFormat="1" ht="11.25">
      <c r="A271" s="630" t="s">
        <v>441</v>
      </c>
      <c r="B271" s="630" t="s">
        <v>437</v>
      </c>
      <c r="C271" s="631" t="s">
        <v>436</v>
      </c>
      <c r="D271" s="632">
        <v>3.0999999999999999E-3</v>
      </c>
      <c r="E271" s="630" t="s">
        <v>442</v>
      </c>
      <c r="F271" s="632">
        <v>1.23E-2</v>
      </c>
    </row>
    <row r="272" spans="1:7" s="615" customFormat="1" ht="11.25">
      <c r="B272" s="633"/>
      <c r="C272" s="616"/>
      <c r="D272" s="616"/>
      <c r="E272" s="616"/>
      <c r="F272" s="616"/>
      <c r="G272" s="616"/>
    </row>
    <row r="273" spans="1:7" s="615" customFormat="1" ht="11.25">
      <c r="A273" s="726" t="s">
        <v>443</v>
      </c>
      <c r="B273" s="726"/>
      <c r="C273" s="726"/>
      <c r="D273" s="726"/>
      <c r="E273" s="726"/>
      <c r="F273" s="726"/>
    </row>
    <row r="274" spans="1:7" s="615" customFormat="1" ht="11.25">
      <c r="A274" s="649" t="s">
        <v>430</v>
      </c>
      <c r="B274" s="649" t="s">
        <v>431</v>
      </c>
      <c r="C274" s="649" t="s">
        <v>432</v>
      </c>
      <c r="D274" s="649" t="s">
        <v>433</v>
      </c>
      <c r="E274" s="649" t="s">
        <v>434</v>
      </c>
      <c r="F274" s="649" t="s">
        <v>433</v>
      </c>
    </row>
    <row r="275" spans="1:7" s="615" customFormat="1" ht="11.25">
      <c r="A275" s="630" t="s">
        <v>435</v>
      </c>
      <c r="B275" s="630" t="s">
        <v>437</v>
      </c>
      <c r="C275" s="631" t="s">
        <v>436</v>
      </c>
      <c r="D275" s="632">
        <v>0.23100000000000001</v>
      </c>
      <c r="E275" s="630" t="s">
        <v>437</v>
      </c>
      <c r="F275" s="632">
        <v>0.1153</v>
      </c>
    </row>
    <row r="276" spans="1:7" s="615" customFormat="1" ht="11.25">
      <c r="A276" s="630" t="s">
        <v>438</v>
      </c>
      <c r="B276" s="630" t="s">
        <v>437</v>
      </c>
      <c r="C276" s="631" t="s">
        <v>436</v>
      </c>
      <c r="D276" s="632">
        <v>0.23100000000000001</v>
      </c>
      <c r="E276" s="630" t="s">
        <v>437</v>
      </c>
      <c r="F276" s="632">
        <v>0.1153</v>
      </c>
    </row>
    <row r="277" spans="1:7" s="615" customFormat="1" ht="11.25">
      <c r="A277" s="630" t="s">
        <v>439</v>
      </c>
      <c r="B277" s="630" t="s">
        <v>440</v>
      </c>
      <c r="C277" s="631" t="s">
        <v>436</v>
      </c>
      <c r="D277" s="632">
        <v>7.1999999999999995E-2</v>
      </c>
      <c r="E277" s="630" t="s">
        <v>440</v>
      </c>
      <c r="F277" s="632">
        <v>3.5999999999999997E-2</v>
      </c>
    </row>
    <row r="278" spans="1:7" s="615" customFormat="1" ht="11.25">
      <c r="A278" s="630" t="s">
        <v>441</v>
      </c>
      <c r="B278" s="630" t="s">
        <v>437</v>
      </c>
      <c r="C278" s="631" t="s">
        <v>436</v>
      </c>
      <c r="D278" s="632">
        <v>5.0000000000000001E-3</v>
      </c>
      <c r="E278" s="630" t="s">
        <v>442</v>
      </c>
      <c r="F278" s="632">
        <v>1.23E-2</v>
      </c>
    </row>
    <row r="279" spans="1:7" s="615" customFormat="1" ht="11.25">
      <c r="B279" s="633"/>
      <c r="C279" s="616"/>
      <c r="D279" s="616"/>
      <c r="E279" s="616"/>
      <c r="F279" s="616"/>
      <c r="G279" s="616"/>
    </row>
    <row r="280" spans="1:7" s="615" customFormat="1" ht="11.25">
      <c r="A280" s="726" t="s">
        <v>444</v>
      </c>
      <c r="B280" s="726"/>
      <c r="C280" s="726"/>
      <c r="D280" s="726"/>
      <c r="E280" s="726"/>
      <c r="F280" s="726"/>
    </row>
    <row r="281" spans="1:7" s="615" customFormat="1" ht="11.25">
      <c r="A281" s="649" t="s">
        <v>430</v>
      </c>
      <c r="B281" s="649" t="s">
        <v>431</v>
      </c>
      <c r="C281" s="649" t="s">
        <v>432</v>
      </c>
      <c r="D281" s="649" t="s">
        <v>433</v>
      </c>
      <c r="E281" s="649" t="s">
        <v>434</v>
      </c>
      <c r="F281" s="649" t="s">
        <v>433</v>
      </c>
    </row>
    <row r="282" spans="1:7" s="615" customFormat="1" ht="11.25">
      <c r="A282" s="630" t="s">
        <v>435</v>
      </c>
      <c r="B282" s="630" t="s">
        <v>440</v>
      </c>
      <c r="C282" s="631" t="s">
        <v>436</v>
      </c>
      <c r="D282" s="632">
        <v>0.11</v>
      </c>
      <c r="E282" s="630" t="s">
        <v>437</v>
      </c>
      <c r="F282" s="632">
        <v>0.1153</v>
      </c>
    </row>
    <row r="283" spans="1:7" s="615" customFormat="1" ht="11.25">
      <c r="A283" s="630" t="s">
        <v>438</v>
      </c>
      <c r="B283" s="630" t="s">
        <v>440</v>
      </c>
      <c r="C283" s="631" t="s">
        <v>436</v>
      </c>
      <c r="D283" s="632">
        <v>0.11</v>
      </c>
      <c r="E283" s="630" t="s">
        <v>437</v>
      </c>
      <c r="F283" s="632">
        <v>0.1153</v>
      </c>
    </row>
    <row r="284" spans="1:7" s="615" customFormat="1" ht="11.25">
      <c r="A284" s="630" t="s">
        <v>439</v>
      </c>
      <c r="B284" s="630" t="s">
        <v>437</v>
      </c>
      <c r="C284" s="631" t="s">
        <v>436</v>
      </c>
      <c r="D284" s="632">
        <v>3.4200000000000001E-2</v>
      </c>
      <c r="E284" s="630" t="s">
        <v>440</v>
      </c>
      <c r="F284" s="632">
        <v>3.5999999999999997E-2</v>
      </c>
    </row>
    <row r="285" spans="1:7" s="615" customFormat="1" ht="11.25">
      <c r="A285" s="630" t="s">
        <v>445</v>
      </c>
      <c r="B285" s="630" t="s">
        <v>123</v>
      </c>
      <c r="C285" s="631" t="s">
        <v>436</v>
      </c>
      <c r="D285" s="632">
        <v>0.10920000000000001</v>
      </c>
      <c r="E285" s="630" t="s">
        <v>446</v>
      </c>
      <c r="F285" s="632">
        <v>0.1003</v>
      </c>
    </row>
    <row r="286" spans="1:7" s="615" customFormat="1" ht="11.25">
      <c r="A286" s="630" t="s">
        <v>447</v>
      </c>
      <c r="B286" s="630" t="s">
        <v>446</v>
      </c>
      <c r="C286" s="631" t="s">
        <v>436</v>
      </c>
      <c r="D286" s="632">
        <v>9.5000000000000001E-2</v>
      </c>
      <c r="E286" s="630" t="s">
        <v>437</v>
      </c>
      <c r="F286" s="632">
        <v>9.9699999999999997E-2</v>
      </c>
    </row>
    <row r="287" spans="1:7" s="615" customFormat="1" ht="11.25">
      <c r="A287" s="630" t="s">
        <v>250</v>
      </c>
      <c r="B287" s="630" t="s">
        <v>440</v>
      </c>
      <c r="C287" s="631" t="s">
        <v>436</v>
      </c>
      <c r="D287" s="632">
        <v>9.5000000000000001E-2</v>
      </c>
      <c r="E287" s="630" t="s">
        <v>437</v>
      </c>
      <c r="F287" s="632">
        <v>9.9699999999999997E-2</v>
      </c>
    </row>
    <row r="288" spans="1:7" s="615" customFormat="1" ht="11.25">
      <c r="A288" s="630" t="s">
        <v>441</v>
      </c>
      <c r="B288" s="630" t="s">
        <v>440</v>
      </c>
      <c r="C288" s="631" t="s">
        <v>436</v>
      </c>
      <c r="D288" s="632">
        <v>1.0999999999999999E-2</v>
      </c>
      <c r="E288" s="630" t="s">
        <v>440</v>
      </c>
      <c r="F288" s="632">
        <v>1.23E-2</v>
      </c>
    </row>
    <row r="289" spans="1:7" s="615" customFormat="1" ht="11.25">
      <c r="B289" s="633"/>
      <c r="C289" s="616"/>
      <c r="D289" s="616"/>
      <c r="E289" s="616"/>
      <c r="F289" s="616"/>
      <c r="G289" s="616"/>
    </row>
    <row r="290" spans="1:7" s="615" customFormat="1" ht="11.25">
      <c r="B290" s="633"/>
    </row>
    <row r="291" spans="1:7" s="615" customFormat="1" ht="11.25">
      <c r="B291" s="633"/>
    </row>
    <row r="292" spans="1:7">
      <c r="A292" s="705" t="s">
        <v>448</v>
      </c>
      <c r="B292" s="705"/>
      <c r="C292" s="705"/>
      <c r="D292" s="705"/>
      <c r="E292" s="705"/>
    </row>
    <row r="293" spans="1:7">
      <c r="B293" s="601"/>
    </row>
    <row r="294" spans="1:7" ht="28.5" customHeight="1">
      <c r="A294" s="728" t="s">
        <v>449</v>
      </c>
      <c r="B294" s="728"/>
      <c r="C294" s="728"/>
      <c r="D294" s="728"/>
      <c r="E294" s="728"/>
      <c r="F294" s="728"/>
    </row>
    <row r="295" spans="1:7">
      <c r="B295" s="601"/>
    </row>
    <row r="296" spans="1:7">
      <c r="A296" s="727" t="s">
        <v>450</v>
      </c>
      <c r="B296" s="727"/>
      <c r="C296" s="727"/>
      <c r="D296" s="727"/>
      <c r="E296" s="727"/>
    </row>
    <row r="298" spans="1:7">
      <c r="A298" s="634" t="s">
        <v>180</v>
      </c>
      <c r="C298" s="634" t="s">
        <v>181</v>
      </c>
      <c r="E298" s="634" t="s">
        <v>182</v>
      </c>
    </row>
    <row r="299" spans="1:7">
      <c r="A299" s="634" t="s">
        <v>277</v>
      </c>
      <c r="C299" s="634" t="s">
        <v>142</v>
      </c>
      <c r="E299" s="634" t="s">
        <v>123</v>
      </c>
    </row>
    <row r="300" spans="1:7">
      <c r="B300" s="601"/>
    </row>
    <row r="301" spans="1:7">
      <c r="B301" s="601"/>
    </row>
    <row r="302" spans="1:7">
      <c r="B302" s="601"/>
    </row>
    <row r="303" spans="1:7">
      <c r="B303" s="601"/>
    </row>
    <row r="304" spans="1:7">
      <c r="B304" s="601"/>
    </row>
    <row r="305" spans="2:2">
      <c r="B305" s="601"/>
    </row>
    <row r="306" spans="2:2">
      <c r="B306" s="602"/>
    </row>
    <row r="307" spans="2:2">
      <c r="B307" s="602"/>
    </row>
    <row r="308" spans="2:2">
      <c r="B308" s="602"/>
    </row>
    <row r="309" spans="2:2">
      <c r="B309" s="602"/>
    </row>
    <row r="310" spans="2:2">
      <c r="B310" s="602"/>
    </row>
    <row r="311" spans="2:2">
      <c r="B311" s="602"/>
    </row>
    <row r="312" spans="2:2">
      <c r="B312" s="602"/>
    </row>
    <row r="313" spans="2:2">
      <c r="B313" s="602"/>
    </row>
    <row r="314" spans="2:2">
      <c r="B314" s="602"/>
    </row>
    <row r="315" spans="2:2">
      <c r="B315" s="602"/>
    </row>
    <row r="316" spans="2:2">
      <c r="B316" s="602"/>
    </row>
    <row r="317" spans="2:2">
      <c r="B317" s="602"/>
    </row>
    <row r="318" spans="2:2">
      <c r="B318" s="602"/>
    </row>
    <row r="319" spans="2:2">
      <c r="B319" s="602"/>
    </row>
    <row r="320" spans="2:2">
      <c r="B320" s="597"/>
    </row>
    <row r="321" spans="2:2">
      <c r="B321" s="597"/>
    </row>
    <row r="322" spans="2:2">
      <c r="B322" s="597"/>
    </row>
    <row r="323" spans="2:2">
      <c r="B323" s="597"/>
    </row>
    <row r="324" spans="2:2" ht="15" customHeight="1">
      <c r="B324" s="597"/>
    </row>
  </sheetData>
  <mergeCells count="172">
    <mergeCell ref="A247:D247"/>
    <mergeCell ref="A248:D248"/>
    <mergeCell ref="A252:E252"/>
    <mergeCell ref="A254:F254"/>
    <mergeCell ref="A257:D257"/>
    <mergeCell ref="A258:D258"/>
    <mergeCell ref="A259:D259"/>
    <mergeCell ref="A262:E262"/>
    <mergeCell ref="A231:D231"/>
    <mergeCell ref="A232:D232"/>
    <mergeCell ref="A233:D233"/>
    <mergeCell ref="A234:D234"/>
    <mergeCell ref="A235:D235"/>
    <mergeCell ref="A236:D236"/>
    <mergeCell ref="A118:D118"/>
    <mergeCell ref="A101:D101"/>
    <mergeCell ref="A102:D102"/>
    <mergeCell ref="A103:D103"/>
    <mergeCell ref="A104:D104"/>
    <mergeCell ref="A105:D105"/>
    <mergeCell ref="A106:D106"/>
    <mergeCell ref="A136:D136"/>
    <mergeCell ref="A181:E181"/>
    <mergeCell ref="A157:C157"/>
    <mergeCell ref="A158:C158"/>
    <mergeCell ref="A161:E161"/>
    <mergeCell ref="A163:F163"/>
    <mergeCell ref="A166:D166"/>
    <mergeCell ref="A167:D167"/>
    <mergeCell ref="A168:D168"/>
    <mergeCell ref="A169:D169"/>
    <mergeCell ref="A170:D170"/>
    <mergeCell ref="A171:D171"/>
    <mergeCell ref="A172:D172"/>
    <mergeCell ref="A173:D173"/>
    <mergeCell ref="A174:D174"/>
    <mergeCell ref="A175:D175"/>
    <mergeCell ref="A155:F155"/>
    <mergeCell ref="A113:D113"/>
    <mergeCell ref="A114:D114"/>
    <mergeCell ref="A115:D115"/>
    <mergeCell ref="A116:D116"/>
    <mergeCell ref="A117:D117"/>
    <mergeCell ref="A107:D107"/>
    <mergeCell ref="A108:D108"/>
    <mergeCell ref="A97:D97"/>
    <mergeCell ref="A98:D98"/>
    <mergeCell ref="A99:D99"/>
    <mergeCell ref="A100:D100"/>
    <mergeCell ref="A25:F25"/>
    <mergeCell ref="A27:F27"/>
    <mergeCell ref="A29:F29"/>
    <mergeCell ref="A31:F31"/>
    <mergeCell ref="A33:F33"/>
    <mergeCell ref="A35:F35"/>
    <mergeCell ref="A273:F273"/>
    <mergeCell ref="A280:F280"/>
    <mergeCell ref="A296:E296"/>
    <mergeCell ref="A292:E292"/>
    <mergeCell ref="A294:F294"/>
    <mergeCell ref="A266:F266"/>
    <mergeCell ref="A264:F264"/>
    <mergeCell ref="A242:F242"/>
    <mergeCell ref="A245:D245"/>
    <mergeCell ref="A246:D246"/>
    <mergeCell ref="A249:D249"/>
    <mergeCell ref="A237:D237"/>
    <mergeCell ref="A240:E240"/>
    <mergeCell ref="A223:D223"/>
    <mergeCell ref="A226:E226"/>
    <mergeCell ref="A228:F228"/>
    <mergeCell ref="A218:F218"/>
    <mergeCell ref="A220:D220"/>
    <mergeCell ref="A221:D221"/>
    <mergeCell ref="A222:D222"/>
    <mergeCell ref="A202:D202"/>
    <mergeCell ref="A205:E205"/>
    <mergeCell ref="A207:F207"/>
    <mergeCell ref="A193:D193"/>
    <mergeCell ref="A187:D187"/>
    <mergeCell ref="A188:D188"/>
    <mergeCell ref="A189:D189"/>
    <mergeCell ref="A190:D190"/>
    <mergeCell ref="A213:D213"/>
    <mergeCell ref="A216:E216"/>
    <mergeCell ref="A210:D210"/>
    <mergeCell ref="A211:D211"/>
    <mergeCell ref="A212:D212"/>
    <mergeCell ref="A195:F195"/>
    <mergeCell ref="A198:D198"/>
    <mergeCell ref="A199:D199"/>
    <mergeCell ref="A200:D200"/>
    <mergeCell ref="A201:D201"/>
    <mergeCell ref="A183:F183"/>
    <mergeCell ref="A186:D186"/>
    <mergeCell ref="D156:F156"/>
    <mergeCell ref="D157:F157"/>
    <mergeCell ref="D158:F158"/>
    <mergeCell ref="A156:C156"/>
    <mergeCell ref="A176:D176"/>
    <mergeCell ref="A177:D177"/>
    <mergeCell ref="A178:D178"/>
    <mergeCell ref="E142:F142"/>
    <mergeCell ref="A142:C143"/>
    <mergeCell ref="A144:C144"/>
    <mergeCell ref="A145:C145"/>
    <mergeCell ref="A146:C146"/>
    <mergeCell ref="A138:D138"/>
    <mergeCell ref="A121:D121"/>
    <mergeCell ref="A122:D122"/>
    <mergeCell ref="A125:E125"/>
    <mergeCell ref="A127:F127"/>
    <mergeCell ref="A147:C147"/>
    <mergeCell ref="A148:C148"/>
    <mergeCell ref="A149:C149"/>
    <mergeCell ref="A150:C150"/>
    <mergeCell ref="A151:C151"/>
    <mergeCell ref="A152:C152"/>
    <mergeCell ref="A130:D130"/>
    <mergeCell ref="A131:D131"/>
    <mergeCell ref="A132:D132"/>
    <mergeCell ref="A133:D133"/>
    <mergeCell ref="A134:D134"/>
    <mergeCell ref="A137:D137"/>
    <mergeCell ref="A135:D135"/>
    <mergeCell ref="A41:F41"/>
    <mergeCell ref="A43:E43"/>
    <mergeCell ref="A45:F45"/>
    <mergeCell ref="A47:E47"/>
    <mergeCell ref="A82:D82"/>
    <mergeCell ref="A90:D90"/>
    <mergeCell ref="A84:F84"/>
    <mergeCell ref="A92:F92"/>
    <mergeCell ref="A95:D95"/>
    <mergeCell ref="C65:D65"/>
    <mergeCell ref="E65:F65"/>
    <mergeCell ref="A67:B67"/>
    <mergeCell ref="A68:B68"/>
    <mergeCell ref="A70:E70"/>
    <mergeCell ref="A72:F72"/>
    <mergeCell ref="A49:F49"/>
    <mergeCell ref="A52:E52"/>
    <mergeCell ref="A54:F54"/>
    <mergeCell ref="A56:E56"/>
    <mergeCell ref="A58:F58"/>
    <mergeCell ref="A60:E60"/>
    <mergeCell ref="A62:F62"/>
    <mergeCell ref="A88:F88"/>
    <mergeCell ref="A154:F154"/>
    <mergeCell ref="A6:E6"/>
    <mergeCell ref="A7:E7"/>
    <mergeCell ref="A9:D9"/>
    <mergeCell ref="A11:F11"/>
    <mergeCell ref="A13:F13"/>
    <mergeCell ref="A15:F15"/>
    <mergeCell ref="A37:F37"/>
    <mergeCell ref="A39:F39"/>
    <mergeCell ref="A17:F17"/>
    <mergeCell ref="A19:F19"/>
    <mergeCell ref="A21:F21"/>
    <mergeCell ref="A23:F23"/>
    <mergeCell ref="A96:D96"/>
    <mergeCell ref="A74:E74"/>
    <mergeCell ref="A76:F76"/>
    <mergeCell ref="A78:E78"/>
    <mergeCell ref="A80:F80"/>
    <mergeCell ref="A119:D119"/>
    <mergeCell ref="A120:D120"/>
    <mergeCell ref="A109:D109"/>
    <mergeCell ref="A110:D110"/>
    <mergeCell ref="A111:D111"/>
    <mergeCell ref="A112:D112"/>
  </mergeCells>
  <printOptions horizontalCentered="1"/>
  <pageMargins left="0.70866141732283472" right="0.70866141732283472" top="0.74803149606299213" bottom="0.74803149606299213" header="0.31496062992125984" footer="0.31496062992125984"/>
  <pageSetup scale="80" orientation="portrait" r:id="rId1"/>
  <rowBreaks count="4" manualBreakCount="4">
    <brk id="32" max="16383" man="1"/>
    <brk id="69" max="16383" man="1"/>
    <brk id="225" max="16383" man="1"/>
    <brk id="26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9981A-D785-4C43-A541-C62C38D192A0}">
  <dimension ref="A15:K26"/>
  <sheetViews>
    <sheetView workbookViewId="0"/>
  </sheetViews>
  <sheetFormatPr baseColWidth="10" defaultRowHeight="12.75"/>
  <cols>
    <col min="1" max="16384" width="11.42578125" style="189"/>
  </cols>
  <sheetData>
    <row r="15" spans="1:8">
      <c r="A15" s="693" t="s">
        <v>451</v>
      </c>
      <c r="B15" s="693"/>
      <c r="C15" s="693"/>
      <c r="D15" s="693"/>
      <c r="E15" s="693"/>
      <c r="F15" s="693"/>
      <c r="G15" s="693"/>
      <c r="H15" s="693"/>
    </row>
    <row r="25" spans="1:11" s="343" customFormat="1">
      <c r="A25" s="698" t="s">
        <v>180</v>
      </c>
      <c r="B25" s="698"/>
      <c r="C25" s="735" t="s">
        <v>181</v>
      </c>
      <c r="D25" s="735"/>
      <c r="E25" s="698" t="s">
        <v>182</v>
      </c>
      <c r="F25" s="698"/>
      <c r="K25" s="373"/>
    </row>
    <row r="26" spans="1:11" s="343" customFormat="1">
      <c r="A26" s="698" t="s">
        <v>132</v>
      </c>
      <c r="B26" s="698"/>
      <c r="C26" s="736" t="s">
        <v>211</v>
      </c>
      <c r="D26" s="736"/>
      <c r="E26" s="698" t="s">
        <v>123</v>
      </c>
      <c r="F26" s="698"/>
      <c r="K26" s="373"/>
    </row>
  </sheetData>
  <mergeCells count="7">
    <mergeCell ref="A15:H15"/>
    <mergeCell ref="A25:B25"/>
    <mergeCell ref="C25:D25"/>
    <mergeCell ref="E25:F25"/>
    <mergeCell ref="A26:B26"/>
    <mergeCell ref="C26:D26"/>
    <mergeCell ref="E26:F26"/>
  </mergeCells>
  <pageMargins left="0.70866141732283472" right="0.70866141732283472" top="0.74803149606299213" bottom="0.74803149606299213" header="0.31496062992125984" footer="0.31496062992125984"/>
  <pageSetup orientation="portrait" verticalDpi="0" r:id="rId1"/>
  <headerFooter>
    <oddFooter>&amp;C17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D75F3-715B-4AF0-8B6B-D285D94B7B3E}">
  <sheetPr>
    <tabColor rgb="FF00B050"/>
  </sheetPr>
  <dimension ref="A1:N43"/>
  <sheetViews>
    <sheetView showGridLines="0" topLeftCell="A7" zoomScale="92" workbookViewId="0">
      <selection activeCell="E13" sqref="E13"/>
    </sheetView>
  </sheetViews>
  <sheetFormatPr baseColWidth="10" defaultColWidth="11.42578125" defaultRowHeight="12.75"/>
  <cols>
    <col min="1" max="1" width="32.7109375" style="343" customWidth="1"/>
    <col min="2" max="2" width="14.42578125" style="343" bestFit="1" customWidth="1"/>
    <col min="3" max="3" width="16.42578125" style="343" bestFit="1" customWidth="1"/>
    <col min="4" max="4" width="13.7109375" style="343" bestFit="1" customWidth="1"/>
    <col min="5" max="5" width="14" style="343" bestFit="1" customWidth="1"/>
    <col min="6" max="6" width="14.85546875" style="343" bestFit="1" customWidth="1"/>
    <col min="7" max="7" width="14.42578125" style="343" bestFit="1" customWidth="1"/>
    <col min="8" max="8" width="13.28515625" style="343" bestFit="1" customWidth="1"/>
    <col min="9" max="9" width="11.28515625" style="343" bestFit="1" customWidth="1"/>
    <col min="10" max="10" width="14" style="343" bestFit="1" customWidth="1"/>
    <col min="11" max="11" width="17.42578125" style="373" bestFit="1" customWidth="1"/>
    <col min="12" max="12" width="14.42578125" style="343" bestFit="1" customWidth="1"/>
    <col min="13" max="13" width="19.140625" style="343" bestFit="1" customWidth="1"/>
    <col min="14" max="14" width="15.140625" style="343" bestFit="1" customWidth="1"/>
    <col min="15" max="16384" width="11.42578125" style="343"/>
  </cols>
  <sheetData>
    <row r="1" spans="1:14" s="387" customFormat="1" ht="16.5">
      <c r="A1" s="737" t="s">
        <v>288</v>
      </c>
      <c r="B1" s="737"/>
      <c r="C1" s="737"/>
      <c r="D1" s="737"/>
      <c r="E1" s="737"/>
      <c r="F1" s="737"/>
      <c r="G1" s="737"/>
      <c r="H1" s="737"/>
      <c r="I1" s="737"/>
      <c r="J1" s="737"/>
      <c r="K1" s="737"/>
      <c r="L1" s="737"/>
    </row>
    <row r="2" spans="1:14" s="387" customFormat="1" ht="16.5">
      <c r="A2" s="737" t="s">
        <v>289</v>
      </c>
      <c r="B2" s="737"/>
      <c r="C2" s="737"/>
      <c r="D2" s="737"/>
      <c r="E2" s="737"/>
      <c r="F2" s="737"/>
      <c r="G2" s="737"/>
      <c r="H2" s="737"/>
      <c r="I2" s="737"/>
      <c r="J2" s="737"/>
      <c r="K2" s="737"/>
      <c r="L2" s="737"/>
    </row>
    <row r="3" spans="1:14" ht="16.5">
      <c r="A3" s="737" t="s">
        <v>9</v>
      </c>
      <c r="B3" s="737"/>
      <c r="C3" s="737"/>
      <c r="D3" s="737"/>
      <c r="E3" s="737"/>
      <c r="F3" s="737"/>
      <c r="G3" s="737"/>
      <c r="H3" s="737"/>
      <c r="I3" s="737"/>
      <c r="J3" s="737"/>
      <c r="K3" s="737"/>
      <c r="L3" s="737"/>
    </row>
    <row r="4" spans="1:14" ht="16.5">
      <c r="A4" s="578"/>
      <c r="B4" s="576"/>
      <c r="C4" s="576"/>
      <c r="D4" s="576"/>
      <c r="E4" s="576"/>
      <c r="F4" s="578"/>
      <c r="G4" s="393"/>
      <c r="H4" s="393"/>
      <c r="I4" s="393"/>
      <c r="J4" s="393"/>
      <c r="K4" s="392"/>
    </row>
    <row r="5" spans="1:14" s="387" customFormat="1" ht="16.5">
      <c r="A5" s="390" t="s">
        <v>159</v>
      </c>
      <c r="B5" s="391"/>
      <c r="C5" s="391"/>
      <c r="D5" s="391"/>
      <c r="E5" s="391"/>
      <c r="F5" s="391"/>
      <c r="G5" s="391"/>
      <c r="H5" s="391"/>
      <c r="I5" s="391"/>
      <c r="J5" s="391"/>
      <c r="K5" s="390"/>
    </row>
    <row r="6" spans="1:14" s="387" customFormat="1" ht="16.5">
      <c r="A6" s="390"/>
      <c r="B6" s="391"/>
      <c r="C6" s="391"/>
      <c r="D6" s="391"/>
      <c r="E6" s="391"/>
      <c r="F6" s="391"/>
      <c r="G6" s="391"/>
      <c r="H6" s="391"/>
      <c r="I6" s="391"/>
      <c r="J6" s="391"/>
      <c r="K6" s="390"/>
    </row>
    <row r="7" spans="1:14" s="387" customFormat="1" ht="16.5">
      <c r="K7" s="373"/>
    </row>
    <row r="8" spans="1:14" s="387" customFormat="1" ht="16.5">
      <c r="K8" s="389" t="s">
        <v>158</v>
      </c>
    </row>
    <row r="9" spans="1:14" s="387" customFormat="1" ht="16.5">
      <c r="K9" s="388"/>
    </row>
    <row r="10" spans="1:14">
      <c r="A10" s="344"/>
      <c r="B10" s="344"/>
      <c r="C10" s="344"/>
      <c r="D10" s="344"/>
      <c r="E10" s="344"/>
      <c r="F10" s="344"/>
      <c r="G10" s="344"/>
      <c r="H10" s="344"/>
      <c r="I10" s="344"/>
      <c r="J10" s="344"/>
      <c r="K10" s="386"/>
    </row>
    <row r="11" spans="1:14" s="373" customFormat="1">
      <c r="A11" s="579"/>
      <c r="B11" s="580" t="s">
        <v>157</v>
      </c>
      <c r="C11" s="581"/>
      <c r="D11" s="581"/>
      <c r="E11" s="581"/>
      <c r="F11" s="581"/>
      <c r="G11" s="738" t="s">
        <v>156</v>
      </c>
      <c r="H11" s="739"/>
      <c r="I11" s="739"/>
      <c r="J11" s="739"/>
      <c r="K11" s="740"/>
      <c r="L11" s="582"/>
    </row>
    <row r="12" spans="1:14" s="373" customFormat="1">
      <c r="A12" s="583"/>
      <c r="B12" s="584" t="s">
        <v>14</v>
      </c>
      <c r="C12" s="584" t="s">
        <v>205</v>
      </c>
      <c r="D12" s="584" t="s">
        <v>203</v>
      </c>
      <c r="E12" s="584" t="s">
        <v>202</v>
      </c>
      <c r="F12" s="584" t="s">
        <v>15</v>
      </c>
      <c r="G12" s="584"/>
      <c r="H12" s="584" t="s">
        <v>204</v>
      </c>
      <c r="I12" s="584" t="s">
        <v>203</v>
      </c>
      <c r="J12" s="584" t="s">
        <v>202</v>
      </c>
      <c r="K12" s="584" t="s">
        <v>201</v>
      </c>
      <c r="L12" s="585" t="s">
        <v>155</v>
      </c>
    </row>
    <row r="13" spans="1:14" s="373" customFormat="1">
      <c r="A13" s="583" t="s">
        <v>16</v>
      </c>
      <c r="B13" s="586" t="s">
        <v>87</v>
      </c>
      <c r="C13" s="586" t="s">
        <v>17</v>
      </c>
      <c r="D13" s="586" t="s">
        <v>92</v>
      </c>
      <c r="E13" s="586" t="s">
        <v>92</v>
      </c>
      <c r="F13" s="586" t="s">
        <v>92</v>
      </c>
      <c r="G13" s="586" t="s">
        <v>154</v>
      </c>
      <c r="H13" s="586" t="s">
        <v>92</v>
      </c>
      <c r="I13" s="586" t="s">
        <v>92</v>
      </c>
      <c r="J13" s="586" t="s">
        <v>92</v>
      </c>
      <c r="K13" s="586" t="s">
        <v>17</v>
      </c>
      <c r="L13" s="587" t="s">
        <v>18</v>
      </c>
    </row>
    <row r="14" spans="1:14">
      <c r="A14" s="385"/>
      <c r="B14" s="385"/>
      <c r="C14" s="385"/>
      <c r="D14" s="385"/>
      <c r="E14" s="385"/>
      <c r="F14" s="385"/>
      <c r="G14" s="385"/>
      <c r="H14" s="385"/>
      <c r="I14" s="385"/>
      <c r="J14" s="385"/>
      <c r="K14" s="385"/>
      <c r="L14" s="384"/>
    </row>
    <row r="15" spans="1:14">
      <c r="A15" s="466" t="s">
        <v>260</v>
      </c>
      <c r="B15" s="380">
        <v>2786255182</v>
      </c>
      <c r="C15" s="383">
        <v>96313210</v>
      </c>
      <c r="D15" s="380">
        <v>0</v>
      </c>
      <c r="E15" s="380">
        <v>0</v>
      </c>
      <c r="F15" s="380">
        <f>+B15+C15-D15+E15</f>
        <v>2882568392</v>
      </c>
      <c r="G15" s="380">
        <v>717831952</v>
      </c>
      <c r="H15" s="380">
        <v>76500886</v>
      </c>
      <c r="I15" s="380">
        <v>0</v>
      </c>
      <c r="J15" s="380">
        <v>0</v>
      </c>
      <c r="K15" s="380">
        <f>SUM(G15:J15)</f>
        <v>794332838</v>
      </c>
      <c r="L15" s="381">
        <f>+F15-K15</f>
        <v>2088235554</v>
      </c>
      <c r="M15" s="590"/>
      <c r="N15" s="591"/>
    </row>
    <row r="16" spans="1:14">
      <c r="A16" s="466"/>
      <c r="B16" s="380"/>
      <c r="C16" s="380"/>
      <c r="D16" s="380"/>
      <c r="E16" s="380"/>
      <c r="F16" s="380"/>
      <c r="G16" s="380"/>
      <c r="H16" s="380"/>
      <c r="I16" s="380"/>
      <c r="J16" s="380"/>
      <c r="K16" s="380"/>
      <c r="L16" s="381"/>
    </row>
    <row r="17" spans="1:14">
      <c r="A17" s="466" t="s">
        <v>200</v>
      </c>
      <c r="B17" s="380">
        <v>126076002</v>
      </c>
      <c r="C17" s="380">
        <v>0</v>
      </c>
      <c r="D17" s="380">
        <v>0</v>
      </c>
      <c r="E17" s="380">
        <v>0</v>
      </c>
      <c r="F17" s="380">
        <f>+B17+C17-D17+E17</f>
        <v>126076002</v>
      </c>
      <c r="G17" s="380">
        <v>87878849</v>
      </c>
      <c r="H17" s="380">
        <v>4448056</v>
      </c>
      <c r="I17" s="380">
        <v>0</v>
      </c>
      <c r="J17" s="380">
        <v>0</v>
      </c>
      <c r="K17" s="380">
        <f>SUM(G17:J17)</f>
        <v>92326905</v>
      </c>
      <c r="L17" s="381">
        <f>+F17-K17</f>
        <v>33749097</v>
      </c>
      <c r="M17" s="590"/>
      <c r="N17" s="591"/>
    </row>
    <row r="18" spans="1:14">
      <c r="A18" s="466"/>
      <c r="B18" s="380"/>
      <c r="C18" s="380"/>
      <c r="D18" s="380"/>
      <c r="E18" s="380"/>
      <c r="F18" s="382"/>
      <c r="G18" s="380"/>
      <c r="H18" s="380"/>
      <c r="I18" s="380"/>
      <c r="J18" s="380"/>
      <c r="K18" s="380"/>
      <c r="L18" s="381"/>
    </row>
    <row r="19" spans="1:14">
      <c r="A19" s="467" t="s">
        <v>198</v>
      </c>
      <c r="B19" s="380">
        <v>627887282</v>
      </c>
      <c r="C19" s="380">
        <v>3186364</v>
      </c>
      <c r="D19" s="380">
        <v>0</v>
      </c>
      <c r="E19" s="380">
        <v>0</v>
      </c>
      <c r="F19" s="380">
        <f>+B19+C19-D19+E19</f>
        <v>631073646</v>
      </c>
      <c r="G19" s="380">
        <v>216008054</v>
      </c>
      <c r="H19" s="380">
        <v>35330621</v>
      </c>
      <c r="I19" s="380">
        <v>0</v>
      </c>
      <c r="J19" s="380">
        <v>0</v>
      </c>
      <c r="K19" s="380">
        <f>SUM(G19:J19)</f>
        <v>251338675</v>
      </c>
      <c r="L19" s="381">
        <f>+F19-K19</f>
        <v>379734971</v>
      </c>
      <c r="M19" s="590"/>
      <c r="N19" s="591"/>
    </row>
    <row r="20" spans="1:14">
      <c r="A20" s="466"/>
      <c r="B20" s="380"/>
      <c r="C20" s="380"/>
      <c r="D20" s="380"/>
      <c r="E20" s="380"/>
      <c r="F20" s="380"/>
      <c r="G20" s="380"/>
      <c r="H20" s="380"/>
      <c r="I20" s="380"/>
      <c r="J20" s="380"/>
      <c r="K20" s="380"/>
      <c r="L20" s="381"/>
    </row>
    <row r="21" spans="1:14">
      <c r="A21" s="466" t="s">
        <v>199</v>
      </c>
      <c r="B21" s="380">
        <v>28847266</v>
      </c>
      <c r="C21" s="380">
        <v>0</v>
      </c>
      <c r="D21" s="380">
        <v>0</v>
      </c>
      <c r="E21" s="380">
        <v>0</v>
      </c>
      <c r="F21" s="380">
        <f>+B21+C21-D21+E21</f>
        <v>28847266</v>
      </c>
      <c r="G21" s="380">
        <v>1970140</v>
      </c>
      <c r="H21" s="380">
        <v>1298136</v>
      </c>
      <c r="I21" s="380">
        <v>0</v>
      </c>
      <c r="J21" s="380">
        <v>0</v>
      </c>
      <c r="K21" s="380">
        <f>SUM(G21:J21)</f>
        <v>3268276</v>
      </c>
      <c r="L21" s="381">
        <f>+F21-K21</f>
        <v>25578990</v>
      </c>
      <c r="M21" s="590"/>
      <c r="N21" s="591"/>
    </row>
    <row r="22" spans="1:14">
      <c r="A22" s="466"/>
      <c r="B22" s="380"/>
      <c r="C22" s="380"/>
      <c r="D22" s="380"/>
      <c r="E22" s="380"/>
      <c r="F22" s="380"/>
      <c r="G22" s="380"/>
      <c r="H22" s="380"/>
      <c r="I22" s="380"/>
      <c r="J22" s="380"/>
      <c r="K22" s="380"/>
      <c r="L22" s="381"/>
    </row>
    <row r="23" spans="1:14">
      <c r="A23" s="467" t="s">
        <v>197</v>
      </c>
      <c r="B23" s="380">
        <v>441293865</v>
      </c>
      <c r="C23" s="380">
        <v>0</v>
      </c>
      <c r="D23" s="380">
        <v>0</v>
      </c>
      <c r="E23" s="380">
        <v>0</v>
      </c>
      <c r="F23" s="380">
        <f>+B23+C23-D23+E23</f>
        <v>441293865</v>
      </c>
      <c r="G23" s="380">
        <v>395986920</v>
      </c>
      <c r="H23" s="380">
        <v>40037070</v>
      </c>
      <c r="I23" s="380">
        <v>0</v>
      </c>
      <c r="J23" s="380">
        <v>0</v>
      </c>
      <c r="K23" s="380">
        <f>SUM(G23:J23)</f>
        <v>436023990</v>
      </c>
      <c r="L23" s="381">
        <f>+F23-K23</f>
        <v>5269875</v>
      </c>
      <c r="M23" s="590"/>
      <c r="N23" s="591"/>
    </row>
    <row r="24" spans="1:14">
      <c r="A24" s="467"/>
      <c r="B24" s="380"/>
      <c r="C24" s="380"/>
      <c r="D24" s="380"/>
      <c r="E24" s="380"/>
      <c r="F24" s="380"/>
      <c r="G24" s="380"/>
      <c r="H24" s="380"/>
      <c r="I24" s="380"/>
      <c r="J24" s="380"/>
      <c r="K24" s="380"/>
      <c r="L24" s="381"/>
    </row>
    <row r="25" spans="1:14">
      <c r="A25" s="588" t="s">
        <v>290</v>
      </c>
      <c r="B25" s="380">
        <v>14699950833</v>
      </c>
      <c r="C25" s="380">
        <v>0</v>
      </c>
      <c r="D25" s="380">
        <v>0</v>
      </c>
      <c r="E25" s="380">
        <v>0</v>
      </c>
      <c r="F25" s="380">
        <f>+B25+C25-D25+E25</f>
        <v>14699950833</v>
      </c>
      <c r="G25" s="380">
        <v>1262600822</v>
      </c>
      <c r="H25" s="380">
        <v>128785310</v>
      </c>
      <c r="I25" s="380">
        <v>0</v>
      </c>
      <c r="J25" s="380">
        <v>0</v>
      </c>
      <c r="K25" s="380">
        <f>SUM(G25:J25)</f>
        <v>1391386132</v>
      </c>
      <c r="L25" s="381">
        <f>+F25-K25</f>
        <v>13308564701</v>
      </c>
      <c r="M25" s="590"/>
      <c r="N25" s="591"/>
    </row>
    <row r="26" spans="1:14">
      <c r="A26" s="468"/>
      <c r="B26" s="380"/>
      <c r="C26" s="380"/>
      <c r="D26" s="380"/>
      <c r="E26" s="380"/>
      <c r="F26" s="380"/>
      <c r="G26" s="380"/>
      <c r="H26" s="380"/>
      <c r="I26" s="380"/>
      <c r="J26" s="380"/>
      <c r="K26" s="380"/>
      <c r="L26" s="381"/>
    </row>
    <row r="27" spans="1:14">
      <c r="A27" s="468" t="s">
        <v>291</v>
      </c>
      <c r="B27" s="380">
        <v>32670295678</v>
      </c>
      <c r="C27" s="380">
        <v>0</v>
      </c>
      <c r="D27" s="380">
        <v>0</v>
      </c>
      <c r="E27" s="380">
        <v>0</v>
      </c>
      <c r="F27" s="380">
        <f>+B27+C27-D27+E27</f>
        <v>32670295678</v>
      </c>
      <c r="G27" s="380">
        <v>0</v>
      </c>
      <c r="H27" s="380">
        <v>0</v>
      </c>
      <c r="I27" s="380">
        <v>0</v>
      </c>
      <c r="J27" s="380">
        <v>0</v>
      </c>
      <c r="K27" s="380">
        <f>SUM(G27:J27)</f>
        <v>0</v>
      </c>
      <c r="L27" s="381">
        <f>+F27-K27</f>
        <v>32670295678</v>
      </c>
      <c r="M27" s="590"/>
      <c r="N27" s="591"/>
    </row>
    <row r="28" spans="1:14">
      <c r="A28" s="468"/>
      <c r="B28" s="380"/>
      <c r="C28" s="380"/>
      <c r="D28" s="380"/>
      <c r="E28" s="380"/>
      <c r="F28" s="380"/>
      <c r="G28" s="380"/>
      <c r="H28" s="380"/>
      <c r="I28" s="380"/>
      <c r="J28" s="380"/>
      <c r="K28" s="380"/>
      <c r="L28" s="381"/>
    </row>
    <row r="29" spans="1:14">
      <c r="A29" s="468" t="s">
        <v>206</v>
      </c>
      <c r="B29" s="380">
        <v>484981248</v>
      </c>
      <c r="C29" s="380">
        <v>70736148</v>
      </c>
      <c r="D29" s="380">
        <v>0</v>
      </c>
      <c r="E29" s="380">
        <v>0</v>
      </c>
      <c r="F29" s="380">
        <f>+B29+C29-D29+E29</f>
        <v>555717396</v>
      </c>
      <c r="G29" s="380">
        <v>145707000</v>
      </c>
      <c r="H29" s="380">
        <v>27359962</v>
      </c>
      <c r="I29" s="380">
        <v>0</v>
      </c>
      <c r="J29" s="380">
        <v>0</v>
      </c>
      <c r="K29" s="380">
        <f>SUM(G29:J29)</f>
        <v>173066962</v>
      </c>
      <c r="L29" s="381">
        <f>+F29-K29</f>
        <v>382650434</v>
      </c>
      <c r="M29" s="590"/>
      <c r="N29" s="591"/>
    </row>
    <row r="30" spans="1:14">
      <c r="A30" s="468"/>
      <c r="B30" s="380"/>
      <c r="C30" s="380"/>
      <c r="D30" s="380"/>
      <c r="E30" s="380"/>
      <c r="F30" s="380"/>
      <c r="G30" s="380"/>
      <c r="H30" s="380"/>
      <c r="I30" s="380"/>
      <c r="J30" s="380"/>
      <c r="K30" s="380"/>
      <c r="L30" s="381"/>
    </row>
    <row r="31" spans="1:14">
      <c r="A31" s="466" t="s">
        <v>207</v>
      </c>
      <c r="B31" s="380">
        <v>1683103491</v>
      </c>
      <c r="C31" s="380">
        <v>22586113</v>
      </c>
      <c r="D31" s="380">
        <v>0</v>
      </c>
      <c r="E31" s="380">
        <v>0</v>
      </c>
      <c r="F31" s="469">
        <f>+B31+C31-D31+E31</f>
        <v>1705689604</v>
      </c>
      <c r="G31" s="380">
        <v>0</v>
      </c>
      <c r="H31" s="380">
        <v>0</v>
      </c>
      <c r="I31" s="380">
        <v>0</v>
      </c>
      <c r="J31" s="380">
        <v>0</v>
      </c>
      <c r="K31" s="380">
        <v>0</v>
      </c>
      <c r="L31" s="381">
        <f>F31-K31</f>
        <v>1705689604</v>
      </c>
      <c r="M31" s="590"/>
      <c r="N31" s="591"/>
    </row>
    <row r="32" spans="1:14" s="373" customFormat="1">
      <c r="A32" s="589" t="s">
        <v>304</v>
      </c>
      <c r="B32" s="379">
        <f>SUM(B15:B31)</f>
        <v>53548690847</v>
      </c>
      <c r="C32" s="379">
        <f t="shared" ref="C32:K32" si="0">SUM(C15:C31)</f>
        <v>192821835</v>
      </c>
      <c r="D32" s="379">
        <f t="shared" si="0"/>
        <v>0</v>
      </c>
      <c r="E32" s="379">
        <f t="shared" si="0"/>
        <v>0</v>
      </c>
      <c r="F32" s="379">
        <f>SUM(F15:F31)</f>
        <v>53741512682</v>
      </c>
      <c r="G32" s="379">
        <f t="shared" si="0"/>
        <v>2827983737</v>
      </c>
      <c r="H32" s="379">
        <f t="shared" si="0"/>
        <v>313760041</v>
      </c>
      <c r="I32" s="379">
        <f t="shared" si="0"/>
        <v>0</v>
      </c>
      <c r="J32" s="379">
        <f t="shared" si="0"/>
        <v>0</v>
      </c>
      <c r="K32" s="379">
        <f t="shared" si="0"/>
        <v>3141743778</v>
      </c>
      <c r="L32" s="379">
        <f>SUM(L15:L31)</f>
        <v>50599768904</v>
      </c>
      <c r="M32" s="376"/>
    </row>
    <row r="33" spans="1:12" s="373" customFormat="1">
      <c r="A33" s="594" t="s">
        <v>292</v>
      </c>
      <c r="B33" s="379">
        <v>50555332658</v>
      </c>
      <c r="C33" s="379">
        <v>1650715311</v>
      </c>
      <c r="D33" s="379">
        <v>0</v>
      </c>
      <c r="E33" s="379">
        <v>1342642878</v>
      </c>
      <c r="F33" s="379">
        <v>53548690847</v>
      </c>
      <c r="G33" s="379">
        <v>1359350730</v>
      </c>
      <c r="H33" s="379">
        <v>1468633007</v>
      </c>
      <c r="I33" s="379">
        <v>0</v>
      </c>
      <c r="J33" s="379">
        <v>0</v>
      </c>
      <c r="K33" s="379">
        <v>2827983737</v>
      </c>
      <c r="L33" s="379">
        <v>50720707110</v>
      </c>
    </row>
    <row r="34" spans="1:12">
      <c r="B34" s="346"/>
      <c r="F34" s="346"/>
      <c r="L34" s="346"/>
    </row>
    <row r="35" spans="1:12">
      <c r="B35" s="346"/>
      <c r="C35" s="346"/>
      <c r="D35" s="346"/>
      <c r="E35" s="346"/>
      <c r="F35" s="346"/>
      <c r="G35" s="346"/>
      <c r="H35" s="346"/>
      <c r="K35" s="376"/>
      <c r="L35" s="346"/>
    </row>
    <row r="36" spans="1:12">
      <c r="B36" s="346"/>
      <c r="C36" s="346"/>
      <c r="D36" s="346"/>
      <c r="K36" s="376"/>
      <c r="L36" s="346"/>
    </row>
    <row r="37" spans="1:12" s="377" customFormat="1" ht="18">
      <c r="A37" s="465" t="s">
        <v>151</v>
      </c>
      <c r="K37" s="378"/>
    </row>
    <row r="38" spans="1:12">
      <c r="K38" s="376"/>
    </row>
    <row r="39" spans="1:12" s="374" customFormat="1" ht="15.75">
      <c r="K39" s="375"/>
    </row>
    <row r="42" spans="1:12">
      <c r="A42" s="698" t="s">
        <v>180</v>
      </c>
      <c r="B42" s="698"/>
      <c r="C42" s="735" t="s">
        <v>181</v>
      </c>
      <c r="D42" s="735"/>
      <c r="E42" s="698" t="s">
        <v>182</v>
      </c>
      <c r="F42" s="698"/>
    </row>
    <row r="43" spans="1:12">
      <c r="A43" s="698" t="s">
        <v>132</v>
      </c>
      <c r="B43" s="698"/>
      <c r="C43" s="736" t="s">
        <v>211</v>
      </c>
      <c r="D43" s="736"/>
      <c r="E43" s="698" t="s">
        <v>123</v>
      </c>
      <c r="F43" s="698"/>
    </row>
  </sheetData>
  <mergeCells count="10">
    <mergeCell ref="A43:B43"/>
    <mergeCell ref="C43:D43"/>
    <mergeCell ref="E43:F43"/>
    <mergeCell ref="A1:L1"/>
    <mergeCell ref="A2:L2"/>
    <mergeCell ref="A3:L3"/>
    <mergeCell ref="G11:K11"/>
    <mergeCell ref="A42:B42"/>
    <mergeCell ref="C42:D42"/>
    <mergeCell ref="E42:F42"/>
  </mergeCells>
  <printOptions gridLinesSet="0"/>
  <pageMargins left="0.23622047244094491" right="0.23622047244094491" top="0.74803149606299213" bottom="0.74803149606299213" header="0.31496062992125984" footer="0.31496062992125984"/>
  <pageSetup scale="60" orientation="landscape" horizontalDpi="300" verticalDpi="300" r:id="rId1"/>
  <headerFooter alignWithMargins="0">
    <oddFooter xml:space="preserve">&amp;C&amp;12 18&amp;10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M35"/>
  <sheetViews>
    <sheetView showGridLines="0" workbookViewId="0">
      <selection activeCell="F18" sqref="F18"/>
    </sheetView>
  </sheetViews>
  <sheetFormatPr baseColWidth="10" defaultColWidth="11.42578125" defaultRowHeight="12.75"/>
  <cols>
    <col min="1" max="1" width="22.28515625" style="189" customWidth="1"/>
    <col min="2" max="2" width="15.5703125" style="189" customWidth="1"/>
    <col min="3" max="3" width="10.85546875" style="189" bestFit="1" customWidth="1"/>
    <col min="4" max="4" width="11" style="189" bestFit="1" customWidth="1"/>
    <col min="5" max="5" width="15.140625" style="189" customWidth="1"/>
    <col min="6" max="6" width="15.140625" style="189" bestFit="1" customWidth="1"/>
    <col min="7" max="8" width="10.28515625" style="189" customWidth="1"/>
    <col min="9" max="9" width="14.42578125" style="189" bestFit="1" customWidth="1"/>
    <col min="10" max="10" width="12.28515625" style="189" bestFit="1" customWidth="1"/>
    <col min="11" max="16384" width="11.42578125" style="189"/>
  </cols>
  <sheetData>
    <row r="1" spans="1:13" ht="16.5">
      <c r="A1" s="681" t="s">
        <v>288</v>
      </c>
      <c r="B1" s="681"/>
      <c r="C1" s="681"/>
      <c r="D1" s="681"/>
      <c r="E1" s="681"/>
      <c r="F1" s="681"/>
      <c r="G1" s="681"/>
      <c r="H1" s="681"/>
      <c r="I1" s="681"/>
      <c r="J1" s="681"/>
    </row>
    <row r="2" spans="1:13" ht="16.5">
      <c r="A2" s="681" t="s">
        <v>283</v>
      </c>
      <c r="B2" s="681"/>
      <c r="C2" s="681"/>
      <c r="D2" s="681"/>
      <c r="E2" s="681"/>
      <c r="F2" s="681"/>
      <c r="G2" s="681"/>
      <c r="H2" s="681"/>
      <c r="I2" s="681"/>
      <c r="J2" s="681"/>
    </row>
    <row r="3" spans="1:13" ht="16.5">
      <c r="A3" s="681" t="s">
        <v>9</v>
      </c>
      <c r="B3" s="681"/>
      <c r="C3" s="681"/>
      <c r="D3" s="681"/>
      <c r="E3" s="681"/>
      <c r="F3" s="681"/>
      <c r="G3" s="681"/>
      <c r="H3" s="681"/>
      <c r="I3" s="681"/>
      <c r="J3" s="681"/>
    </row>
    <row r="4" spans="1:13" s="416" customFormat="1" ht="16.5">
      <c r="A4" s="417"/>
      <c r="B4" s="417"/>
      <c r="C4" s="417"/>
      <c r="D4" s="417"/>
      <c r="E4" s="417"/>
      <c r="F4" s="417"/>
      <c r="G4" s="417"/>
      <c r="H4" s="417"/>
      <c r="I4" s="417"/>
      <c r="J4" s="417"/>
    </row>
    <row r="5" spans="1:13" s="416" customFormat="1" ht="16.5">
      <c r="A5" s="417" t="s">
        <v>19</v>
      </c>
      <c r="B5" s="417"/>
      <c r="C5" s="417"/>
      <c r="D5" s="417"/>
      <c r="E5" s="417"/>
      <c r="F5" s="417"/>
      <c r="G5" s="417"/>
      <c r="H5" s="417"/>
      <c r="I5" s="417"/>
      <c r="J5" s="417"/>
    </row>
    <row r="6" spans="1:13" s="416" customFormat="1" ht="16.5">
      <c r="A6" s="417"/>
      <c r="B6" s="417"/>
      <c r="C6" s="417"/>
      <c r="D6" s="417"/>
      <c r="E6" s="417"/>
      <c r="F6" s="417"/>
      <c r="G6" s="417"/>
      <c r="H6" s="417"/>
      <c r="I6" s="417"/>
      <c r="J6" s="417"/>
    </row>
    <row r="7" spans="1:13" s="412" customFormat="1" ht="16.5">
      <c r="A7" s="415"/>
      <c r="B7" s="415"/>
      <c r="C7" s="415"/>
      <c r="D7" s="415"/>
      <c r="E7" s="415"/>
      <c r="F7" s="415"/>
      <c r="G7" s="415"/>
      <c r="H7" s="415"/>
      <c r="I7" s="415"/>
      <c r="J7" s="414"/>
      <c r="K7" s="413"/>
      <c r="L7" s="413"/>
      <c r="M7" s="413"/>
    </row>
    <row r="8" spans="1:13">
      <c r="A8" s="411"/>
      <c r="J8" s="410" t="s">
        <v>20</v>
      </c>
    </row>
    <row r="9" spans="1:13">
      <c r="A9" s="276"/>
    </row>
    <row r="10" spans="1:13">
      <c r="A10" s="308"/>
      <c r="B10" s="409" t="s">
        <v>21</v>
      </c>
      <c r="C10" s="407"/>
      <c r="D10" s="407"/>
      <c r="E10" s="406"/>
      <c r="F10" s="407"/>
      <c r="G10" s="408" t="s">
        <v>22</v>
      </c>
      <c r="H10" s="407"/>
      <c r="I10" s="406"/>
      <c r="J10" s="405"/>
    </row>
    <row r="11" spans="1:13">
      <c r="A11" s="404"/>
      <c r="B11" s="403" t="s">
        <v>14</v>
      </c>
      <c r="C11" s="741" t="s">
        <v>23</v>
      </c>
      <c r="D11" s="741" t="s">
        <v>24</v>
      </c>
      <c r="E11" s="403" t="s">
        <v>15</v>
      </c>
      <c r="F11" s="403" t="s">
        <v>25</v>
      </c>
      <c r="G11" s="403" t="s">
        <v>26</v>
      </c>
      <c r="H11" s="741" t="s">
        <v>27</v>
      </c>
      <c r="I11" s="403" t="s">
        <v>201</v>
      </c>
      <c r="J11" s="402" t="s">
        <v>28</v>
      </c>
    </row>
    <row r="12" spans="1:13">
      <c r="A12" s="401" t="s">
        <v>16</v>
      </c>
      <c r="B12" s="400" t="s">
        <v>92</v>
      </c>
      <c r="C12" s="742"/>
      <c r="D12" s="742"/>
      <c r="E12" s="400" t="s">
        <v>92</v>
      </c>
      <c r="F12" s="399" t="s">
        <v>104</v>
      </c>
      <c r="G12" s="400" t="s">
        <v>92</v>
      </c>
      <c r="H12" s="742"/>
      <c r="I12" s="399" t="s">
        <v>17</v>
      </c>
      <c r="J12" s="399" t="s">
        <v>18</v>
      </c>
    </row>
    <row r="13" spans="1:13">
      <c r="A13" s="308"/>
      <c r="B13" s="308"/>
      <c r="C13" s="308"/>
      <c r="D13" s="308"/>
      <c r="E13" s="308"/>
      <c r="F13" s="308"/>
      <c r="G13" s="308"/>
      <c r="H13" s="308"/>
      <c r="I13" s="308"/>
      <c r="J13" s="308"/>
    </row>
    <row r="14" spans="1:13" hidden="1">
      <c r="A14" s="398"/>
      <c r="B14" s="397"/>
      <c r="C14" s="397"/>
      <c r="D14" s="397"/>
      <c r="E14" s="397"/>
      <c r="F14" s="397"/>
      <c r="G14" s="397"/>
      <c r="H14" s="397"/>
      <c r="I14" s="397"/>
      <c r="J14" s="397"/>
    </row>
    <row r="15" spans="1:13" hidden="1">
      <c r="A15" s="303"/>
      <c r="B15" s="396"/>
      <c r="C15" s="396"/>
      <c r="D15" s="396"/>
      <c r="E15" s="396"/>
      <c r="F15" s="396"/>
      <c r="G15" s="396"/>
      <c r="H15" s="396"/>
      <c r="I15" s="396"/>
      <c r="J15" s="396"/>
    </row>
    <row r="16" spans="1:13" hidden="1">
      <c r="A16" s="303"/>
      <c r="B16" s="396"/>
      <c r="C16" s="396"/>
      <c r="D16" s="396"/>
      <c r="E16" s="396"/>
      <c r="F16" s="396"/>
      <c r="G16" s="396"/>
      <c r="H16" s="396"/>
      <c r="I16" s="396"/>
      <c r="J16" s="396"/>
    </row>
    <row r="17" spans="1:10" hidden="1">
      <c r="A17" s="303"/>
      <c r="B17" s="396"/>
      <c r="C17" s="396"/>
      <c r="D17" s="396"/>
      <c r="E17" s="396"/>
      <c r="F17" s="396"/>
      <c r="G17" s="396"/>
      <c r="H17" s="396"/>
      <c r="I17" s="396"/>
      <c r="J17" s="396"/>
    </row>
    <row r="18" spans="1:10" s="276" customFormat="1">
      <c r="A18" s="538" t="s">
        <v>253</v>
      </c>
      <c r="B18" s="539">
        <v>1282965565</v>
      </c>
      <c r="C18" s="540">
        <v>150649187</v>
      </c>
      <c r="D18" s="539">
        <v>0</v>
      </c>
      <c r="E18" s="540">
        <f>+C18+B18</f>
        <v>1433614752</v>
      </c>
      <c r="F18" s="540">
        <v>0</v>
      </c>
      <c r="G18" s="540">
        <v>0</v>
      </c>
      <c r="H18" s="540">
        <v>0</v>
      </c>
      <c r="I18" s="540">
        <v>0</v>
      </c>
      <c r="J18" s="540">
        <f>+E18-I18</f>
        <v>1433614752</v>
      </c>
    </row>
    <row r="19" spans="1:10" hidden="1">
      <c r="A19" s="303"/>
      <c r="B19" s="541"/>
      <c r="C19" s="541"/>
      <c r="D19" s="541"/>
      <c r="E19" s="541"/>
      <c r="F19" s="541"/>
      <c r="G19" s="541"/>
      <c r="H19" s="541"/>
      <c r="I19" s="541"/>
      <c r="J19" s="541"/>
    </row>
    <row r="20" spans="1:10" hidden="1">
      <c r="A20" s="303"/>
      <c r="B20" s="541"/>
      <c r="C20" s="541"/>
      <c r="D20" s="541"/>
      <c r="E20" s="541"/>
      <c r="F20" s="541"/>
      <c r="G20" s="541"/>
      <c r="H20" s="541"/>
      <c r="I20" s="541"/>
      <c r="J20" s="541"/>
    </row>
    <row r="21" spans="1:10" hidden="1">
      <c r="A21" s="303"/>
      <c r="B21" s="541"/>
      <c r="C21" s="541"/>
      <c r="D21" s="541"/>
      <c r="E21" s="541"/>
      <c r="F21" s="541"/>
      <c r="G21" s="541"/>
      <c r="H21" s="541"/>
      <c r="I21" s="541"/>
      <c r="J21" s="541"/>
    </row>
    <row r="22" spans="1:10" hidden="1">
      <c r="A22" s="303"/>
      <c r="B22" s="541"/>
      <c r="C22" s="541"/>
      <c r="D22" s="541"/>
      <c r="E22" s="541"/>
      <c r="F22" s="541"/>
      <c r="G22" s="541"/>
      <c r="H22" s="541"/>
      <c r="I22" s="541"/>
      <c r="J22" s="541"/>
    </row>
    <row r="23" spans="1:10">
      <c r="A23" s="303" t="s">
        <v>254</v>
      </c>
      <c r="B23" s="539">
        <v>96204645</v>
      </c>
      <c r="C23" s="541">
        <v>11398401</v>
      </c>
      <c r="D23" s="541">
        <v>0</v>
      </c>
      <c r="E23" s="540">
        <f>+C23+B23</f>
        <v>107603046</v>
      </c>
      <c r="F23" s="540">
        <v>0</v>
      </c>
      <c r="G23" s="540">
        <v>0</v>
      </c>
      <c r="H23" s="540">
        <v>0</v>
      </c>
      <c r="I23" s="540">
        <v>0</v>
      </c>
      <c r="J23" s="541">
        <f>+E23</f>
        <v>107603046</v>
      </c>
    </row>
    <row r="24" spans="1:10">
      <c r="A24" s="553" t="s">
        <v>305</v>
      </c>
      <c r="B24" s="554">
        <f>SUM(B18:B23)</f>
        <v>1379170210</v>
      </c>
      <c r="C24" s="554">
        <f t="shared" ref="C24:J24" si="0">SUM(C18:C23)</f>
        <v>162047588</v>
      </c>
      <c r="D24" s="554">
        <f t="shared" si="0"/>
        <v>0</v>
      </c>
      <c r="E24" s="554">
        <f>SUM(E18:E23)</f>
        <v>1541217798</v>
      </c>
      <c r="F24" s="554">
        <f t="shared" si="0"/>
        <v>0</v>
      </c>
      <c r="G24" s="554">
        <f t="shared" si="0"/>
        <v>0</v>
      </c>
      <c r="H24" s="554">
        <f t="shared" si="0"/>
        <v>0</v>
      </c>
      <c r="I24" s="554">
        <f t="shared" si="0"/>
        <v>0</v>
      </c>
      <c r="J24" s="554">
        <f t="shared" si="0"/>
        <v>1541217798</v>
      </c>
    </row>
    <row r="25" spans="1:10">
      <c r="A25" s="595" t="s">
        <v>294</v>
      </c>
      <c r="B25" s="554">
        <v>793763509</v>
      </c>
      <c r="C25" s="554">
        <v>585406701</v>
      </c>
      <c r="D25" s="554">
        <v>0</v>
      </c>
      <c r="E25" s="554">
        <v>1379170210</v>
      </c>
      <c r="F25" s="554">
        <v>0</v>
      </c>
      <c r="G25" s="554">
        <v>0</v>
      </c>
      <c r="H25" s="554">
        <v>0</v>
      </c>
      <c r="I25" s="554">
        <v>0</v>
      </c>
      <c r="J25" s="554">
        <v>1379170210</v>
      </c>
    </row>
    <row r="26" spans="1:10">
      <c r="B26" s="189" t="s">
        <v>10</v>
      </c>
    </row>
    <row r="31" spans="1:10" s="394" customFormat="1" ht="18">
      <c r="A31" s="394" t="s">
        <v>151</v>
      </c>
      <c r="J31" s="395"/>
    </row>
    <row r="34" spans="1:9" ht="13.5">
      <c r="A34" s="677" t="s">
        <v>180</v>
      </c>
      <c r="B34" s="677"/>
      <c r="E34" s="697" t="s">
        <v>181</v>
      </c>
      <c r="F34" s="697"/>
      <c r="G34" s="71"/>
      <c r="H34" s="677" t="s">
        <v>182</v>
      </c>
      <c r="I34" s="677"/>
    </row>
    <row r="35" spans="1:9">
      <c r="A35" s="683" t="s">
        <v>132</v>
      </c>
      <c r="B35" s="683"/>
      <c r="E35" s="682" t="s">
        <v>211</v>
      </c>
      <c r="F35" s="682"/>
      <c r="G35" s="143"/>
      <c r="H35" s="683" t="s">
        <v>123</v>
      </c>
      <c r="I35" s="683"/>
    </row>
  </sheetData>
  <mergeCells count="12">
    <mergeCell ref="A1:J1"/>
    <mergeCell ref="A2:J2"/>
    <mergeCell ref="A3:J3"/>
    <mergeCell ref="A35:B35"/>
    <mergeCell ref="E35:F35"/>
    <mergeCell ref="H35:I35"/>
    <mergeCell ref="A34:B34"/>
    <mergeCell ref="E34:F34"/>
    <mergeCell ref="H34:I34"/>
    <mergeCell ref="C11:C12"/>
    <mergeCell ref="D11:D12"/>
    <mergeCell ref="H11:H12"/>
  </mergeCells>
  <printOptions gridLinesSet="0"/>
  <pageMargins left="0.9055118110236221" right="1.4566929133858268" top="1.5748031496062993" bottom="1.1811023622047245" header="0.51181102362204722" footer="1.1023622047244095"/>
  <pageSetup scale="80" orientation="landscape" horizontalDpi="300" verticalDpi="300" r:id="rId1"/>
  <headerFooter alignWithMargins="0">
    <oddFooter>&amp;C&amp;12 19</oddFoot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C/myjgFCPyRALlK4iqlF33ZTn1d/En4RVV1xo8PF4ko=</DigestValue>
    </Reference>
    <Reference Type="http://www.w3.org/2000/09/xmldsig#Object" URI="#idOfficeObject">
      <DigestMethod Algorithm="http://www.w3.org/2001/04/xmlenc#sha256"/>
      <DigestValue>emJlOoYVSk6A7KpkckJT5h04i1ZRlQL65XffBpp1bG8=</DigestValue>
    </Reference>
    <Reference Type="http://uri.etsi.org/01903#SignedProperties" URI="#idSignedProperties">
      <Transforms>
        <Transform Algorithm="http://www.w3.org/TR/2001/REC-xml-c14n-20010315"/>
      </Transforms>
      <DigestMethod Algorithm="http://www.w3.org/2001/04/xmlenc#sha256"/>
      <DigestValue>ACantSN3TKobymFY372ET+fOM5K3I5+aWkGKdYiAQ7c=</DigestValue>
    </Reference>
  </SignedInfo>
  <SignatureValue>rG9Xuu2VcelgLjyy1qgsdz/akz27AYYu5pBxuQwCqOXPrzAxkcRMZzopeta+jKHZkXcztPQrwMMJ
lL2Fbv9XPXoCGK0J4A2giLahZl9BUsE2BiZ1piYUXtU5H4nE37q7WhDOanvQlZgxXbAzYvUg31+5
1OUs/vyI/fjXgn9DSGXHNydjrf5YWiuGHYNoXFNQFv3zLIqTTq74/u+mSz9j8EOQUPqg/zVUF7NQ
H/GItBoYDqcACBssPV8X63wqZK9tqzZT1AqJK8vdWvVyi/6I06s4Ukc83HWs14+VrSoFSutovAts
T3CXOPzd+OYLJAXhaAKB44qqBjaa6B9xyXevwA==</SignatureValue>
  <KeyInfo>
    <X509Data>
      <X509Certificate>MIIHsTCCBZmgAwIBAgIQF00UDwC/FJJdyuO8oMrXvjANBgkqhkiG9w0BAQsFADBPMRcwFQYDVQQFEw5SVUMgODAwODAwOTktMDELMAkGA1UEBhMCUFkxETAPBgNVBAoMCFZJVCBTLkEuMRQwEgYDVQQDEwtDQS1WSVQgUy5BLjAeFw0xOTExMTIxNjU0MjBaFw0yMTExMTIxNjU0MjBaMIGQMQ4wDAYDVQQqDAVBTkdFTDEVMBMGA1UEBAwMREVWQUNBIFBBVk9OMREwDwYDVQQFEwhDSTc1NjM1MzEbMBkGA1UEAwwSQU5HRUwgREVWQUNBIFBBVk9OMREwDwYDVQQLDAhGSVJNQSBGMjEXMBUGA1UECgwOUEVSU09OQSBGSVNJQ0ExCzAJBgNVBAYTAlBZMIIBIjANBgkqhkiG9w0BAQEFAAOCAQ8AMIIBCgKCAQEAyAQUygOcQGVKnis4/gvL/F1GxG/8JZjkBSxGGrauLdjjdTnbb5hyf1N5WCJDX8GQi/k1PILATzoonG2md+JCzWRVzNS9I5dOXdDqUqsOBB7RY3t5c6Y8HMGn1PVsZ7RCrjVKd3MYLo5s8Mjrdkr97wdfeyx8ZUfTNp+Bp9rcbW1DUMEWQf6VCE3Y2FiS8W0BJEmruT1KLZy5tlCgnnhSjOJHLaxe1ioNaMrlQwJsngBN3BfsSWiicFAOGxdLs7WxdLgdFWXJiWtOnhPsNJiWJIMiD57Peo/WNTs7dsIDTdkff/z5pkgf60zJb23cnHZAJEebKBmdh/Uwa2mWlYrTCQIDAQABo4IDRTCCA0EwDAYDVR0TAQH/BAIwADAOBgNVHQ8BAf8EBAMCBeAwLAYDVR0lAQH/BCIwIAYIKwYBBQUHAwQGCCsGAQUFBwMCBgorBgEEAYI3FAICMB0GA1UdDgQWBBRilDtlH9+1i6o8C2XqMXx13fRPW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sGA1UdEQQUMBKBEENZQ0VAQ1lDR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sUFctHJspF1DPZfUmKZJGFt7ukDKZ6TelqvpEAYdnm0ajrwR4qhCwRD95ZqmDgpZ9EiRXvacoozEbnYG/H8TsbIQa/8reK119YpkAr4D/+3X45Bqud7Di7A6oZDwwQs4ZVZGbswR4iCiTkVQT3ByHAe2R27pH2KOIFvlbiU9KhhoBpSRvoryupcJqffWeXWa382yfPwyajpOJzw17umKggQBACZP5RZRhE3vVbzIuR5/qwsOHt45QJwfPBocGm6ubA00EzFZl9KW6pk50g3reI0JvTVn6FmyjbqdNieAkbw7VaBou5qpCUg8h3BADITBqpWAyL4RpsFxBA583Fa8LwOAKyJWoN+VCzc7f+rBWk82rRFnT2Q0Weoejvoqnxa3bVyqH20uxq8JD7S0v4AufcScmKLcWcD5GeuU7P29H0dQPEsyezubgpDZXw7OTf4Km/aOTiyPGIAdhaAyl0WAswMF0f9Kg7pzaFCVB/TtYhWMqSeHRxp3uMzl3TGkLca9af8/OcMSq9mhnUIol313o7DXByHA7tdqq9nC7gGHh54jNx05w9AvRYDKfh3WnGWTu4rmTyv7j/dKkoWaZbQuCmlZAyezslHXRmybYiK58ObUmYkUieyC8Pcw+/KeQ00QpFoPsiwrW3pM4n7hiXIdchQxB6hLo1joeFOwETKcG3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SY3DC3fgyCI3azWTmVOZU9nl02xQXn1fLMexB0VXOA8=</DigestValue>
      </Reference>
      <Reference URI="/xl/calcChain.xml?ContentType=application/vnd.openxmlformats-officedocument.spreadsheetml.calcChain+xml">
        <DigestMethod Algorithm="http://www.w3.org/2001/04/xmlenc#sha256"/>
        <DigestValue>k4rsRy+pcT0LLRWFjFjouWcfAQLSQ9fl/qSWgIVOSDA=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fReQdYQtAnrqyF3kJ1lp+tR7ZJh268LDKsaEUVwg2NA=</DigestValue>
      </Reference>
      <Reference URI="/xl/drawings/drawing10.xml?ContentType=application/vnd.openxmlformats-officedocument.drawing+xml">
        <DigestMethod Algorithm="http://www.w3.org/2001/04/xmlenc#sha256"/>
        <DigestValue>aTfscgg7/ISMhTmhy7bE3kC/kqhSncudv3AGZm/D+g8=</DigestValue>
      </Reference>
      <Reference URI="/xl/drawings/drawing11.xml?ContentType=application/vnd.openxmlformats-officedocument.drawing+xml">
        <DigestMethod Algorithm="http://www.w3.org/2001/04/xmlenc#sha256"/>
        <DigestValue>OPD3keEEQsfIHcm7CMO0R0hnfqQQFdvxLnyhRM9Of0c=</DigestValue>
      </Reference>
      <Reference URI="/xl/drawings/drawing12.xml?ContentType=application/vnd.openxmlformats-officedocument.drawing+xml">
        <DigestMethod Algorithm="http://www.w3.org/2001/04/xmlenc#sha256"/>
        <DigestValue>KHJvbthu2C2C3qf6GsG6bHdymMGN1mzimakn25wWMnA=</DigestValue>
      </Reference>
      <Reference URI="/xl/drawings/drawing13.xml?ContentType=application/vnd.openxmlformats-officedocument.drawing+xml">
        <DigestMethod Algorithm="http://www.w3.org/2001/04/xmlenc#sha256"/>
        <DigestValue>3F/qaUTXS49DM9UI6O2qi47CPaOqyuwh6YDijB4NCZk=</DigestValue>
      </Reference>
      <Reference URI="/xl/drawings/drawing14.xml?ContentType=application/vnd.openxmlformats-officedocument.drawing+xml">
        <DigestMethod Algorithm="http://www.w3.org/2001/04/xmlenc#sha256"/>
        <DigestValue>sTGk3wiLm3WFrLo8s5L5d4oaAloNCidmxP/eTti83ig=</DigestValue>
      </Reference>
      <Reference URI="/xl/drawings/drawing15.xml?ContentType=application/vnd.openxmlformats-officedocument.drawing+xml">
        <DigestMethod Algorithm="http://www.w3.org/2001/04/xmlenc#sha256"/>
        <DigestValue>LjgbwvkKd9yly/k2O2if5PilU+pxp0GpoZFSnF14YL4=</DigestValue>
      </Reference>
      <Reference URI="/xl/drawings/drawing16.xml?ContentType=application/vnd.openxmlformats-officedocument.drawing+xml">
        <DigestMethod Algorithm="http://www.w3.org/2001/04/xmlenc#sha256"/>
        <DigestValue>re2Li44m+92wUmBfbcWI2NUE4tNviojIsK7u1pTIkxo=</DigestValue>
      </Reference>
      <Reference URI="/xl/drawings/drawing2.xml?ContentType=application/vnd.openxmlformats-officedocument.drawing+xml">
        <DigestMethod Algorithm="http://www.w3.org/2001/04/xmlenc#sha256"/>
        <DigestValue>Rx++b/dPo5WAKVxB0NYJOnMWsiK5HXHD2E397CEvmgs=</DigestValue>
      </Reference>
      <Reference URI="/xl/drawings/drawing3.xml?ContentType=application/vnd.openxmlformats-officedocument.drawing+xml">
        <DigestMethod Algorithm="http://www.w3.org/2001/04/xmlenc#sha256"/>
        <DigestValue>AcV5q2a4R4lPDRKfxZzIDBIz+ND9uQj5phyitLTq1SY=</DigestValue>
      </Reference>
      <Reference URI="/xl/drawings/drawing4.xml?ContentType=application/vnd.openxmlformats-officedocument.drawing+xml">
        <DigestMethod Algorithm="http://www.w3.org/2001/04/xmlenc#sha256"/>
        <DigestValue>ZGG0yY/FV6C2+5CQ2yHDfIbPAj0dYCMwowsoSSMyvhg=</DigestValue>
      </Reference>
      <Reference URI="/xl/drawings/drawing5.xml?ContentType=application/vnd.openxmlformats-officedocument.drawing+xml">
        <DigestMethod Algorithm="http://www.w3.org/2001/04/xmlenc#sha256"/>
        <DigestValue>8CQZUqH4ZF971WBEI1zxgttAsoxjLFiPy5WleheqUqI=</DigestValue>
      </Reference>
      <Reference URI="/xl/drawings/drawing6.xml?ContentType=application/vnd.openxmlformats-officedocument.drawing+xml">
        <DigestMethod Algorithm="http://www.w3.org/2001/04/xmlenc#sha256"/>
        <DigestValue>aV+Dh/rxdcy+Fx0SSdP5NSNP+aS1MyZVi/KI4P5l4hI=</DigestValue>
      </Reference>
      <Reference URI="/xl/drawings/drawing7.xml?ContentType=application/vnd.openxmlformats-officedocument.drawing+xml">
        <DigestMethod Algorithm="http://www.w3.org/2001/04/xmlenc#sha256"/>
        <DigestValue>PQbXmTLymDRhCKWSDQImFY8s59acCUF5aaGkQRcGlqU=</DigestValue>
      </Reference>
      <Reference URI="/xl/drawings/drawing8.xml?ContentType=application/vnd.openxmlformats-officedocument.drawing+xml">
        <DigestMethod Algorithm="http://www.w3.org/2001/04/xmlenc#sha256"/>
        <DigestValue>e/lrnBOjvq7K27pBJexBIC5AgrIm0GRFOgeUAOFTim8=</DigestValue>
      </Reference>
      <Reference URI="/xl/drawings/drawing9.xml?ContentType=application/vnd.openxmlformats-officedocument.drawing+xml">
        <DigestMethod Algorithm="http://www.w3.org/2001/04/xmlenc#sha256"/>
        <DigestValue>icSDuNyGX4CfvG9prnxfRrNsikIiJ7lB9slAiqYJjxw=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j3/0C3pr4FP4GlV4NN2zxGPZ/A90fONidLtL+9rxodM=</DigestValue>
      </Reference>
      <Reference URI="/xl/externalLinks/externalLink1.xml?ContentType=application/vnd.openxmlformats-officedocument.spreadsheetml.externalLink+xml">
        <DigestMethod Algorithm="http://www.w3.org/2001/04/xmlenc#sha256"/>
        <DigestValue>pLZP/8ORzo4UhkJITUwT+eRPbJxb/YH6OeVeCs+/19Q=</DigestValue>
      </Reference>
      <Reference URI="/xl/media/image1.png?ContentType=image/png">
        <DigestMethod Algorithm="http://www.w3.org/2001/04/xmlenc#sha256"/>
        <DigestValue>tgJoGJpG5trTFAZtyMRgIzKy5xElbLIj0XFveaGb6Z0=</DigestValue>
      </Reference>
      <Reference URI="/xl/printerSettings/printerSettings1.bin?ContentType=application/vnd.openxmlformats-officedocument.spreadsheetml.printerSettings">
        <DigestMethod Algorithm="http://www.w3.org/2001/04/xmlenc#sha256"/>
        <DigestValue>BcOKdJjQFTLcZoDA2ywIaz5X318xjprn8X7GiIbkvGg=</DigestValue>
      </Reference>
      <Reference URI="/xl/printerSettings/printerSettings10.bin?ContentType=application/vnd.openxmlformats-officedocument.spreadsheetml.printerSettings">
        <DigestMethod Algorithm="http://www.w3.org/2001/04/xmlenc#sha256"/>
        <DigestValue>DPfRNWm+9dFNKIO5vXVHDm0MdIYkDG07bQIOl/euXeE=</DigestValue>
      </Reference>
      <Reference URI="/xl/printerSettings/printerSettings11.bin?ContentType=application/vnd.openxmlformats-officedocument.spreadsheetml.printerSettings">
        <DigestMethod Algorithm="http://www.w3.org/2001/04/xmlenc#sha256"/>
        <DigestValue>XCW3wgAPbI18BmHuOrsd8Nfe2EXj/q7avfQi19dewQE=</DigestValue>
      </Reference>
      <Reference URI="/xl/printerSettings/printerSettings12.bin?ContentType=application/vnd.openxmlformats-officedocument.spreadsheetml.printerSettings">
        <DigestMethod Algorithm="http://www.w3.org/2001/04/xmlenc#sha256"/>
        <DigestValue>g7nbxFvcTvLSvw6aqVNJXdBW4n4/h7MHbAazyAgts5Y=</DigestValue>
      </Reference>
      <Reference URI="/xl/printerSettings/printerSettings13.bin?ContentType=application/vnd.openxmlformats-officedocument.spreadsheetml.printerSettings">
        <DigestMethod Algorithm="http://www.w3.org/2001/04/xmlenc#sha256"/>
        <DigestValue>1Vny7sAw6rIXmbS7t9W9kzwLmOnz1e4LIHdXgyjJ7mo=</DigestValue>
      </Reference>
      <Reference URI="/xl/printerSettings/printerSettings14.bin?ContentType=application/vnd.openxmlformats-officedocument.spreadsheetml.printerSettings">
        <DigestMethod Algorithm="http://www.w3.org/2001/04/xmlenc#sha256"/>
        <DigestValue>l2zhc4+qr+GWPXzLLdgnp8NgBvG20enX3QjumfTuGII=</DigestValue>
      </Reference>
      <Reference URI="/xl/printerSettings/printerSettings15.bin?ContentType=application/vnd.openxmlformats-officedocument.spreadsheetml.printerSettings">
        <DigestMethod Algorithm="http://www.w3.org/2001/04/xmlenc#sha256"/>
        <DigestValue>Xz9pLh17mJAAGTNsv32RnJ11DSePiM0ufWoSSRXRKbg=</DigestValue>
      </Reference>
      <Reference URI="/xl/printerSettings/printerSettings16.bin?ContentType=application/vnd.openxmlformats-officedocument.spreadsheetml.printerSettings">
        <DigestMethod Algorithm="http://www.w3.org/2001/04/xmlenc#sha256"/>
        <DigestValue>E124Wt/91yudNJ6SRPNDdbCdvvgalM6sR+taWAjFjKI=</DigestValue>
      </Reference>
      <Reference URI="/xl/printerSettings/printerSettings17.bin?ContentType=application/vnd.openxmlformats-officedocument.spreadsheetml.printerSettings">
        <DigestMethod Algorithm="http://www.w3.org/2001/04/xmlenc#sha256"/>
        <DigestValue>4W3HCC/goWZ3SvJCrepxeg9GMsVHOChOMknUvwIi7nk=</DigestValue>
      </Reference>
      <Reference URI="/xl/printerSettings/printerSettings2.bin?ContentType=application/vnd.openxmlformats-officedocument.spreadsheetml.printerSettings">
        <DigestMethod Algorithm="http://www.w3.org/2001/04/xmlenc#sha256"/>
        <DigestValue>UATh5+r/qgbtaqZALkHZVMXu0gu4IClkgnSBhT5aVpQ=</DigestValue>
      </Reference>
      <Reference URI="/xl/printerSettings/printerSettings3.bin?ContentType=application/vnd.openxmlformats-officedocument.spreadsheetml.printerSettings">
        <DigestMethod Algorithm="http://www.w3.org/2001/04/xmlenc#sha256"/>
        <DigestValue>BcOKdJjQFTLcZoDA2ywIaz5X318xjprn8X7GiIbkvGg=</DigestValue>
      </Reference>
      <Reference URI="/xl/printerSettings/printerSettings4.bin?ContentType=application/vnd.openxmlformats-officedocument.spreadsheetml.printerSettings">
        <DigestMethod Algorithm="http://www.w3.org/2001/04/xmlenc#sha256"/>
        <DigestValue>X38JB50a85/5nQfyv3KVxfwoGGcCao4f1u0WEJAZcgc=</DigestValue>
      </Reference>
      <Reference URI="/xl/printerSettings/printerSettings5.bin?ContentType=application/vnd.openxmlformats-officedocument.spreadsheetml.printerSettings">
        <DigestMethod Algorithm="http://www.w3.org/2001/04/xmlenc#sha256"/>
        <DigestValue>OSslcZbE6GsJMUSN4TnS7t89zWvmqUu25dsTkfrCYNo=</DigestValue>
      </Reference>
      <Reference URI="/xl/printerSettings/printerSettings6.bin?ContentType=application/vnd.openxmlformats-officedocument.spreadsheetml.printerSettings">
        <DigestMethod Algorithm="http://www.w3.org/2001/04/xmlenc#sha256"/>
        <DigestValue>28bLDUTrvqS8WF2tG7fj8LnXC7g54TBzzVwUaJIZwW4=</DigestValue>
      </Reference>
      <Reference URI="/xl/printerSettings/printerSettings7.bin?ContentType=application/vnd.openxmlformats-officedocument.spreadsheetml.printerSettings">
        <DigestMethod Algorithm="http://www.w3.org/2001/04/xmlenc#sha256"/>
        <DigestValue>av264unPevWzTBoOHdhwh4vvFZkh70gIOfCO//VAQYY=</DigestValue>
      </Reference>
      <Reference URI="/xl/printerSettings/printerSettings8.bin?ContentType=application/vnd.openxmlformats-officedocument.spreadsheetml.printerSettings">
        <DigestMethod Algorithm="http://www.w3.org/2001/04/xmlenc#sha256"/>
        <DigestValue>KdZ6F6/pGjJkNhk5u6NwN3P6T7rTzgfpcO3nWgdxjQo=</DigestValue>
      </Reference>
      <Reference URI="/xl/printerSettings/printerSettings9.bin?ContentType=application/vnd.openxmlformats-officedocument.spreadsheetml.printerSettings">
        <DigestMethod Algorithm="http://www.w3.org/2001/04/xmlenc#sha256"/>
        <DigestValue>wariHk/1EtiI1UfgOhgCij9YYS0adkGFEeA8UDWYl+k=</DigestValue>
      </Reference>
      <Reference URI="/xl/sharedStrings.xml?ContentType=application/vnd.openxmlformats-officedocument.spreadsheetml.sharedStrings+xml">
        <DigestMethod Algorithm="http://www.w3.org/2001/04/xmlenc#sha256"/>
        <DigestValue>ksSDY9OHY3CRUadwj4p49vhsuImrkx/XVGANb6dId20=</DigestValue>
      </Reference>
      <Reference URI="/xl/styles.xml?ContentType=application/vnd.openxmlformats-officedocument.spreadsheetml.styles+xml">
        <DigestMethod Algorithm="http://www.w3.org/2001/04/xmlenc#sha256"/>
        <DigestValue>0oIC2QbxnMPZu5ZFWxfFiVJi/5aykNwIqHgJzLTo0f8=</DigestValue>
      </Reference>
      <Reference URI="/xl/theme/theme1.xml?ContentType=application/vnd.openxmlformats-officedocument.theme+xml">
        <DigestMethod Algorithm="http://www.w3.org/2001/04/xmlenc#sha256"/>
        <DigestValue>IDbQ9NtjkpyEON80xiE6fnM770hSPmy9tt5N50j5+wQ=</DigestValue>
      </Reference>
      <Reference URI="/xl/workbook.xml?ContentType=application/vnd.openxmlformats-officedocument.spreadsheetml.sheet.main+xml">
        <DigestMethod Algorithm="http://www.w3.org/2001/04/xmlenc#sha256"/>
        <DigestValue>PSQsssVC2nABntXU+bOVrM14DQrfEn2+aBemV6EhQOA=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iK1cCeJyE0nh61Ysaws+TMA/tgQJwUsR5g0ps2rJkns=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TNIH9EyQB0FCBnD3gN1o6yJqJalnm6okHmoYYS8G33M=</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gxnAb4oDlVkStw4lP+psDHrAXKx4nZlOnDqo6Tf72e8=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g/fjY5t552fl5Q3r0lx1AzSOYjXxeVx9wNhWIqlO5e4=</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m6kb28Dn+5+eypaoArLKSiTj11tTjl+mIR9qY8mtCLk=</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xZpDns+d8lbRYtyjNAr+ga7dA24vbT4Wr1oZV7ptCME=</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L0zBPEwG77w+h4GLrodZUM0ZcAZ//uPEeldIcDiuL6E=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XYW3lJEtF20IgcoPfQCq77/7whzU5JlTECZN/Wfx6+0=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CwvGKO7du/4VK3JXwI1xC26LuLly21vgfyS4zPmBQJw=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OywUjKXd+o3QYTgROp9Q/lOe4/JJ47Ddnvp+HZyvtwk=</DigestValue>
      </Reference>
      <Reference URI="/xl/worksheets/sheet10.xml?ContentType=application/vnd.openxmlformats-officedocument.spreadsheetml.worksheet+xml">
        <DigestMethod Algorithm="http://www.w3.org/2001/04/xmlenc#sha256"/>
        <DigestValue>14giaWAezn4BgiqycnxU+AkskLZwb8xtiUThstGjmFE=</DigestValue>
      </Reference>
      <Reference URI="/xl/worksheets/sheet11.xml?ContentType=application/vnd.openxmlformats-officedocument.spreadsheetml.worksheet+xml">
        <DigestMethod Algorithm="http://www.w3.org/2001/04/xmlenc#sha256"/>
        <DigestValue>Rj8qCv9kay7Sw3CvjvU9mBGbFhtsI21O+s6zJ5N56do=</DigestValue>
      </Reference>
      <Reference URI="/xl/worksheets/sheet12.xml?ContentType=application/vnd.openxmlformats-officedocument.spreadsheetml.worksheet+xml">
        <DigestMethod Algorithm="http://www.w3.org/2001/04/xmlenc#sha256"/>
        <DigestValue>EuTaZ2HRSJqO9NiSZ+ijBXV9AmEAG9kds8pLXUCXws8=</DigestValue>
      </Reference>
      <Reference URI="/xl/worksheets/sheet13.xml?ContentType=application/vnd.openxmlformats-officedocument.spreadsheetml.worksheet+xml">
        <DigestMethod Algorithm="http://www.w3.org/2001/04/xmlenc#sha256"/>
        <DigestValue>4k6EhQXQ7OjntZNqGoPDL0ZQJfpow2OeCBjs76erZAs=</DigestValue>
      </Reference>
      <Reference URI="/xl/worksheets/sheet14.xml?ContentType=application/vnd.openxmlformats-officedocument.spreadsheetml.worksheet+xml">
        <DigestMethod Algorithm="http://www.w3.org/2001/04/xmlenc#sha256"/>
        <DigestValue>HJJaYq6otuXsDheonHsJMmJ6o73rvHvvzgFLHynlA8I=</DigestValue>
      </Reference>
      <Reference URI="/xl/worksheets/sheet15.xml?ContentType=application/vnd.openxmlformats-officedocument.spreadsheetml.worksheet+xml">
        <DigestMethod Algorithm="http://www.w3.org/2001/04/xmlenc#sha256"/>
        <DigestValue>G4QUyx7mpqRkUu5GjeAgmEiN1WpvEFefc4/c7K2nxEE=</DigestValue>
      </Reference>
      <Reference URI="/xl/worksheets/sheet16.xml?ContentType=application/vnd.openxmlformats-officedocument.spreadsheetml.worksheet+xml">
        <DigestMethod Algorithm="http://www.w3.org/2001/04/xmlenc#sha256"/>
        <DigestValue>C6yoJ0rtQ9A3r6XJ7tZVbKop2YkNjuaS6uU23NVKDSM=</DigestValue>
      </Reference>
      <Reference URI="/xl/worksheets/sheet17.xml?ContentType=application/vnd.openxmlformats-officedocument.spreadsheetml.worksheet+xml">
        <DigestMethod Algorithm="http://www.w3.org/2001/04/xmlenc#sha256"/>
        <DigestValue>qOd0JsEEoOiV1o/DHt2kZ2ZC7i84gC5afyOX7/rjh0E=</DigestValue>
      </Reference>
      <Reference URI="/xl/worksheets/sheet2.xml?ContentType=application/vnd.openxmlformats-officedocument.spreadsheetml.worksheet+xml">
        <DigestMethod Algorithm="http://www.w3.org/2001/04/xmlenc#sha256"/>
        <DigestValue>ioixuduoz/LOFRP8z96DUBjCj3JBrI2wbwC2pVYZpJ4=</DigestValue>
      </Reference>
      <Reference URI="/xl/worksheets/sheet3.xml?ContentType=application/vnd.openxmlformats-officedocument.spreadsheetml.worksheet+xml">
        <DigestMethod Algorithm="http://www.w3.org/2001/04/xmlenc#sha256"/>
        <DigestValue>FOdBqi79gpVpvVj0tMJRX3SGdQ0Mbalrs6V6C7vDq2c=</DigestValue>
      </Reference>
      <Reference URI="/xl/worksheets/sheet4.xml?ContentType=application/vnd.openxmlformats-officedocument.spreadsheetml.worksheet+xml">
        <DigestMethod Algorithm="http://www.w3.org/2001/04/xmlenc#sha256"/>
        <DigestValue>hSLCk1mmmyyl+Bnz7VbS+Z8p7SS6H2cVh3BNH9VxwdU=</DigestValue>
      </Reference>
      <Reference URI="/xl/worksheets/sheet5.xml?ContentType=application/vnd.openxmlformats-officedocument.spreadsheetml.worksheet+xml">
        <DigestMethod Algorithm="http://www.w3.org/2001/04/xmlenc#sha256"/>
        <DigestValue>N/xcVanMzP8z+sojhffo+t0LfS4+7fo9yWwq837lfjs=</DigestValue>
      </Reference>
      <Reference URI="/xl/worksheets/sheet6.xml?ContentType=application/vnd.openxmlformats-officedocument.spreadsheetml.worksheet+xml">
        <DigestMethod Algorithm="http://www.w3.org/2001/04/xmlenc#sha256"/>
        <DigestValue>tciAlAk4akf2MgTyyrAZBzZCI5T6jwMuUEVwa/CmOyo=</DigestValue>
      </Reference>
      <Reference URI="/xl/worksheets/sheet7.xml?ContentType=application/vnd.openxmlformats-officedocument.spreadsheetml.worksheet+xml">
        <DigestMethod Algorithm="http://www.w3.org/2001/04/xmlenc#sha256"/>
        <DigestValue>IuP20DdJR8siOYtuTiV/5Zvyr+TVdlIuRi59LmkN3u8=</DigestValue>
      </Reference>
      <Reference URI="/xl/worksheets/sheet8.xml?ContentType=application/vnd.openxmlformats-officedocument.spreadsheetml.worksheet+xml">
        <DigestMethod Algorithm="http://www.w3.org/2001/04/xmlenc#sha256"/>
        <DigestValue>D7KAEw80kkXpWhbut7eWYHqzs3KgSfaqo/iDDUDP3p4=</DigestValue>
      </Reference>
      <Reference URI="/xl/worksheets/sheet9.xml?ContentType=application/vnd.openxmlformats-officedocument.spreadsheetml.worksheet+xml">
        <DigestMethod Algorithm="http://www.w3.org/2001/04/xmlenc#sha256"/>
        <DigestValue>1bAufgaXhj0djdnms/vo0ykLJdO4ccMIRcabfHzvdP4=</DigestValue>
      </Reference>
    </Manifest>
    <SignatureProperties>
      <SignatureProperty Id="idSignatureTime" Target="#idPackageSignature">
        <mdssi:SignatureTime xmlns:mdssi="http://schemas.openxmlformats.org/package/2006/digital-signature">
          <mdssi:Format>YYYY-MM-DDThh:mm:ssTZD</mdssi:Format>
          <mdssi:Value>2020-06-29T20:18:36Z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Revisión limitada como auditores independientes contratados por la Sociedad</SignatureComments>
          <WindowsVersion>10.0</WindowsVersion>
          <OfficeVersion>16.0.12827/20</OfficeVersion>
          <ApplicationVersion>16.0.12827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2020-06-29T20:18:36Z</xd:SigningTime>
          <xd:SigningCertificate>
            <xd:Cert>
              <xd:CertDigest>
                <DigestMethod Algorithm="http://www.w3.org/2001/04/xmlenc#sha256"/>
                <DigestValue>ORlCQMu6y1dPAPgTgfYoX5rzld0pOVkjbXfl3eP+Tp8=</DigestValue>
              </xd:CertDigest>
              <xd:IssuerSerial>
                <X509IssuerName>CN=CA-VIT S.A., O=VIT S.A., C=PY, SERIALNUMBER=RUC 80080099-0</X509IssuerName>
                <X509SerialNumber>30972457598005759530417104368964392894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Revisión limitada como auditores independientes contratados por la Sociedad</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10</vt:i4>
      </vt:variant>
    </vt:vector>
  </HeadingPairs>
  <TitlesOfParts>
    <vt:vector size="27" baseType="lpstr">
      <vt:lpstr>Carátula</vt:lpstr>
      <vt:lpstr>BG</vt:lpstr>
      <vt:lpstr>ER</vt:lpstr>
      <vt:lpstr>VPN</vt:lpstr>
      <vt:lpstr>EFE</vt:lpstr>
      <vt:lpstr>Notas a los EEFF</vt:lpstr>
      <vt:lpstr>Anexos</vt:lpstr>
      <vt:lpstr>A</vt:lpstr>
      <vt:lpstr>B</vt:lpstr>
      <vt:lpstr>C</vt:lpstr>
      <vt:lpstr>D</vt:lpstr>
      <vt:lpstr>E</vt:lpstr>
      <vt:lpstr>F</vt:lpstr>
      <vt:lpstr>G</vt:lpstr>
      <vt:lpstr>H</vt:lpstr>
      <vt:lpstr>I</vt:lpstr>
      <vt:lpstr>J</vt:lpstr>
      <vt:lpstr>BG!Área_de_impresión</vt:lpstr>
      <vt:lpstr>E!Área_de_impresión</vt:lpstr>
      <vt:lpstr>EFE!Área_de_impresión</vt:lpstr>
      <vt:lpstr>ER!Área_de_impresión</vt:lpstr>
      <vt:lpstr>'F'!Área_de_impresión</vt:lpstr>
      <vt:lpstr>H!Área_de_impresión</vt:lpstr>
      <vt:lpstr>I!Área_de_impresión</vt:lpstr>
      <vt:lpstr>J!Área_de_impresión</vt:lpstr>
      <vt:lpstr>'Notas a los EEFF'!Área_de_impresión</vt:lpstr>
      <vt:lpstr>'Notas a los EEFF'!Títulos_a_imprimir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CHAI</dc:creator>
  <cp:lastModifiedBy>Fabian Devaca</cp:lastModifiedBy>
  <cp:lastPrinted>2019-11-13T12:29:18Z</cp:lastPrinted>
  <dcterms:created xsi:type="dcterms:W3CDTF">1998-08-06T15:03:29Z</dcterms:created>
  <dcterms:modified xsi:type="dcterms:W3CDTF">2020-06-29T20:18:03Z</dcterms:modified>
</cp:coreProperties>
</file>