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_xmlsignatures/sig3.xml" ContentType="application/vnd.openxmlformats-package.digital-signature-xmlsignature+xml"/>
  <Override PartName="/_xmlsignatures/sig2.xml" ContentType="application/vnd.openxmlformats-package.digital-signature-xmlsignature+xml"/>
  <Override PartName="/_xmlsignatures/sig1.xml" ContentType="application/vnd.openxmlformats-package.digital-signature-xmlsignature+xml"/>
  <Override PartName="/_xmlsignatures/sig4.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1040" tabRatio="961"/>
  </bookViews>
  <sheets>
    <sheet name="Carátula" sheetId="15" r:id="rId1"/>
    <sheet name="BG" sheetId="1" r:id="rId2"/>
    <sheet name="ER" sheetId="40" r:id="rId3"/>
    <sheet name="VPN" sheetId="48" r:id="rId4"/>
    <sheet name="EFE" sheetId="55" r:id="rId5"/>
    <sheet name="Notas a los EEFF" sheetId="57" r:id="rId6"/>
    <sheet name="Anexos" sheetId="58" r:id="rId7"/>
    <sheet name="A" sheetId="56" r:id="rId8"/>
    <sheet name="B" sheetId="50" r:id="rId9"/>
    <sheet name="C" sheetId="51" r:id="rId10"/>
    <sheet name="D" sheetId="7" r:id="rId11"/>
    <sheet name="E" sheetId="8" r:id="rId12"/>
    <sheet name="F" sheetId="45" r:id="rId13"/>
    <sheet name="G" sheetId="52" r:id="rId14"/>
    <sheet name="H" sheetId="29" r:id="rId15"/>
    <sheet name="I" sheetId="32" r:id="rId16"/>
    <sheet name="J" sheetId="13" r:id="rId17"/>
    <sheet name="ANEXO I" sheetId="59" r:id="rId18"/>
  </sheets>
  <externalReferences>
    <externalReference r:id="rId19"/>
  </externalReferences>
  <definedNames>
    <definedName name="a" localSheetId="7">#REF!</definedName>
    <definedName name="a" localSheetId="6">#REF!</definedName>
    <definedName name="a" localSheetId="4">#REF!</definedName>
    <definedName name="a">#REF!</definedName>
    <definedName name="_xlnm.Print_Area" localSheetId="17">'ANEXO I'!$A$4:$J$132</definedName>
    <definedName name="_xlnm.Print_Area" localSheetId="8">B!$A$1:$J$35</definedName>
    <definedName name="_xlnm.Print_Area" localSheetId="1">BG!$A$1:$H$33</definedName>
    <definedName name="_xlnm.Print_Area" localSheetId="9">'C'!$A$1:$M$32</definedName>
    <definedName name="_xlnm.Print_Area" localSheetId="0">Carátula!$A$1:$E$41</definedName>
    <definedName name="_xlnm.Print_Area" localSheetId="11">E!$A$1:$F$26</definedName>
    <definedName name="_xlnm.Print_Area" localSheetId="4">EFE!$B$1:$J$48</definedName>
    <definedName name="_xlnm.Print_Area" localSheetId="2">ER!$B$1:$J$44</definedName>
    <definedName name="_xlnm.Print_Area" localSheetId="12">F!$A$1:$D$36</definedName>
    <definedName name="_xlnm.Print_Area" localSheetId="13">G!$A$1:$G$53</definedName>
    <definedName name="_xlnm.Print_Area" localSheetId="14">H!$A$1:$G$50</definedName>
    <definedName name="_xlnm.Print_Area" localSheetId="15">I!$A$1:$C$30</definedName>
    <definedName name="_xlnm.Print_Area" localSheetId="16">J!$A$1:$H$45</definedName>
    <definedName name="_xlnm.Print_Area" localSheetId="5">'Notas a los EEFF'!$A$2:$F$290</definedName>
    <definedName name="_xlnm.Print_Area" localSheetId="3">VPN!$A$1:$I$27</definedName>
    <definedName name="BuiltIn_Print_Area" localSheetId="7">#REF!</definedName>
    <definedName name="BuiltIn_Print_Area" localSheetId="6">#REF!</definedName>
    <definedName name="BuiltIn_Print_Area" localSheetId="4">#REF!</definedName>
    <definedName name="BuiltIn_Print_Area">#REF!</definedName>
    <definedName name="_xlnm.Print_Titles" localSheetId="5">'Notas a los EEFF'!$1:$8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1" i="56" l="1"/>
  <c r="L29" i="56"/>
  <c r="L27" i="56"/>
  <c r="L25" i="56"/>
  <c r="L23" i="56"/>
  <c r="L21" i="56"/>
  <c r="L19" i="56"/>
  <c r="L17" i="56"/>
  <c r="K15" i="56"/>
  <c r="K17" i="56"/>
  <c r="K19" i="56"/>
  <c r="K21" i="56"/>
  <c r="K23" i="56"/>
  <c r="K25" i="56"/>
  <c r="K27" i="56"/>
  <c r="H32" i="56"/>
  <c r="F31" i="56"/>
  <c r="F29" i="56"/>
  <c r="F25" i="56"/>
  <c r="F23" i="56"/>
  <c r="F21" i="56"/>
  <c r="F19" i="56"/>
  <c r="F17" i="56"/>
  <c r="K32" i="56" l="1"/>
  <c r="F39" i="29" l="1"/>
  <c r="F37" i="29"/>
  <c r="F33" i="29"/>
  <c r="F31" i="29"/>
  <c r="F29" i="29"/>
  <c r="F25" i="29"/>
  <c r="F23" i="29"/>
  <c r="F21" i="29"/>
  <c r="F19" i="29"/>
  <c r="F17" i="29"/>
  <c r="F15" i="29"/>
  <c r="I18" i="48"/>
  <c r="H17" i="48"/>
  <c r="E35" i="52" l="1"/>
  <c r="F21" i="52"/>
  <c r="E15" i="52"/>
  <c r="G15" i="48" l="1"/>
  <c r="D148" i="57" l="1"/>
  <c r="D143" i="57"/>
  <c r="D149" i="57" l="1"/>
  <c r="D151" i="57" s="1"/>
  <c r="G11" i="1"/>
  <c r="E166" i="57"/>
  <c r="D13" i="48" l="1"/>
  <c r="G13" i="48" s="1"/>
  <c r="I95" i="59" l="1"/>
  <c r="G95" i="59"/>
  <c r="I94" i="59"/>
  <c r="G94" i="59"/>
  <c r="I78" i="59"/>
  <c r="G78" i="59"/>
  <c r="I76" i="59"/>
  <c r="I85" i="59" s="1"/>
  <c r="I90" i="59" s="1"/>
  <c r="G76" i="59"/>
  <c r="G85" i="59" s="1"/>
  <c r="G90" i="59" s="1"/>
  <c r="G96" i="59" l="1"/>
  <c r="I96" i="59"/>
  <c r="G79" i="59"/>
  <c r="G80" i="59" s="1"/>
  <c r="I79" i="59"/>
  <c r="I80" i="59" s="1"/>
  <c r="G81" i="59" l="1"/>
  <c r="I81" i="59"/>
  <c r="E23" i="52" l="1"/>
  <c r="C33" i="52" l="1"/>
  <c r="E22" i="52" l="1"/>
  <c r="E21" i="52"/>
  <c r="E24" i="52" s="1"/>
  <c r="C20" i="52" l="1"/>
  <c r="C19" i="52"/>
  <c r="C18" i="52"/>
  <c r="C17" i="52"/>
  <c r="C16" i="52"/>
  <c r="C15" i="52"/>
  <c r="C26" i="45" l="1"/>
  <c r="B20" i="32" l="1"/>
  <c r="B16" i="32"/>
  <c r="E18" i="50"/>
  <c r="E177" i="57" l="1"/>
  <c r="C11" i="1" s="1"/>
  <c r="E146" i="57"/>
  <c r="E121" i="57"/>
  <c r="E97" i="57" l="1"/>
  <c r="G21" i="1" l="1"/>
  <c r="F15" i="56" l="1"/>
  <c r="D26" i="45" l="1"/>
  <c r="F40" i="52" l="1"/>
  <c r="F41" i="52"/>
  <c r="F24" i="52" l="1"/>
  <c r="F46" i="52" l="1"/>
  <c r="F45" i="52"/>
  <c r="G18" i="55" l="1"/>
  <c r="I18" i="55"/>
  <c r="F177" i="57" l="1"/>
  <c r="F248" i="57" l="1"/>
  <c r="E248" i="57"/>
  <c r="F237" i="57"/>
  <c r="E237" i="57"/>
  <c r="F222" i="57"/>
  <c r="E222" i="57"/>
  <c r="F212" i="57"/>
  <c r="E212" i="57"/>
  <c r="G9" i="1" s="1"/>
  <c r="F201" i="57"/>
  <c r="E201" i="57"/>
  <c r="C13" i="1" s="1"/>
  <c r="F189" i="57"/>
  <c r="E189" i="57"/>
  <c r="E138" i="57" l="1"/>
  <c r="F138" i="57"/>
  <c r="F121" i="57"/>
  <c r="F105" i="57"/>
  <c r="E105" i="57"/>
  <c r="E99" i="57"/>
  <c r="F99" i="57"/>
  <c r="E122" i="57" l="1"/>
  <c r="F122" i="57"/>
  <c r="B41" i="29" l="1"/>
  <c r="C41" i="29"/>
  <c r="D41" i="29"/>
  <c r="E41" i="29"/>
  <c r="F41" i="29" l="1"/>
  <c r="B32" i="56" l="1"/>
  <c r="J32" i="56"/>
  <c r="I32" i="56"/>
  <c r="G32" i="56"/>
  <c r="E32" i="56"/>
  <c r="D32" i="56"/>
  <c r="C32" i="56"/>
  <c r="K29" i="56"/>
  <c r="L15" i="56"/>
  <c r="F32" i="56" l="1"/>
  <c r="L32" i="56" l="1"/>
  <c r="J15" i="40" l="1"/>
  <c r="J27" i="40" s="1"/>
  <c r="C41" i="52" l="1"/>
  <c r="C46" i="52" s="1"/>
  <c r="C40" i="52"/>
  <c r="C45" i="52" s="1"/>
  <c r="E34" i="52" l="1"/>
  <c r="E41" i="52" s="1"/>
  <c r="E46" i="52" s="1"/>
  <c r="G42" i="29" l="1"/>
  <c r="G17" i="48" l="1"/>
  <c r="G32" i="55" l="1"/>
  <c r="I25" i="40" l="1"/>
  <c r="I19" i="40" l="1"/>
  <c r="E36" i="52" l="1"/>
  <c r="E17" i="48" l="1"/>
  <c r="F13" i="29" l="1"/>
  <c r="J18" i="55" l="1"/>
  <c r="K18" i="55"/>
  <c r="L18" i="55"/>
  <c r="G25" i="55"/>
  <c r="G36" i="55" s="1"/>
  <c r="I25" i="55"/>
  <c r="K25" i="55"/>
  <c r="L25" i="55"/>
  <c r="J28" i="55"/>
  <c r="I32" i="55"/>
  <c r="J32" i="55"/>
  <c r="K32" i="55"/>
  <c r="L32" i="55"/>
  <c r="J34" i="55"/>
  <c r="L34" i="55"/>
  <c r="I36" i="55" l="1"/>
  <c r="I40" i="55" s="1"/>
  <c r="G40" i="55"/>
  <c r="L36" i="55"/>
  <c r="K36" i="55"/>
  <c r="K40" i="55" s="1"/>
  <c r="J36" i="55"/>
  <c r="C24" i="50" l="1"/>
  <c r="D24" i="50"/>
  <c r="F24" i="50"/>
  <c r="G24" i="50"/>
  <c r="H24" i="50"/>
  <c r="I24" i="50"/>
  <c r="E23" i="50"/>
  <c r="J23" i="50" s="1"/>
  <c r="B24" i="50"/>
  <c r="E24" i="50" l="1"/>
  <c r="J18" i="50"/>
  <c r="J24" i="50" s="1"/>
  <c r="E33" i="52" l="1"/>
  <c r="E40" i="52" s="1"/>
  <c r="E45" i="52" s="1"/>
  <c r="H36" i="52"/>
  <c r="E32" i="13" l="1"/>
  <c r="F29" i="52" l="1"/>
  <c r="C37" i="52"/>
  <c r="F14" i="8"/>
  <c r="C17" i="48" l="1"/>
  <c r="C18" i="48" s="1"/>
  <c r="H16" i="48"/>
  <c r="D17" i="48"/>
  <c r="H10" i="48"/>
  <c r="B17" i="48"/>
  <c r="B18" i="48" s="1"/>
  <c r="F17" i="48"/>
  <c r="H14" i="48" l="1"/>
  <c r="E30" i="15" l="1"/>
  <c r="E29" i="15"/>
  <c r="E28" i="15"/>
  <c r="J33" i="40" l="1"/>
  <c r="B18" i="8" l="1"/>
  <c r="I15" i="40" l="1"/>
  <c r="I21" i="40" l="1"/>
  <c r="C21" i="1"/>
  <c r="H14" i="1" l="1"/>
  <c r="H19" i="1" s="1"/>
  <c r="D21" i="1"/>
  <c r="D14" i="1"/>
  <c r="D23" i="1" l="1"/>
  <c r="H23" i="1"/>
  <c r="E14" i="8" l="1"/>
  <c r="D32" i="15" l="1"/>
  <c r="A32" i="15"/>
  <c r="B32" i="15" l="1"/>
  <c r="E32" i="15"/>
  <c r="E15" i="8" l="1"/>
  <c r="F15" i="8" s="1"/>
  <c r="F18" i="8" s="1"/>
  <c r="E18" i="8" l="1"/>
  <c r="C18" i="8"/>
  <c r="D18" i="8"/>
  <c r="I23" i="40" l="1"/>
  <c r="I27" i="40" s="1"/>
  <c r="E35" i="13" l="1"/>
  <c r="I33" i="40"/>
  <c r="E36" i="13" s="1"/>
  <c r="C14" i="1"/>
  <c r="E27" i="13" s="1"/>
  <c r="F35" i="13" l="1"/>
  <c r="C23" i="1"/>
  <c r="G14" i="1"/>
  <c r="E28" i="13" s="1"/>
  <c r="G19" i="1" l="1"/>
  <c r="E14" i="13"/>
  <c r="E31" i="13" l="1"/>
  <c r="G23" i="1"/>
  <c r="F31" i="13" l="1"/>
  <c r="E17" i="13"/>
  <c r="E29" i="52"/>
  <c r="C24" i="52"/>
  <c r="C29" i="52" s="1"/>
  <c r="E147" i="57"/>
  <c r="E148" i="57"/>
  <c r="F148" i="57" s="1"/>
  <c r="E143" i="57" l="1"/>
  <c r="E149" i="57" s="1"/>
  <c r="E150" i="57" l="1"/>
  <c r="F149" i="57"/>
</calcChain>
</file>

<file path=xl/sharedStrings.xml><?xml version="1.0" encoding="utf-8"?>
<sst xmlns="http://schemas.openxmlformats.org/spreadsheetml/2006/main" count="914" uniqueCount="564">
  <si>
    <t>A C T I V O</t>
  </si>
  <si>
    <t>PASIVO</t>
  </si>
  <si>
    <t>ACTIVO CORRIENTE</t>
  </si>
  <si>
    <t>PASIVO CORRIENTE</t>
  </si>
  <si>
    <t>Total del Activo Corriente</t>
  </si>
  <si>
    <t>Total del Pasivo Corriente</t>
  </si>
  <si>
    <t>ACTIVO NO CORRIENTE</t>
  </si>
  <si>
    <t>Total del Activo no Corriente</t>
  </si>
  <si>
    <t>TOTAL  ACTIVO</t>
  </si>
  <si>
    <t>(Expresado en Guaraníes)</t>
  </si>
  <si>
    <t xml:space="preserve"> </t>
  </si>
  <si>
    <t xml:space="preserve">   Impuesto a la Renta</t>
  </si>
  <si>
    <t>RUBROS</t>
  </si>
  <si>
    <t>RESERVAS</t>
  </si>
  <si>
    <t>AL INICIO DEL</t>
  </si>
  <si>
    <t>AL CIERRE DEL</t>
  </si>
  <si>
    <t>CUENTAS</t>
  </si>
  <si>
    <t>DEL PERIODO</t>
  </si>
  <si>
    <t>RESULTANTE</t>
  </si>
  <si>
    <t>ACTIVOS INTANGIBLES</t>
  </si>
  <si>
    <t>ANEXO B</t>
  </si>
  <si>
    <t xml:space="preserve">                                VALORES DE ORIGEN</t>
  </si>
  <si>
    <t xml:space="preserve">        AMORTIZACIONES</t>
  </si>
  <si>
    <t>AUMENTO</t>
  </si>
  <si>
    <t>DISMINUCION</t>
  </si>
  <si>
    <t>ACUMULADAS</t>
  </si>
  <si>
    <t>DEL</t>
  </si>
  <si>
    <t>BAJAS</t>
  </si>
  <si>
    <t xml:space="preserve">NETO </t>
  </si>
  <si>
    <t xml:space="preserve">INVERSIONES, ACCIONES, DEBENTURES Y OTROS TITULOS EMITIDOS EN SERIE </t>
  </si>
  <si>
    <t>PARTICIPACION EN OTRAS SOCIEDADES</t>
  </si>
  <si>
    <t>ANEXO C</t>
  </si>
  <si>
    <t>INFORMACION SOBRE EL EMISOR</t>
  </si>
  <si>
    <t>CLASE</t>
  </si>
  <si>
    <t>CANTIDAD</t>
  </si>
  <si>
    <t>TOTAL</t>
  </si>
  <si>
    <t>COTIZACION</t>
  </si>
  <si>
    <t>RESULTADO</t>
  </si>
  <si>
    <t>(NO APLICABLE)</t>
  </si>
  <si>
    <t>(DETALLAR)</t>
  </si>
  <si>
    <t>OTRAS INVERSIONES</t>
  </si>
  <si>
    <t>ANEXO D</t>
  </si>
  <si>
    <t>VALOR DE</t>
  </si>
  <si>
    <t>AMORTIZAC.</t>
  </si>
  <si>
    <t>VALOR REGISTRADO</t>
  </si>
  <si>
    <t>COSTO</t>
  </si>
  <si>
    <t>INVERSIONES CORRIENTES</t>
  </si>
  <si>
    <t>SUBTOTAL</t>
  </si>
  <si>
    <t>INVERSIONES NO CORRIENTES</t>
  </si>
  <si>
    <t>PREVISIONES</t>
  </si>
  <si>
    <t>ANEXO E</t>
  </si>
  <si>
    <t>SALDOS AL INICIO</t>
  </si>
  <si>
    <t>AUMENTOS</t>
  </si>
  <si>
    <t>DISMINUCIONES</t>
  </si>
  <si>
    <t xml:space="preserve">SALDOS AL </t>
  </si>
  <si>
    <t>DEDUCIDAS DEL ACTIVO</t>
  </si>
  <si>
    <t>ANEXO F</t>
  </si>
  <si>
    <t>I.</t>
  </si>
  <si>
    <t>COSTO DE MERCADERIAS O PRODUCTOS VENDIDOS</t>
  </si>
  <si>
    <t>Mercaderías de reventa</t>
  </si>
  <si>
    <t>a) Compras</t>
  </si>
  <si>
    <t>II.</t>
  </si>
  <si>
    <t>COSTO DE SERVICIOS PRESTADOS</t>
  </si>
  <si>
    <t>Y SERVICIOS PRESTADOS</t>
  </si>
  <si>
    <t>DETALLE</t>
  </si>
  <si>
    <t>INFORMACION REQUERIDA SOBRE COSTOS Y GASTOS</t>
  </si>
  <si>
    <t>ANEXO H</t>
  </si>
  <si>
    <t>Servicios Básicos</t>
  </si>
  <si>
    <t>Otros Gastos</t>
  </si>
  <si>
    <t>DATOS ESTADISTICOS</t>
  </si>
  <si>
    <t>ANEXO I</t>
  </si>
  <si>
    <t>INDICADORES OPERATIVOS</t>
  </si>
  <si>
    <t>Cantidad de Empleados y Obreros</t>
  </si>
  <si>
    <t>INDICES ECONOMICOS - FINANCIEROS</t>
  </si>
  <si>
    <t>ANEXO J</t>
  </si>
  <si>
    <t>LIQUIDEZ (1)</t>
  </si>
  <si>
    <t>ENDEUDAMIENTO (2)</t>
  </si>
  <si>
    <t xml:space="preserve">        Pasivo Corriente</t>
  </si>
  <si>
    <t>Composición del Capital</t>
  </si>
  <si>
    <t>Acciones</t>
  </si>
  <si>
    <t>Suscripto</t>
  </si>
  <si>
    <t>Integrado</t>
  </si>
  <si>
    <t>Cantidad</t>
  </si>
  <si>
    <t>Tipo</t>
  </si>
  <si>
    <t>G.</t>
  </si>
  <si>
    <t>Contribuciones sociales</t>
  </si>
  <si>
    <t>Gastos de publicidad y propaganda</t>
  </si>
  <si>
    <t>EJERCICIO</t>
  </si>
  <si>
    <t>Existencias al Comienzo del Ejercicio</t>
  </si>
  <si>
    <t>Compras y Costos de Producción del Ejercicio</t>
  </si>
  <si>
    <t>Existencia al cierre del Ejercicio</t>
  </si>
  <si>
    <t>TOTAL PASIVO Y PATRIMONIO NETO</t>
  </si>
  <si>
    <t>PERIODO</t>
  </si>
  <si>
    <t xml:space="preserve">TOTALES </t>
  </si>
  <si>
    <t>Las notas y anexos que se acompañan forman parte integrante de estos estados financieros.</t>
  </si>
  <si>
    <t>REVALUO</t>
  </si>
  <si>
    <t>ACUMULADO AL FIN DEL PERIODO</t>
  </si>
  <si>
    <t>ESTADOS CONTABLES</t>
  </si>
  <si>
    <t xml:space="preserve">Patrimonio Neto </t>
  </si>
  <si>
    <t xml:space="preserve">   Resultado Neto</t>
  </si>
  <si>
    <t xml:space="preserve">Total Pasivo </t>
  </si>
  <si>
    <t>Diferencia de Cambio</t>
  </si>
  <si>
    <t xml:space="preserve">Otros Créditos </t>
  </si>
  <si>
    <t xml:space="preserve">   Ganancia del Período</t>
  </si>
  <si>
    <t>AL INICIO PERIODO</t>
  </si>
  <si>
    <t>NOTAS</t>
  </si>
  <si>
    <t xml:space="preserve">Disponibilidades </t>
  </si>
  <si>
    <t xml:space="preserve">Créditos por Ventas </t>
  </si>
  <si>
    <t xml:space="preserve">Bienes de Cambio </t>
  </si>
  <si>
    <t xml:space="preserve">Deudas Financieras </t>
  </si>
  <si>
    <t xml:space="preserve">Deudas Comerciales  </t>
  </si>
  <si>
    <t xml:space="preserve">Deudas Sociales e Impositivas </t>
  </si>
  <si>
    <t>Anexo F</t>
  </si>
  <si>
    <t>Anexo H</t>
  </si>
  <si>
    <t xml:space="preserve">   Gastos de Administración </t>
  </si>
  <si>
    <t xml:space="preserve">   Gastos de Comercialización </t>
  </si>
  <si>
    <t xml:space="preserve">   Otros Ingresos </t>
  </si>
  <si>
    <t xml:space="preserve">   Costo de las Mercaderías Vendidas </t>
  </si>
  <si>
    <t xml:space="preserve">   Ventas Netas </t>
  </si>
  <si>
    <t xml:space="preserve">Propiedades, Planta y Equipo </t>
  </si>
  <si>
    <t xml:space="preserve">       Patrimonio Neto </t>
  </si>
  <si>
    <t xml:space="preserve">    Patrimonio Neto Excluido el Resultado del Ejerc.</t>
  </si>
  <si>
    <t>LEGAL</t>
  </si>
  <si>
    <t>Presidente</t>
  </si>
  <si>
    <t>ESTADO DE VARIACION DEL PATRIMONIO NETO</t>
  </si>
  <si>
    <t>COSTO DE MERCADERIAS O PRODUCTOS VENDIDOS O SERVICIOS PRESTADOS</t>
  </si>
  <si>
    <t>Sueldos y Jornales</t>
  </si>
  <si>
    <t>Gastos de rodados</t>
  </si>
  <si>
    <t>Créditos incobrables</t>
  </si>
  <si>
    <t>GASTOS DE COMERCIALIZACIÓN</t>
  </si>
  <si>
    <t>GASTOS DE ADMINISTRACIÓN</t>
  </si>
  <si>
    <t>Cantidad de Sucursales (unidades físicas)</t>
  </si>
  <si>
    <t xml:space="preserve">        Contador</t>
  </si>
  <si>
    <t xml:space="preserve">Impuestos, Tasas y contribuciones </t>
  </si>
  <si>
    <t xml:space="preserve">  Presidente</t>
  </si>
  <si>
    <t>Votos</t>
  </si>
  <si>
    <t>FACULTATIVA</t>
  </si>
  <si>
    <t>Volumen de Ventas (miles de guaraníes)</t>
  </si>
  <si>
    <t>Consumo de Energía (miles de guaraníes)</t>
  </si>
  <si>
    <t xml:space="preserve">1)     Activo Corriente                                                                       = </t>
  </si>
  <si>
    <t>2)     Total del Pasivo                                                                       =</t>
  </si>
  <si>
    <t>3)     Resultado antes del Impuesto a la Renta                                   =</t>
  </si>
  <si>
    <t xml:space="preserve">     Síndico</t>
  </si>
  <si>
    <t xml:space="preserve">   Reserva Legal</t>
  </si>
  <si>
    <t>Regalías y honorarios por servicios técnicos</t>
  </si>
  <si>
    <t>Depreciación de propiedades, planta y equipo</t>
  </si>
  <si>
    <t>Previsión p/ Cuentas Incobrables</t>
  </si>
  <si>
    <t>Previsiones para Obsolescencia</t>
  </si>
  <si>
    <t>ESTADO DE RESULTADOS</t>
  </si>
  <si>
    <t>CAPITAL</t>
  </si>
  <si>
    <t>Las notas que se acompañan forman parte integrante de estos estados financieros.</t>
  </si>
  <si>
    <t>TOTALES</t>
  </si>
  <si>
    <t xml:space="preserve">Ejercicio  Finalizado al </t>
  </si>
  <si>
    <t>AL INICIO</t>
  </si>
  <si>
    <t>NETO</t>
  </si>
  <si>
    <t>DEPRECIACIONES</t>
  </si>
  <si>
    <t>VALORES DE ORIGEN</t>
  </si>
  <si>
    <t>ANEXO A</t>
  </si>
  <si>
    <t>PROPIEDADES, PLANTA Y EQUIPO</t>
  </si>
  <si>
    <t>US$</t>
  </si>
  <si>
    <t>PASIVOS CORRIENTES</t>
  </si>
  <si>
    <t>ACTIVOS CORRIENTES</t>
  </si>
  <si>
    <t>ACTIVO</t>
  </si>
  <si>
    <t>VIGENTE</t>
  </si>
  <si>
    <t>MONTO</t>
  </si>
  <si>
    <t>CAMBIO</t>
  </si>
  <si>
    <t>MONEDA LOCAL</t>
  </si>
  <si>
    <t>MONEDA EXTRANJERA</t>
  </si>
  <si>
    <t>ANEXO G</t>
  </si>
  <si>
    <t>ACTIVOS Y PASIVOS EN MONEDA EXTRANJERA</t>
  </si>
  <si>
    <t>(Expresado en Guaraníes y Moneda Extranjera)</t>
  </si>
  <si>
    <t>EXPRESADO EN GUARANIES</t>
  </si>
  <si>
    <t>Denominación: ATLANTIC SOCIEDAD ANONIMA EMISORA</t>
  </si>
  <si>
    <t>Domicilio legal: R.I. 18 Pitiantuta N° 1191 casi Rivarola Matto. Asunción</t>
  </si>
  <si>
    <t>Actividad principal: Importaciones y Representaciones</t>
  </si>
  <si>
    <t>Inscripción en el Registro Público de Comercio Nº 230 de los Estatutos Sociales  y sus modificaciones Nº 699, 993, 36, 81, 647, 1214, 1237, 763, 590, 128, 1155, 367, 650, 286, 842, 845, 846, 431, 77, 65, 629  y 84.</t>
  </si>
  <si>
    <t>Fecha de vencimiento del Estatuto o Contrato Social: Año 2093.</t>
  </si>
  <si>
    <t>Voto Múltiple</t>
  </si>
  <si>
    <t>Voto Simple</t>
  </si>
  <si>
    <t>Lic. Diego Bareiro</t>
  </si>
  <si>
    <t>Lic. Jorge Soto</t>
  </si>
  <si>
    <t>Cargos Diferidos</t>
  </si>
  <si>
    <t>Otros Pasivos</t>
  </si>
  <si>
    <t>Comparativo con cifras del mismo periodo del año anterior</t>
  </si>
  <si>
    <t>GASTOS DE ALMACENAMIENTO</t>
  </si>
  <si>
    <t>Las notas y anexos que se acompañan forman parte integrante de estos estados financieros</t>
  </si>
  <si>
    <t>Utilidad del Ejercicio</t>
  </si>
  <si>
    <t>Movimientos Subsecuentes</t>
  </si>
  <si>
    <t>Saldos al  inicio del período</t>
  </si>
  <si>
    <t>DEL EJERCICIO</t>
  </si>
  <si>
    <t>SOCIAL</t>
  </si>
  <si>
    <t>PATRIMONIO</t>
  </si>
  <si>
    <t>ACCIONISTAS</t>
  </si>
  <si>
    <t>Autovehículos</t>
  </si>
  <si>
    <t>Eq. Informática</t>
  </si>
  <si>
    <t>Herramientas</t>
  </si>
  <si>
    <t>Maquinarias</t>
  </si>
  <si>
    <t>ACUM. AL CIERRE</t>
  </si>
  <si>
    <t>REVALUO DEL</t>
  </si>
  <si>
    <t>BAJAS DEL</t>
  </si>
  <si>
    <t>ALTAS DEL</t>
  </si>
  <si>
    <t>ALTAS Y TRANS.</t>
  </si>
  <si>
    <t>Mejoras en Propiedad de Terceros</t>
  </si>
  <si>
    <t>Obras en Curso</t>
  </si>
  <si>
    <t>TEMPORARIAS</t>
  </si>
  <si>
    <t>INVERSIONES</t>
  </si>
  <si>
    <t>S/ULTIMO BALANCE</t>
  </si>
  <si>
    <t xml:space="preserve">        Síndico</t>
  </si>
  <si>
    <t>SUBTOTALES</t>
  </si>
  <si>
    <t>PASIVOS NO CORRIENTES</t>
  </si>
  <si>
    <t>Intereses Bonos a Pagar</t>
  </si>
  <si>
    <t>Bonos a Pagar</t>
  </si>
  <si>
    <t>ACTIVOS NO CORRIENTES</t>
  </si>
  <si>
    <t>Valores a Vencer M/E</t>
  </si>
  <si>
    <t>Bancop M/E</t>
  </si>
  <si>
    <t>Itaú</t>
  </si>
  <si>
    <t>Regional M/E</t>
  </si>
  <si>
    <t>Banco Sudameris</t>
  </si>
  <si>
    <t>Caja Moneda Extranjera</t>
  </si>
  <si>
    <t>Banco Continental S.A.E.C.A.</t>
  </si>
  <si>
    <t>Deudores Varios</t>
  </si>
  <si>
    <t>Anticipo de Clientes</t>
  </si>
  <si>
    <t>Comisión y Gastos Financieros</t>
  </si>
  <si>
    <t>Intereses Pagados</t>
  </si>
  <si>
    <t>3.f y Anexo A</t>
  </si>
  <si>
    <t xml:space="preserve">   Gastos de Almacenamiento y Distribución</t>
  </si>
  <si>
    <t>PASIVO NO CORRIENTE</t>
  </si>
  <si>
    <t>ESTADO DE FLUJO DE EFECTIVO</t>
  </si>
  <si>
    <t>FLUJO DE EFECTIVO POR ACTIVIDADES DE OPERACION</t>
  </si>
  <si>
    <t>NOTA</t>
  </si>
  <si>
    <t>2° Trimestre</t>
  </si>
  <si>
    <t>3° Trimestre</t>
  </si>
  <si>
    <t>Ventas netas (cobros netos a clientes)</t>
  </si>
  <si>
    <t>Costo de ventas (pagos netos a proveedores)</t>
  </si>
  <si>
    <t xml:space="preserve">Efectivo pagado a empleados </t>
  </si>
  <si>
    <t>Efectivo cobrado/usado por otras actividades</t>
  </si>
  <si>
    <t>Efectivo neto proveniente de actividades de operación</t>
  </si>
  <si>
    <t>FLUJO DE EFECTIVO POR ACTIVIDADES DE INVERSION</t>
  </si>
  <si>
    <t>Adquisición de bienes de uso</t>
  </si>
  <si>
    <t>Efectivo neto proveniente de actividades de inversión</t>
  </si>
  <si>
    <t>FLUJO DE EFECTIVO POR ACTIVIDADES DE FINANCIACION</t>
  </si>
  <si>
    <t>Efectivo neto proveniente de actividades de financiación</t>
  </si>
  <si>
    <t>Variación neta de la diferencia cambiaria</t>
  </si>
  <si>
    <t>Variación neta del efectivo y equivalentes a efectivo</t>
  </si>
  <si>
    <t>Más: Efectivo al inicio del período</t>
  </si>
  <si>
    <t>Efectivo al cierre del período</t>
  </si>
  <si>
    <t>Nordahl Siemens</t>
  </si>
  <si>
    <t xml:space="preserve">      Síndico</t>
  </si>
  <si>
    <r>
      <t xml:space="preserve">Auditor </t>
    </r>
    <r>
      <rPr>
        <b/>
        <sz val="10"/>
        <rFont val="Arial"/>
        <family val="2"/>
      </rPr>
      <t>(*)</t>
    </r>
  </si>
  <si>
    <t>Software Informático</t>
  </si>
  <si>
    <t>Llave de Negocio</t>
  </si>
  <si>
    <t>Adquisición de Intangibles</t>
  </si>
  <si>
    <t>N/A</t>
  </si>
  <si>
    <t>RENTABILIDAD (3): Solo aplica al cierre del ejercicio</t>
  </si>
  <si>
    <t xml:space="preserve">   Otros Gastos  </t>
  </si>
  <si>
    <t>Muebles y Utiles</t>
  </si>
  <si>
    <t>Clientes</t>
  </si>
  <si>
    <t>OTROS GASTOS</t>
  </si>
  <si>
    <t>3 f. y Anexo A</t>
  </si>
  <si>
    <t>Anexo B</t>
  </si>
  <si>
    <t>BRL</t>
  </si>
  <si>
    <t>Proveedores del Exterior</t>
  </si>
  <si>
    <t>Inscripción en la Comisión Nacional de Valores: N° 18, Según Resolución Nº 176</t>
  </si>
  <si>
    <t>Remuneraciones de administradores, directores, síndicos y consejo de vigilancia</t>
  </si>
  <si>
    <t xml:space="preserve">   Ganancia ordinaria</t>
  </si>
  <si>
    <t>PATRIMONIO
NETO</t>
  </si>
  <si>
    <t>ACTIVIDAD
PRINCIPAL</t>
  </si>
  <si>
    <t>%
DE
PARTICIP.</t>
  </si>
  <si>
    <t xml:space="preserve">VALOR DE
COTIZACION
</t>
  </si>
  <si>
    <t>Síndico</t>
  </si>
  <si>
    <t>Contador</t>
  </si>
  <si>
    <t>VALOR DE
LIBROS</t>
  </si>
  <si>
    <t>VALOR
PATRIMONIAL
PROPORC.</t>
  </si>
  <si>
    <t>VALOR
NOMINAL
TOTAL</t>
  </si>
  <si>
    <t>VALOR
NOMINAL
UNITARIO</t>
  </si>
  <si>
    <t>DENOMINACION Y CARACTERISTICA
DE LOS VALORES DEL EMISOR</t>
  </si>
  <si>
    <t>CON CIFRAS COMPARATIVAS AL 31 DE DICIEMBRE DE 2019</t>
  </si>
  <si>
    <t xml:space="preserve">CON CIFRAS COMPARATIVAS AL 31 DE DICIEMBRE DE 2019 </t>
  </si>
  <si>
    <t>Edificios</t>
  </si>
  <si>
    <t>Inmuebles</t>
  </si>
  <si>
    <t>TOTALES AL 31/12/2019</t>
  </si>
  <si>
    <t>TOTALES 31/12/19</t>
  </si>
  <si>
    <t>31/12/2019</t>
  </si>
  <si>
    <t>AL 31/12/2019</t>
  </si>
  <si>
    <t>NOTAS A LOS ESTADOS FINANCIEROS</t>
  </si>
  <si>
    <r>
      <t>NOTA 1.  EL ENTE</t>
    </r>
    <r>
      <rPr>
        <sz val="10"/>
        <color theme="1"/>
        <rFont val="Arial"/>
        <family val="2"/>
      </rPr>
      <t xml:space="preserve"> </t>
    </r>
  </si>
  <si>
    <t xml:space="preserve">Una nueva modificación fue realizada por Escritura Pública N° 420 de fecha 5 de diciembre de 1978, pasada también ante el Escribano Público Lorenzo N. Livieres inscripto en el Registro Público de Comercio bajo el N° 36, al folio 234 y siguientes del Libro Seccional respectivo el 14 de enero de 1979. Luego fueron modificados por Escritura Pública N° 52 de fecha 12 de diciembre de 1980, pasada ante el mismo Escribano inscripta en el Registro Público de Comercio bajo el N° 81, folio 154 y siguiente de fecha 23 de enero de 1981. </t>
  </si>
  <si>
    <t xml:space="preserve">Otra modificación se dio por Escritura Pública N° 94 de fecha 20 de marzo de 1984, pasada ante el Escribano Público Lorenzo N. Livieres, siendo escrita en el Registro Público de comercio bajo el N° 647 de la fecha 9 de julio de 1984. Por Escritura Pública N° 6, de fecha 12 de noviembre de 1985, pasada ante el Escribano Público Federico José Franco, inscripto en el Registro Público de Comercio bajo el N° 1214 de fecha 12 de diciembre de 1985. </t>
  </si>
  <si>
    <t>Luego fue modificado por Escritura Pública N° 7 de fecha 12 de diciembre de 1985 e inscrita en el Registro Público de Comercio bajo el N° 1237 de fecha 31 de diciembre de 1985.</t>
  </si>
  <si>
    <r>
      <t xml:space="preserve">A través de la Escritura Pública N° 441 de la fecha 7 de diciembre de 1995 pasó a denominarse </t>
    </r>
    <r>
      <rPr>
        <b/>
        <sz val="10"/>
        <color theme="1"/>
        <rFont val="Arial"/>
        <family val="2"/>
      </rPr>
      <t>“ATLANTIC SOCIEDAD ANONIMA EMISORA DE CAPITAL ABIERTO”,</t>
    </r>
    <r>
      <rPr>
        <sz val="10"/>
        <color theme="1"/>
        <rFont val="Arial"/>
        <family val="2"/>
      </rPr>
      <t xml:space="preserve"> inscripta en el Registro de Comercio bajo el N° 842 de fecha 22 de diciembre de 1995.</t>
    </r>
  </si>
  <si>
    <t xml:space="preserve">Por Escritura Pública N° 420 de fecha 15 de diciembre de 2000, inscripta en el Registro Público de Comercio bajo el N° 845 de fecha 9 de noviembre de 2001. Por Escritura Pública Complementaria N° 35 de la fecha 15 de diciembre de 2000 inscripta bajo el N° 846 de la fecha 9 de noviembre del 2001. </t>
  </si>
  <si>
    <t xml:space="preserve">Por último, según Escritura Pública N° 84 de fecha 7 de septiembre de 2017, pasada ante la Notaria y Escribana Pública Clara Susana Duarte de Piñeiro, se modificó el Estatuto Social a efectos de elevar el capital social de la Sociedad a la suma de 75.000.000.000 (guaraníes Setenta y cinco mil millones). Fue inscripta en el Registro Público de Comercio bajo N°1, folio 1 de fecha 29 de septiembre del 2007. </t>
  </si>
  <si>
    <t xml:space="preserve">La Sociedad tiene su domicilio legal y asiento del Directorio en la ciudad de Asunción, Capital de la República del Paraguay. </t>
  </si>
  <si>
    <t xml:space="preserve">El plazo de duración de la Sociedad será por noventa y nueve (99) años contados a partir de la inscripción en el Registro de Personería Jurídica y Asociaciones, dicho plazo podrá ser prorrogado o suspendido por la Asamblea General Extraordinaria de Accionistas. </t>
  </si>
  <si>
    <t>El ejercicio económico y fiscal conforme a la Escritura de Constitución cierra el 31 de diciembre de cada año, por lo tanto, los estados financieros abarcaron el periodo comprendido entre el 1° de enero y el 31 de diciembre de cada año civil. Debido a que la Sociedad inicia sus actividades el 15 de marzo de 1973, el presente período fiscal corresponde al cuadragésimo octavo año.</t>
  </si>
  <si>
    <t>Los activos y pasivos en moneda extranjera han sido valuados al tipo de cambio comprador y vendedor, respectivamente, vigente en el mercado libre fluctuante al cierre. Dichas cotizaciones eran:</t>
  </si>
  <si>
    <t>En Guaraníes</t>
  </si>
  <si>
    <t>ACTIVOS</t>
  </si>
  <si>
    <t>PASIVOS</t>
  </si>
  <si>
    <t>1 Dólar Americano</t>
  </si>
  <si>
    <t>1 Real</t>
  </si>
  <si>
    <t>La Sociedad realiza la previsión para malos créditos aplicando el 1% sobre el total de las “Cuentas por Cobrar” al cierre de cada ejercicio.</t>
  </si>
  <si>
    <t>Las mercaderías son contabilizadas al inicio a su costo de adquisición más los gastos que demandan hasta su puesta en el depósito. La existencia final es valuada a costo promedio.</t>
  </si>
  <si>
    <t>g)  Reconocimiento de los Ingresos y Gastos</t>
  </si>
  <si>
    <t xml:space="preserve">Los ingresos y egresos son reconocidos de acuerdo al criterio contable de lo devengado. Bajo tal criterio los efectos de las transacciones y otros eventos son reconocidos cuando ocurren y no cuando el efectivo es recibido o pagado. </t>
  </si>
  <si>
    <t xml:space="preserve">NOTA 4.  DISPONIBILIDADES  </t>
  </si>
  <si>
    <t>El saldo de rubro está compuesto por fondos disponibles en poder de la Sociedad y en Bancos de Plaza.</t>
  </si>
  <si>
    <t>Cuentas</t>
  </si>
  <si>
    <t>Efectivo</t>
  </si>
  <si>
    <t>Caja - Moneda Extranjera</t>
  </si>
  <si>
    <t>Caja - Moneda Nacional</t>
  </si>
  <si>
    <t>TOTAL EFECTIVO</t>
  </si>
  <si>
    <t>Fondo Fijo</t>
  </si>
  <si>
    <t>Tesorería</t>
  </si>
  <si>
    <t>Fondo Fijo Comercio Exterior</t>
  </si>
  <si>
    <t xml:space="preserve">Caja Recepción </t>
  </si>
  <si>
    <t>TOTAL FONDOS FIJOS</t>
  </si>
  <si>
    <t>Banco</t>
  </si>
  <si>
    <t>Banco Nacional de Fomento</t>
  </si>
  <si>
    <t>Banco Sudameris - M/E</t>
  </si>
  <si>
    <t>Banco Itaú Paraguay</t>
  </si>
  <si>
    <t>Banco Itaú Paraguay - M/E</t>
  </si>
  <si>
    <t>Banco BBVA</t>
  </si>
  <si>
    <t>Banco Bancop</t>
  </si>
  <si>
    <t>Banco Bancop - M/E</t>
  </si>
  <si>
    <t>Banco Continental</t>
  </si>
  <si>
    <t>Banco Continental - M/E</t>
  </si>
  <si>
    <t>Banco Visión</t>
  </si>
  <si>
    <t>Banco Regional</t>
  </si>
  <si>
    <t>Banco Regional - M/E</t>
  </si>
  <si>
    <t>TOTAL BANCO</t>
  </si>
  <si>
    <t>TOTAL DISPONIBILIDADES</t>
  </si>
  <si>
    <t>NOTA 5.  CREDITOS POR VENTAS</t>
  </si>
  <si>
    <t>Deudores en Gestión Judicial</t>
  </si>
  <si>
    <t>Cheques Rechazados</t>
  </si>
  <si>
    <t>Valores a Vencer</t>
  </si>
  <si>
    <t>Previsión para Cuentas Incobrables</t>
  </si>
  <si>
    <t>TOTAL CREDITOS POR VENTAS</t>
  </si>
  <si>
    <t>Situación</t>
  </si>
  <si>
    <t>Monto</t>
  </si>
  <si>
    <t xml:space="preserve">Previsiones </t>
  </si>
  <si>
    <t>(en G.)</t>
  </si>
  <si>
    <t>% Prev. s/ Cartera</t>
  </si>
  <si>
    <t>A. Total Cartera no Vencida</t>
  </si>
  <si>
    <t>B. Composición Cartera Vencida</t>
  </si>
  <si>
    <t>B.1. Normal</t>
  </si>
  <si>
    <t xml:space="preserve">B.2. En Gestión de Cobro </t>
  </si>
  <si>
    <t>B.3. En Gestión de Cobro Judicial</t>
  </si>
  <si>
    <t>Sub-total Cartera Vencida</t>
  </si>
  <si>
    <t>Observaciones</t>
  </si>
  <si>
    <t>Criterios de Clasificación utilizados</t>
  </si>
  <si>
    <t>Normal</t>
  </si>
  <si>
    <t>En Gestión de Cobro</t>
  </si>
  <si>
    <t>Desde el primer día de atraso </t>
  </si>
  <si>
    <t>En Gestión de Cobro Judicial</t>
  </si>
  <si>
    <t>Anticipo a Impuesto a la Renta</t>
  </si>
  <si>
    <t>Garantía sobre Alquiler</t>
  </si>
  <si>
    <t>Créditos Varios - IPS Reposo</t>
  </si>
  <si>
    <t>Retenciones Clientes Renta</t>
  </si>
  <si>
    <t>IVA Crédito Fiscal</t>
  </si>
  <si>
    <t>Anticipo a Empleados</t>
  </si>
  <si>
    <t>Retenciones Computables Tarjeta de Crédito</t>
  </si>
  <si>
    <t>TOTAL OTROS CREDITOS</t>
  </si>
  <si>
    <t>Mercaderías Varias</t>
  </si>
  <si>
    <t>Importaciones en Curso</t>
  </si>
  <si>
    <t>Fondo de Obsolescencia</t>
  </si>
  <si>
    <t>TOTAL BIENES DE CAMBIO</t>
  </si>
  <si>
    <t>Seguros a Vencer</t>
  </si>
  <si>
    <t>Alquileres a Vencer</t>
  </si>
  <si>
    <t>Prestamos de Accionistas</t>
  </si>
  <si>
    <t>TOTAL DEUDAS FINANCIERAS</t>
  </si>
  <si>
    <r>
      <t>NOTA 10.</t>
    </r>
    <r>
      <rPr>
        <b/>
        <sz val="10"/>
        <color theme="1"/>
        <rFont val="Times New Roman"/>
        <family val="1"/>
      </rPr>
      <t xml:space="preserve">  </t>
    </r>
    <r>
      <rPr>
        <b/>
        <sz val="10"/>
        <color theme="1"/>
        <rFont val="Arial"/>
        <family val="2"/>
      </rPr>
      <t>DEUDAS COMERCIALES</t>
    </r>
  </si>
  <si>
    <t xml:space="preserve">Este rubro registra los compromisos pendientes de pago con proveedores relacionados con la compra de mercaderías. Se halla compuesto de la siguiente forma: </t>
  </si>
  <si>
    <t>Proveedores Locales</t>
  </si>
  <si>
    <t>Cheques Emitidos</t>
  </si>
  <si>
    <t>TOTAL DEUDAS COMERCIALES</t>
  </si>
  <si>
    <r>
      <t>NOTA 11.</t>
    </r>
    <r>
      <rPr>
        <b/>
        <sz val="10"/>
        <color theme="1"/>
        <rFont val="Times New Roman"/>
        <family val="1"/>
      </rPr>
      <t xml:space="preserve">  </t>
    </r>
    <r>
      <rPr>
        <b/>
        <sz val="10"/>
        <color theme="1"/>
        <rFont val="Arial"/>
        <family val="2"/>
      </rPr>
      <t xml:space="preserve">DEUDAS SOCIALES E IMPOSITIVAS </t>
    </r>
  </si>
  <si>
    <t>Esta cuenta registra las provisiones para pagos de aportes sociales e impuestos, según el siguiente detalle:</t>
  </si>
  <si>
    <t>Instituto de Previsión Social</t>
  </si>
  <si>
    <t>Dirección General de Grandes Contribuyentes</t>
  </si>
  <si>
    <t>Retenciones a Pagar</t>
  </si>
  <si>
    <t>Sueldos a Pagar</t>
  </si>
  <si>
    <t>Aguinaldos a Pagar</t>
  </si>
  <si>
    <t>TOTAL DEUDAS SOCIALES E IMPOSITIVAS</t>
  </si>
  <si>
    <r>
      <t>NOTA 12.</t>
    </r>
    <r>
      <rPr>
        <b/>
        <sz val="10"/>
        <color theme="1"/>
        <rFont val="Times New Roman"/>
        <family val="1"/>
      </rPr>
      <t xml:space="preserve">  </t>
    </r>
    <r>
      <rPr>
        <b/>
        <sz val="10"/>
        <color theme="1"/>
        <rFont val="Arial"/>
        <family val="2"/>
      </rPr>
      <t xml:space="preserve">OTROS PASIVOS </t>
    </r>
  </si>
  <si>
    <t>Este rubro registra otras obligaciones de la Sociedad, según se detalla a continuación:</t>
  </si>
  <si>
    <t>TOTAL OTROS PASIVOS</t>
  </si>
  <si>
    <t>La Sociedad se vincula a través de sus directivos con las siguientes empresas:</t>
  </si>
  <si>
    <t>CHACOMER S.A.E.</t>
  </si>
  <si>
    <t>Nombre y Apellido</t>
  </si>
  <si>
    <t>Cargo</t>
  </si>
  <si>
    <t>Accionista</t>
  </si>
  <si>
    <t>%</t>
  </si>
  <si>
    <t>Participación en Atlantic</t>
  </si>
  <si>
    <t>Roland Walde</t>
  </si>
  <si>
    <t>Si</t>
  </si>
  <si>
    <t>Director</t>
  </si>
  <si>
    <t>Ernesto Walde</t>
  </si>
  <si>
    <t>Horst Walde</t>
  </si>
  <si>
    <t>Ninguno</t>
  </si>
  <si>
    <t>Thomas Walde</t>
  </si>
  <si>
    <t>Director Suplente</t>
  </si>
  <si>
    <t>COMAGRO S.A.E.</t>
  </si>
  <si>
    <t>ALAS S.A.</t>
  </si>
  <si>
    <t>Carlos Walde</t>
  </si>
  <si>
    <t>Vicepresidente</t>
  </si>
  <si>
    <t>Eldon Unruh</t>
  </si>
  <si>
    <t>NOTA 15. HECHOS POSTERIORES</t>
  </si>
  <si>
    <t>A la fecha no existen informaciones sobre hechos posteriores al cierre del ejercicio que puedan alterar la estructura patrimonial y los resultados, ni que puedan impactar o requerir ajustes a los estados financieros.</t>
  </si>
  <si>
    <t>*** ***</t>
  </si>
  <si>
    <t>ANEXOS - INFORMES COMPLEMENTARIOS</t>
  </si>
  <si>
    <r>
      <rPr>
        <b/>
        <sz val="10"/>
        <color theme="1"/>
        <rFont val="Arial"/>
        <family val="2"/>
      </rPr>
      <t xml:space="preserve">ATLANTIC SOCIEDAD ANONIMA EMISORA </t>
    </r>
    <r>
      <rPr>
        <sz val="10"/>
        <color theme="1"/>
        <rFont val="Arial"/>
        <family val="2"/>
      </rPr>
      <t>fue constituida originalmente bajo la denominación de ATLANTIC S.R.L. por Escritura Pública N°2, de fecha 15 de marzo de 1973 pasada ante el Escribano Público César Alberto Riart, inscrita en el registro público de Comercio bajo el N° 230, el folio 309, del Libro Sección al respectivo, el 26 de abril de 1973.</t>
    </r>
  </si>
  <si>
    <t>Sus Estatutos Sociales fueron modificados por Escritura Pública N° 190, de fecha 2 de agosto de 1977, pasada ante el Escribano Público Lorenzo N. Livieres, habiéndose inscrito en el Registro Público de Comercio bajo el N° 699 al folio 123 y siguiente del Libro Seccional respectivo el 12 de agosto de 1977. Posteriormente fue modificado por Escritura Pública N° 256, de la fecha 23 de agosto de 1978, autorizado por el Escribano Público Lorenzo N. Livieres, siendo inscrito en el Registro Público de Comercio bajo el N° 993 al folio 55 y siguiente del Libro Seccional respectivo, el 27 de septiembre de 1978.</t>
  </si>
  <si>
    <t xml:space="preserve">Por Escritura Pública N° 5 del 21 de octubre de 1987, pasada ante el Escribano Público Federico José Franco fue modificado el Contrato Social, habiéndose inscrito en el Registro Público de Comercio bajo el N° 763, de fecha 14 de diciembre de 1987. Posteriormente por Escritura Pública N° 8 de fecha 16 de diciembre de 1987 pasada ante el mismo Escribano inscripta en el Registro Público de Comercio bajo N° 590 de   fecha 27 de mayo de 1988. </t>
  </si>
  <si>
    <t xml:space="preserve">También fue modificado por Escritura Pública N° 636 de fecha 30 de diciembre de 1989, pasada ante el Escribano Público Lorenzo N. Livieres, inscripta en el Registro Público de Comercio bajo N° 128, de fecha 20 de febrero de 1990. Igualmente, por Escritura Pública N° 129, de fecha 20 de agosto de 1991, inscripta en el Registro Público de Comercio bajo el N° 1155 de fecha 24 de octubre de 1991. Por Escritura Pública N° 251, de fecha 26 de octubre de 1991, inscrita en el Registro Público de Comercio bajo el N° 367 de fecha 3 de julio de 1992.También por Escritura Pública N° 108 de fecha 30 de junio de 1993 inscripta en el Registro Público de Comercio bajo el N° 650 de fecha 3 de agosto de 1993.  </t>
  </si>
  <si>
    <r>
      <t>Por Escritura Pública N° 126 de la fecha 5 de agosto de 1994 fue transformada “</t>
    </r>
    <r>
      <rPr>
        <b/>
        <sz val="10"/>
        <color theme="1"/>
        <rFont val="Arial"/>
        <family val="2"/>
      </rPr>
      <t>ATLANTIC S.A.”</t>
    </r>
    <r>
      <rPr>
        <sz val="10"/>
        <color theme="1"/>
        <rFont val="Arial"/>
        <family val="2"/>
      </rPr>
      <t xml:space="preserve">, inscripta en el Registro Público de Comercio bajo el N° 286 de la fecha 3 de marzo de 1995. </t>
    </r>
  </si>
  <si>
    <t xml:space="preserve">También se modificó por Escritura Pública N° 63 de la fecha del 10 de abril del 2007, inscripta en el Registro Público de Comercio bajo el N° 431 de fecha 25 de julio de 2007, por Escritura Pública N° 221 de fecha 30 de diciembre de 2009, inscripta en el Registro Público de Comercio bajo el N° 77 de la fecha 3 de marzo de 2010. Modificado nuevamente por Escritura Pública N° 41 de fecha 1 de noviembre del 2011, inscripta en el Registro Público de Comercio bajo el N° 65 del 11 de enero del 2012. </t>
  </si>
  <si>
    <r>
      <t>Por Escritura Pública N° 159 de fecha 11 de agosto de 2014, pasada ante la Escritura Pública Basilia Irene Ibarra, se modifica a la denominación de “</t>
    </r>
    <r>
      <rPr>
        <b/>
        <sz val="10"/>
        <color theme="1"/>
        <rFont val="Arial"/>
        <family val="2"/>
      </rPr>
      <t xml:space="preserve">ATLANTIC SOCIEDAD ANONIMA EMISORA”, </t>
    </r>
    <r>
      <rPr>
        <sz val="10"/>
        <color theme="1"/>
        <rFont val="Arial"/>
        <family val="2"/>
      </rPr>
      <t>fue inscripta en el Registro Público de Comercio bajo el N° 629, serie “A” 10.016 de fecha 24 de septiembre de 2014.</t>
    </r>
  </si>
  <si>
    <t xml:space="preserve">La sociedad tiene por OBJETO PRINCIPAL realizar por cuenta propia o de terceros, en su nombre o tercero asociado a tercero, actividades de: REPRESENTACION, IMPORTACION, EXPORTACIÓN, PRESTACION DE SERVICIO, TRANSFORMACIÓN E INDUSTRIALIZACION, DISTRIBUCION, al por mayor y detalle, de productos, artículos y géneros de: ferretería, herramientas y maquinarias, herramientas manuales y electromecánica y eléctricas, de carpintería, para autos mecánica y mecánica en general; caza, pesca y deportes en general; de electricidad; de limpieza y terminación, cepillaría y abrasivos; tubos y conexiones; bazar y juguetería en las diferentes clases y modalidades de realización y contratación; y todas de las demás actividades relacionadas, directa o indirectamente con su objetivo principal. </t>
  </si>
  <si>
    <r>
      <t>NOTA 2.</t>
    </r>
    <r>
      <rPr>
        <b/>
        <sz val="7"/>
        <color theme="1"/>
        <rFont val="Times New Roman"/>
        <family val="1"/>
      </rPr>
      <t xml:space="preserve">  </t>
    </r>
    <r>
      <rPr>
        <b/>
        <sz val="10"/>
        <color theme="1"/>
        <rFont val="Arial"/>
        <family val="2"/>
      </rPr>
      <t xml:space="preserve">EJERCICIO FISCAL </t>
    </r>
  </si>
  <si>
    <r>
      <t>NOTA 3.</t>
    </r>
    <r>
      <rPr>
        <b/>
        <sz val="7"/>
        <color theme="1"/>
        <rFont val="Times New Roman"/>
        <family val="1"/>
      </rPr>
      <t xml:space="preserve">  </t>
    </r>
    <r>
      <rPr>
        <b/>
        <sz val="10"/>
        <color theme="1"/>
        <rFont val="Arial"/>
        <family val="2"/>
      </rPr>
      <t>PRINCIPALES POLITICAS DE CONTABILIDAD</t>
    </r>
  </si>
  <si>
    <r>
      <t>a)</t>
    </r>
    <r>
      <rPr>
        <b/>
        <sz val="7"/>
        <color theme="1"/>
        <rFont val="Times New Roman"/>
        <family val="1"/>
      </rPr>
      <t xml:space="preserve">   </t>
    </r>
    <r>
      <rPr>
        <b/>
        <sz val="10"/>
        <color theme="1"/>
        <rFont val="Arial"/>
        <family val="2"/>
      </rPr>
      <t>Moneda de Cuenta</t>
    </r>
  </si>
  <si>
    <r>
      <t>b)</t>
    </r>
    <r>
      <rPr>
        <b/>
        <sz val="7"/>
        <color theme="1"/>
        <rFont val="Times New Roman"/>
        <family val="1"/>
      </rPr>
      <t xml:space="preserve">  </t>
    </r>
    <r>
      <rPr>
        <b/>
        <sz val="10"/>
        <color theme="1"/>
        <rFont val="Arial"/>
        <family val="2"/>
      </rPr>
      <t>Base de preparación y efectos de Inflación</t>
    </r>
  </si>
  <si>
    <r>
      <t>c)</t>
    </r>
    <r>
      <rPr>
        <b/>
        <sz val="7"/>
        <color theme="1"/>
        <rFont val="Times New Roman"/>
        <family val="1"/>
      </rPr>
      <t xml:space="preserve">   </t>
    </r>
    <r>
      <rPr>
        <b/>
        <sz val="10"/>
        <color theme="1"/>
        <rFont val="Arial"/>
        <family val="2"/>
      </rPr>
      <t xml:space="preserve">Valuación de rubros en moneda extranjera </t>
    </r>
  </si>
  <si>
    <t> 6.463,95</t>
  </si>
  <si>
    <r>
      <t>d)</t>
    </r>
    <r>
      <rPr>
        <b/>
        <sz val="7"/>
        <color theme="1"/>
        <rFont val="Times New Roman"/>
        <family val="1"/>
      </rPr>
      <t xml:space="preserve">  </t>
    </r>
    <r>
      <rPr>
        <b/>
        <sz val="10"/>
        <color theme="1"/>
        <rFont val="Arial"/>
        <family val="2"/>
      </rPr>
      <t>Previsión para cuentas Incobrables</t>
    </r>
  </si>
  <si>
    <r>
      <t>e)</t>
    </r>
    <r>
      <rPr>
        <b/>
        <sz val="7"/>
        <color theme="1"/>
        <rFont val="Times New Roman"/>
        <family val="1"/>
      </rPr>
      <t xml:space="preserve">   </t>
    </r>
    <r>
      <rPr>
        <b/>
        <sz val="10"/>
        <color theme="1"/>
        <rFont val="Arial"/>
        <family val="2"/>
      </rPr>
      <t xml:space="preserve">Valuación de Bienes de Cambios </t>
    </r>
  </si>
  <si>
    <r>
      <t>f)</t>
    </r>
    <r>
      <rPr>
        <b/>
        <sz val="7"/>
        <color theme="1"/>
        <rFont val="Times New Roman"/>
        <family val="1"/>
      </rPr>
      <t xml:space="preserve">    </t>
    </r>
    <r>
      <rPr>
        <b/>
        <sz val="10"/>
        <color theme="1"/>
        <rFont val="Arial"/>
        <family val="2"/>
      </rPr>
      <t>Valuación de Propiedades, Planta y Equipo</t>
    </r>
  </si>
  <si>
    <t>Tarjeta de Crédito</t>
  </si>
  <si>
    <t>Valores Retenidos</t>
  </si>
  <si>
    <r>
      <t>NOTA 6.</t>
    </r>
    <r>
      <rPr>
        <b/>
        <sz val="7"/>
        <color theme="1"/>
        <rFont val="Times New Roman"/>
        <family val="1"/>
      </rPr>
      <t xml:space="preserve">  </t>
    </r>
    <r>
      <rPr>
        <b/>
        <sz val="10"/>
        <color theme="1"/>
        <rFont val="Arial"/>
        <family val="2"/>
      </rPr>
      <t>OTROS CREDITOS</t>
    </r>
  </si>
  <si>
    <r>
      <t>NOTA 7.</t>
    </r>
    <r>
      <rPr>
        <b/>
        <sz val="7"/>
        <color theme="1"/>
        <rFont val="Times New Roman"/>
        <family val="1"/>
      </rPr>
      <t xml:space="preserve">  </t>
    </r>
    <r>
      <rPr>
        <b/>
        <sz val="10"/>
        <color theme="1"/>
        <rFont val="Arial"/>
        <family val="2"/>
      </rPr>
      <t>BIENES DE CAMBIO</t>
    </r>
  </si>
  <si>
    <r>
      <t>NOTA 9.</t>
    </r>
    <r>
      <rPr>
        <b/>
        <sz val="7"/>
        <color theme="1"/>
        <rFont val="Times New Roman"/>
        <family val="1"/>
      </rPr>
      <t xml:space="preserve">  </t>
    </r>
    <r>
      <rPr>
        <b/>
        <sz val="10"/>
        <color theme="1"/>
        <rFont val="Arial"/>
        <family val="2"/>
      </rPr>
      <t xml:space="preserve">DEUDAS FINANCIERAS </t>
    </r>
  </si>
  <si>
    <t>Registra las obligaciones de la Sociedad en concepto de préstamos de accionistas y cheques girados no cobrados. Se compone como sigue:</t>
  </si>
  <si>
    <t>Intangibles</t>
  </si>
  <si>
    <r>
      <t>NOTA 8.</t>
    </r>
    <r>
      <rPr>
        <b/>
        <sz val="10"/>
        <color theme="1"/>
        <rFont val="Times New Roman"/>
        <family val="1"/>
      </rPr>
      <t xml:space="preserve">  </t>
    </r>
    <r>
      <rPr>
        <b/>
        <sz val="10"/>
        <color theme="1"/>
        <rFont val="Arial"/>
        <family val="2"/>
      </rPr>
      <t>CARGOS DIFERIDOS</t>
    </r>
  </si>
  <si>
    <t>TOTAL CARGOS DIFERIDOS</t>
  </si>
  <si>
    <t>Gastos Pagados por Adelantado</t>
  </si>
  <si>
    <t>Anticipo Depósitos No Identificados</t>
  </si>
  <si>
    <t>Créditos a Regularizar</t>
  </si>
  <si>
    <t>Retención IVA Computable</t>
  </si>
  <si>
    <t>Impuesto a Recuperar</t>
  </si>
  <si>
    <t>Impuesto a la Renta</t>
  </si>
  <si>
    <t>Inscripción en la Bolsa de Valores y Productos de Asunción Sociedad Anónima:  N° 24, Según Resolución Nº 85/95</t>
  </si>
  <si>
    <t>h) Reserva de Revalúo</t>
  </si>
  <si>
    <r>
      <t xml:space="preserve">Reserva de Revalúo </t>
    </r>
    <r>
      <rPr>
        <b/>
        <sz val="10"/>
        <rFont val="Arial"/>
        <family val="2"/>
      </rPr>
      <t>(Nota 3, h.)</t>
    </r>
  </si>
  <si>
    <t>De acuerdo al artículo 11° de la Ley N° 6380 de Modernización y Simplificación del Sistema Tributario Nacional, donde dispone que el Poder Ejecutivo podrá establecer el revalúo obligatorio de los bienes del activo fijo, cuando la variación del Indice de Precios al Consumo determinado por el Banco Central del Paraguay alcance al menos 20% (veinte por ciento), acumulado desde el ejercicio en el cual se haya dispuesto el último ajuste por revalúo. Por lo tanto, la Sociedad a partir del ejercicio 2020 ha decidido adoptar como política revaluar los bienes de propiedad, planta y equipo conforme a lo dispuesto en dicho artículo de la ley vigente.</t>
  </si>
  <si>
    <t>Por el ejercicio anual Nº 48 iniciado el 01/01/2020 al 30/06/2020 presentado en forma comparativa con el periodo anterior</t>
  </si>
  <si>
    <t>BALANCE GENERAL AL 30 DE JUNIO DE 2020</t>
  </si>
  <si>
    <t>POR EL PERIODO COMPRENDIDO ENTRE EL 01 DE ENERO Y EL 30 DE JUNIO DE 2020</t>
  </si>
  <si>
    <t>EJERCICIO AL 30/06/2020</t>
  </si>
  <si>
    <t>TOTALES 30/06/2020</t>
  </si>
  <si>
    <t>TOTALES 30/06/2019</t>
  </si>
  <si>
    <t>Saldos al 30/06/2020</t>
  </si>
  <si>
    <t>Saldos al 30/06/2019</t>
  </si>
  <si>
    <t>AL 30 DE JUNIO DE 2020 Y 31 DE DICIEMBRE DE 2019</t>
  </si>
  <si>
    <t>En este rubro se registran las obligaciones de los Clientes Locales, Deudores Varios y Otros. La cuenta “Valores a Vencer” representa cheques adelantados de los clientes. El rubro al 30 de junio de 2020 y 31 de diciembre de 2019 es como sigue.</t>
  </si>
  <si>
    <t>Composición de la Cartera de Créditos al 30/06/2020</t>
  </si>
  <si>
    <t>Su composición al 30 de junio de 2020 y al 31 de diciembre de 2019 es como sigue:</t>
  </si>
  <si>
    <t>Debitos a Recuperar</t>
  </si>
  <si>
    <t>El saldo de este rubro corresponde a las mercaderías en existencia al cierre del periodo intermedio al 30 de junio de 2020 y 31 de diciembre de 2019. Las mercaderías están compuestas por Importaciones en Curso y Productos Terminados, cuyos saldos se detallan a continuación:</t>
  </si>
  <si>
    <t>Su composición al 30 de junio de 2020 y 31 de diciembre de 2019 es como sigue:</t>
  </si>
  <si>
    <t>Los presentes Estados Financieros se preparan sobre la base del costo histórico, debido a que el ajuste por inflación no es práctica requerida por la CNV; excepto por el reconocimiento parcial de los efectos de la pérdida del poder adquisitivo de la moneda por el revalúo y depreciación de los Bienes de Uso. Los Bienes de Uso al cierre del ejercicio se hallan valuados a sus costos de adquisición, revaluados al 30 de junio de 2020 y 31 de diciembre de 2019. Las depreciaciones son calculadas sobre los montos revaluados y computadas mediante cargos periódicos a resultados, suficientes para recuperar el valor de los activos sobre la base del sistema lineal, en los años estimados de vida útil. Ver Anexo A.</t>
  </si>
  <si>
    <t>TOTALES AL 30/06/2020</t>
  </si>
  <si>
    <t>TOTALES 31/12/2019</t>
  </si>
  <si>
    <t xml:space="preserve">BALANCE GENERAL AL 30 DE JUNIO DE 2020 </t>
  </si>
  <si>
    <t xml:space="preserve">NOTA 13.  PERSONAS VINCULADAS </t>
  </si>
  <si>
    <t>POR EL PERIODO COMPRENDIDO ENTRE EL 01 DE ENERO AL 30 DE JUNIO DEL 2020</t>
  </si>
  <si>
    <t>INFORME SOBRE PERSONAS VINCULADAS O RELACIONADAS AL 30 DE JUNIO DE 2020</t>
  </si>
  <si>
    <t>A) PARTES VINCULADAS O RELACIONADAS</t>
  </si>
  <si>
    <t>Inciso a) Personas con derecho a voto que controlen al menos el diez porciento del capital de las mismas.</t>
  </si>
  <si>
    <t>Nombres y Apellidos</t>
  </si>
  <si>
    <t>% del capital Integrado</t>
  </si>
  <si>
    <t>1)  Carlos T. Walde</t>
  </si>
  <si>
    <t>2)  Agnes de Walde</t>
  </si>
  <si>
    <t>3) Ernesto F. Walde</t>
  </si>
  <si>
    <t>4) Roland Walde</t>
  </si>
  <si>
    <t>Inciso b)  A las sociedades anónimas en las que éstas controlen por lo menos el diez porciento del capital.</t>
  </si>
  <si>
    <t>NO APLICABLE</t>
  </si>
  <si>
    <t>Inciso c) A sus accionistas que tengan potestad de elegir en asambleas al menos un director.</t>
  </si>
  <si>
    <t>Inciso d) A sus directores, administradores, síndicos, auditores y apoderados.</t>
  </si>
  <si>
    <t>1) Carlos T. Walde</t>
  </si>
  <si>
    <t>6) Ernesto Walde</t>
  </si>
  <si>
    <t>2) Nordahl Siemens</t>
  </si>
  <si>
    <t>Vice Presidente</t>
  </si>
  <si>
    <t>7) Ernesto Wiens</t>
  </si>
  <si>
    <t>3) Eldon Unruh</t>
  </si>
  <si>
    <t>Director Titular</t>
  </si>
  <si>
    <t>8) Thomas Walde</t>
  </si>
  <si>
    <t>Síndico Titular</t>
  </si>
  <si>
    <t>5) Helmut Klassen</t>
  </si>
  <si>
    <t>Inciso e) Los cónyuges y parientes hasta el segundo grado de consanguinidad de las personas referidas en los incisos anteriores.</t>
  </si>
  <si>
    <t>1) Horst Walde</t>
  </si>
  <si>
    <t>2) Gisela de Walde</t>
  </si>
  <si>
    <t>3) Alice de Walde</t>
  </si>
  <si>
    <t>4) Agatha de Walde</t>
  </si>
  <si>
    <t>5) Claus de Walde</t>
  </si>
  <si>
    <t>6) Mathias Walde</t>
  </si>
  <si>
    <t>7) Anita de Siemens</t>
  </si>
  <si>
    <t>8) Sophie de Unruh</t>
  </si>
  <si>
    <t>9) Diane de Klassen</t>
  </si>
  <si>
    <t>10) Yanine de Wiens</t>
  </si>
  <si>
    <t>11) Ernesto Wiens</t>
  </si>
  <si>
    <t>12) Clarisse de Lowen</t>
  </si>
  <si>
    <t>Nombre de la Empresa</t>
  </si>
  <si>
    <t>Monto de la inversión</t>
  </si>
  <si>
    <t>Tipo de Valor</t>
  </si>
  <si>
    <r>
      <t>Indicar el porcentaje de participación en el capital integrado de la sociedad emisora (</t>
    </r>
    <r>
      <rPr>
        <b/>
        <u/>
        <sz val="9"/>
        <color indexed="8"/>
        <rFont val="Calibri"/>
        <family val="2"/>
      </rPr>
      <t>solo en el caso de inversión en acciones</t>
    </r>
    <r>
      <rPr>
        <b/>
        <sz val="9"/>
        <color indexed="8"/>
        <rFont val="Calibri"/>
        <family val="2"/>
      </rPr>
      <t>)</t>
    </r>
  </si>
  <si>
    <t>LA SOCIEDAD NO REGISTRA INVERSIONES EN OTRAS EMPRESAS</t>
  </si>
  <si>
    <t>Valor de los Bienes Gravados</t>
  </si>
  <si>
    <t>Tipo de Bien o Valor</t>
  </si>
  <si>
    <t>Monto de la deuda Garantizada</t>
  </si>
  <si>
    <t>LA SOCIEDAD NO  REGISTRA ACTIVOS COMPROMETIDOS EN GARANTIA POR OBLIGACIONES EN OTRA U OTRAS EMPRESAS</t>
  </si>
  <si>
    <t>Nombre de la Sociedad Vinculada</t>
  </si>
  <si>
    <t>Factores de Vinculación</t>
  </si>
  <si>
    <t>Accionista/Cliente</t>
  </si>
  <si>
    <t>Sr. Carlos Walde</t>
  </si>
  <si>
    <t xml:space="preserve">      Contador</t>
  </si>
  <si>
    <t xml:space="preserve">     Sindico</t>
  </si>
  <si>
    <t xml:space="preserve">         Presidente</t>
  </si>
  <si>
    <t>B) SALDO CON  PARTES RELACIONADAS</t>
  </si>
  <si>
    <r>
      <t xml:space="preserve">     </t>
    </r>
    <r>
      <rPr>
        <b/>
        <sz val="11"/>
        <color indexed="8"/>
        <rFont val="Calibri"/>
        <family val="2"/>
      </rPr>
      <t xml:space="preserve">Al 30/06/2020 Y 30/06/2019 </t>
    </r>
  </si>
  <si>
    <t xml:space="preserve"> En forma comparativa con el mismo período del año anterior.</t>
  </si>
  <si>
    <r>
      <t>Activo</t>
    </r>
    <r>
      <rPr>
        <b/>
        <sz val="11"/>
        <color indexed="8"/>
        <rFont val="Calibri"/>
        <family val="2"/>
      </rPr>
      <t xml:space="preserve"> </t>
    </r>
  </si>
  <si>
    <t>Obs.: (distinguir nombres de partes relacionadas indicadas en A)</t>
  </si>
  <si>
    <t>Cuentas por cobrar</t>
  </si>
  <si>
    <t>Pasivo</t>
  </si>
  <si>
    <t>Cuentas a pagar</t>
  </si>
  <si>
    <t>ROLAND WALDE</t>
  </si>
  <si>
    <t>AGNES WALDE</t>
  </si>
  <si>
    <t>ERNESTO WALDE</t>
  </si>
  <si>
    <t>CARLOS WALDE</t>
  </si>
  <si>
    <r>
      <t>Ingresos</t>
    </r>
    <r>
      <rPr>
        <b/>
        <sz val="11"/>
        <color indexed="8"/>
        <rFont val="Calibri"/>
        <family val="2"/>
      </rPr>
      <t xml:space="preserve"> ( con sus conceptos y distinguir nombre de partes relacionadas indicadas en A) </t>
    </r>
  </si>
  <si>
    <t>favor si podría desglosar si hubo ingresos cobrados a partes vinculados, de ser asi desglosar</t>
  </si>
  <si>
    <t>NO APLICA</t>
  </si>
  <si>
    <r>
      <t>Egresos</t>
    </r>
    <r>
      <rPr>
        <b/>
        <sz val="11"/>
        <color indexed="8"/>
        <rFont val="Calibri"/>
        <family val="2"/>
      </rPr>
      <t xml:space="preserve"> ( con sus conceptos y distinguir nombre de partes relacionadas indicadas en A) </t>
    </r>
  </si>
  <si>
    <t>Identificación</t>
  </si>
  <si>
    <t>Concepto</t>
  </si>
  <si>
    <t>Remuneracion Personal superior</t>
  </si>
  <si>
    <t>Carlos T. Walde</t>
  </si>
  <si>
    <t>Jorge Soto</t>
  </si>
  <si>
    <t>Honorarios Profesionales</t>
  </si>
  <si>
    <t>No me proveyeron</t>
  </si>
  <si>
    <t>Transferencia a Reserva Legal</t>
  </si>
  <si>
    <t>Pago de Préstamos a Accionistas</t>
  </si>
  <si>
    <t>IVA a Pagar</t>
  </si>
  <si>
    <t>30/06/20</t>
  </si>
  <si>
    <t>(-) TOTAL PREVISIONES AL 30/06/2020</t>
  </si>
  <si>
    <t>TOTAL NETO CARTERA DE CREDITOS AL 30/06/2020</t>
  </si>
  <si>
    <t>TOTAL DE LA CARTERA AL 30/06/2020 (A+B)</t>
  </si>
  <si>
    <t>Transferencia a Resultados Facultativas</t>
  </si>
  <si>
    <t>Ver Impuesto a la Renta está oculto y en 0, creo que no corresponde, pero ser uniformes</t>
  </si>
  <si>
    <t>Los presentes estados financieros han sido preparados en base a la moneda oficial de la República del Paraguay, el guaraní.</t>
  </si>
  <si>
    <t>Para la preparación y presentación de los estados financieros la Sociedad adopta las siguientes políticas de contabilidad.</t>
  </si>
  <si>
    <r>
      <t>Los presentes estados financieros han sido preparados</t>
    </r>
    <r>
      <rPr>
        <b/>
        <sz val="10"/>
        <color theme="1"/>
        <rFont val="Arial"/>
        <family val="2"/>
      </rPr>
      <t xml:space="preserve"> </t>
    </r>
    <r>
      <rPr>
        <sz val="10"/>
        <color theme="1"/>
        <rFont val="Arial"/>
        <family val="2"/>
      </rPr>
      <t xml:space="preserve">sobre la base de las cifras históricas, sin considerar el efecto que las variaciones en el poder adquisitivo de la moneda local pueden tener en los rubros no monetarios que componen dicho estado, debido a que la corrección monetaria no constituye un principio de contabilidad de aceptación generalizada en el Paraguay, excepto los rubros en moneda extranjera que son ajustados al tipo de cambio de cierre como se explica en </t>
    </r>
    <r>
      <rPr>
        <b/>
        <sz val="10"/>
        <color theme="1"/>
        <rFont val="Arial"/>
        <family val="2"/>
      </rPr>
      <t xml:space="preserve">c) </t>
    </r>
    <r>
      <rPr>
        <sz val="10"/>
        <color theme="1"/>
        <rFont val="Arial"/>
        <family val="2"/>
      </rPr>
      <t xml:space="preserve">de esta nota y los activos fijos que son revaluados de acuerdo a lo indicado en </t>
    </r>
    <r>
      <rPr>
        <b/>
        <sz val="10"/>
        <color theme="1"/>
        <rFont val="Arial"/>
        <family val="2"/>
      </rPr>
      <t xml:space="preserve">f) </t>
    </r>
    <r>
      <rPr>
        <sz val="10"/>
        <color theme="1"/>
        <rFont val="Arial"/>
        <family val="2"/>
      </rPr>
      <t>de esta nota.</t>
    </r>
  </si>
  <si>
    <t>EJERCICIO AL 30/06/2019</t>
  </si>
  <si>
    <t>Anticipos Proveedores M/E</t>
  </si>
  <si>
    <t>Proveedores Locales M/E</t>
  </si>
  <si>
    <t>CON CIFRAS COMPARATIVAS AL 30 DE JUNIO DE 2019</t>
  </si>
  <si>
    <t>A.1 Según Art. 34 de la Ley de Mercado de Valores</t>
  </si>
  <si>
    <t xml:space="preserve">A.2 Inversiones de la sociedad en valores de otras empresas que representen más del 10 % del activo de la sociedad </t>
  </si>
  <si>
    <t>A.3 Activos de la sociedad comprometidos en más del 20% en garantía de obligaciones de otra u otras empresas</t>
  </si>
  <si>
    <t xml:space="preserve">                                 Síndico</t>
  </si>
  <si>
    <t xml:space="preserve">                            Síndico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</si>
</sst>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_(* \(#,##0\);_(* &quot;-&quot;_);_(@_)"/>
    <numFmt numFmtId="43" formatCode="_(* #,##0.00_);_(* \(#,##0.00\);_(* &quot;-&quot;??_);_(@_)"/>
    <numFmt numFmtId="164" formatCode="_ * #,##0_ ;_ * \-#,##0_ ;_ * &quot;-&quot;_ ;_ @_ "/>
    <numFmt numFmtId="165" formatCode="_ * #,##0.00_ ;_ * \-#,##0.00_ ;_ * &quot;-&quot;??_ ;_ @_ "/>
    <numFmt numFmtId="166" formatCode="_-* #,##0\ _P_t_s_-;\-* #,##0\ _P_t_s_-;_-* &quot;-&quot;\ _P_t_s_-;_-@_-"/>
    <numFmt numFmtId="167" formatCode="_-* #,##0.00\ _P_t_s_-;\-* #,##0.00\ _P_t_s_-;_-* &quot;-&quot;??\ _P_t_s_-;_-@_-"/>
    <numFmt numFmtId="168" formatCode="_-* #,##0.000\ _P_t_s_-;\-* #,##0.000\ _P_t_s_-;_-* &quot;-&quot;\ _P_t_s_-;_-@_-"/>
    <numFmt numFmtId="169" formatCode="#,##0_ ;\-#,##0\ "/>
    <numFmt numFmtId="170" formatCode="0.000"/>
    <numFmt numFmtId="171" formatCode="#,##0;\(#,##0\)"/>
    <numFmt numFmtId="172" formatCode="_(* #,##0_);_(* \(#,##0\);_(* &quot;-&quot;??_);_(@_)"/>
    <numFmt numFmtId="173" formatCode="#,##0.000"/>
    <numFmt numFmtId="174" formatCode="_-* #,##0\ _P_t_s_-;\-* #,##0\ _P_t_s_-;_-* &quot;-&quot;??\ _P_t_s_-;_-@_-"/>
    <numFmt numFmtId="175" formatCode="dd/mm/yyyy;@"/>
    <numFmt numFmtId="176" formatCode="_-* #,##0\ _G_s_._-;\-* #,##0\ _G_s_._-;_-* &quot;-&quot;\ _G_s_._-;_-@_-"/>
    <numFmt numFmtId="177" formatCode="&quot;$&quot;#,##0.00;[Red]\-&quot;$&quot;#,##0.00"/>
    <numFmt numFmtId="178" formatCode="_-* #,##0.00\ _€_-;\-* #,##0.00\ _€_-;_-* \-??\ _€_-;_-@_-"/>
    <numFmt numFmtId="179" formatCode="#,##0\ ;\(#,##0\)"/>
    <numFmt numFmtId="180" formatCode="_-* #,##0.00\ _P_t_s_-;\-* #,##0.00\ _P_t_s_-;_-* &quot;-&quot;\ _P_t_s_-;_-@_-"/>
  </numFmts>
  <fonts count="9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sz val="10"/>
      <name val="Arial"/>
      <family val="2"/>
    </font>
    <font>
      <b/>
      <sz val="10"/>
      <name val="Arial"/>
      <family val="2"/>
    </font>
    <font>
      <b/>
      <sz val="9"/>
      <name val="Arial"/>
      <family val="2"/>
    </font>
    <font>
      <b/>
      <sz val="8"/>
      <name val="Arial"/>
      <family val="2"/>
    </font>
    <font>
      <sz val="9"/>
      <name val="Arial"/>
      <family val="2"/>
    </font>
    <font>
      <b/>
      <sz val="13"/>
      <name val="Arial"/>
      <family val="2"/>
    </font>
    <font>
      <sz val="14"/>
      <name val="Arial"/>
      <family val="2"/>
    </font>
    <font>
      <sz val="12"/>
      <name val="Arial"/>
      <family val="2"/>
    </font>
    <font>
      <b/>
      <sz val="11"/>
      <name val="Arial"/>
      <family val="2"/>
    </font>
    <font>
      <sz val="11"/>
      <name val="Arial"/>
      <family val="2"/>
    </font>
    <font>
      <sz val="13"/>
      <name val="Arial"/>
      <family val="2"/>
    </font>
    <font>
      <b/>
      <u/>
      <sz val="10"/>
      <name val="Arial"/>
      <family val="2"/>
    </font>
    <font>
      <b/>
      <sz val="14"/>
      <name val="Arial"/>
      <family val="2"/>
    </font>
    <font>
      <b/>
      <u/>
      <sz val="13"/>
      <name val="Arial"/>
      <family val="2"/>
    </font>
    <font>
      <b/>
      <sz val="12"/>
      <name val="Arial"/>
      <family val="2"/>
    </font>
    <font>
      <sz val="9"/>
      <name val="Arial"/>
      <family val="2"/>
    </font>
    <font>
      <b/>
      <u/>
      <sz val="12"/>
      <name val="Arial"/>
      <family val="2"/>
    </font>
    <font>
      <b/>
      <sz val="16"/>
      <name val="Arial"/>
      <family val="2"/>
    </font>
    <font>
      <b/>
      <u/>
      <sz val="11"/>
      <name val="Arial"/>
      <family val="2"/>
    </font>
    <font>
      <b/>
      <u val="double"/>
      <sz val="11"/>
      <name val="Arial"/>
      <family val="2"/>
    </font>
    <font>
      <sz val="8"/>
      <name val="Arial"/>
      <family val="2"/>
    </font>
    <font>
      <u/>
      <sz val="10"/>
      <name val="Arial"/>
      <family val="2"/>
    </font>
    <font>
      <sz val="10"/>
      <name val="Geneva"/>
    </font>
    <font>
      <sz val="9"/>
      <name val="Geneva"/>
    </font>
    <font>
      <sz val="10"/>
      <name val="Arial"/>
      <family val="2"/>
    </font>
    <font>
      <sz val="10"/>
      <name val="Times New Roman"/>
      <family val="1"/>
    </font>
    <font>
      <b/>
      <i/>
      <sz val="10"/>
      <name val="Times New Roman"/>
      <family val="1"/>
    </font>
    <font>
      <sz val="10"/>
      <color theme="1"/>
      <name val="Arial"/>
      <family val="2"/>
    </font>
    <font>
      <sz val="10"/>
      <name val="Calibri"/>
      <family val="2"/>
      <scheme val="minor"/>
    </font>
    <font>
      <sz val="11"/>
      <name val="Calibri"/>
      <family val="2"/>
      <scheme val="minor"/>
    </font>
    <font>
      <b/>
      <sz val="10"/>
      <color theme="1"/>
      <name val="Arial"/>
      <family val="2"/>
    </font>
    <font>
      <sz val="10"/>
      <color rgb="FFFF0000"/>
      <name val="Arial"/>
      <family val="2"/>
    </font>
    <font>
      <b/>
      <sz val="8"/>
      <color theme="1"/>
      <name val="Calibri"/>
      <family val="2"/>
      <scheme val="minor"/>
    </font>
    <font>
      <sz val="11"/>
      <color rgb="FF000000"/>
      <name val="Calibri"/>
      <family val="2"/>
    </font>
    <font>
      <sz val="11"/>
      <color theme="1"/>
      <name val="Calibri"/>
      <family val="2"/>
      <scheme val="minor"/>
    </font>
    <font>
      <sz val="11"/>
      <color theme="1"/>
      <name val="Times New Roman"/>
      <family val="2"/>
    </font>
    <font>
      <sz val="11"/>
      <color indexed="8"/>
      <name val="Calibri"/>
      <family val="2"/>
      <charset val="1"/>
    </font>
    <font>
      <sz val="11"/>
      <color indexed="8"/>
      <name val="Calibri"/>
      <family val="2"/>
    </font>
    <font>
      <sz val="8"/>
      <color rgb="FF000000"/>
      <name val="Arial"/>
      <family val="2"/>
    </font>
    <font>
      <b/>
      <sz val="9"/>
      <color rgb="FFFF0000"/>
      <name val="Arial"/>
      <family val="2"/>
    </font>
    <font>
      <sz val="10"/>
      <color rgb="FF000000"/>
      <name val="Arial"/>
      <family val="2"/>
    </font>
    <font>
      <sz val="8"/>
      <color theme="1"/>
      <name val="Arial"/>
      <family val="2"/>
    </font>
    <font>
      <sz val="13"/>
      <color theme="1"/>
      <name val="Arial"/>
      <family val="2"/>
    </font>
    <font>
      <b/>
      <sz val="13"/>
      <color theme="1"/>
      <name val="Arial"/>
      <family val="2"/>
    </font>
    <font>
      <b/>
      <sz val="8"/>
      <color theme="1"/>
      <name val="Arial"/>
      <family val="2"/>
    </font>
    <font>
      <sz val="14"/>
      <color theme="5"/>
      <name val="Arial"/>
      <family val="2"/>
    </font>
    <font>
      <u/>
      <sz val="10"/>
      <color indexed="12"/>
      <name val="Arial"/>
      <family val="2"/>
    </font>
    <font>
      <sz val="12"/>
      <color theme="1"/>
      <name val="Arial"/>
      <family val="2"/>
    </font>
    <font>
      <sz val="14"/>
      <color theme="1"/>
      <name val="Arial"/>
      <family val="2"/>
    </font>
    <font>
      <b/>
      <i/>
      <sz val="10"/>
      <name val="Arial"/>
      <family val="2"/>
    </font>
    <font>
      <b/>
      <sz val="10"/>
      <color rgb="FF000000"/>
      <name val="Arial"/>
      <family val="2"/>
    </font>
    <font>
      <b/>
      <sz val="11"/>
      <color theme="1"/>
      <name val="Arial"/>
      <family val="2"/>
    </font>
    <font>
      <sz val="8"/>
      <color theme="1"/>
      <name val="Calibri"/>
      <family val="2"/>
      <scheme val="minor"/>
    </font>
    <font>
      <b/>
      <sz val="8"/>
      <color rgb="FF000000"/>
      <name val="Arial"/>
      <family val="2"/>
    </font>
    <font>
      <sz val="8"/>
      <color rgb="FF000000"/>
      <name val="Calibri"/>
      <family val="2"/>
      <scheme val="minor"/>
    </font>
    <font>
      <b/>
      <u/>
      <sz val="8"/>
      <color rgb="FF000000"/>
      <name val="Arial"/>
      <family val="2"/>
    </font>
    <font>
      <b/>
      <sz val="10"/>
      <color theme="1"/>
      <name val="Times New Roman"/>
      <family val="1"/>
    </font>
    <font>
      <sz val="10"/>
      <color theme="1"/>
      <name val="Calibri"/>
      <family val="2"/>
      <scheme val="minor"/>
    </font>
    <font>
      <b/>
      <sz val="7"/>
      <color theme="1"/>
      <name val="Times New Roman"/>
      <family val="1"/>
    </font>
    <font>
      <sz val="11"/>
      <color rgb="FFFF0000"/>
      <name val="Calibri"/>
      <family val="2"/>
      <scheme val="minor"/>
    </font>
    <font>
      <b/>
      <sz val="11"/>
      <color theme="1"/>
      <name val="Calibri"/>
      <family val="2"/>
      <scheme val="minor"/>
    </font>
    <font>
      <b/>
      <sz val="12"/>
      <color theme="1"/>
      <name val="Tahoma"/>
      <family val="2"/>
    </font>
    <font>
      <b/>
      <u/>
      <sz val="11"/>
      <color theme="1"/>
      <name val="Calibri"/>
      <family val="2"/>
      <scheme val="minor"/>
    </font>
    <font>
      <b/>
      <sz val="14"/>
      <color theme="1"/>
      <name val="Calibri"/>
      <family val="2"/>
      <scheme val="minor"/>
    </font>
    <font>
      <b/>
      <sz val="9"/>
      <color theme="1"/>
      <name val="Calibri"/>
      <family val="2"/>
      <scheme val="minor"/>
    </font>
    <font>
      <b/>
      <u/>
      <sz val="9"/>
      <color indexed="8"/>
      <name val="Calibri"/>
      <family val="2"/>
    </font>
    <font>
      <b/>
      <sz val="9"/>
      <color indexed="8"/>
      <name val="Calibri"/>
      <family val="2"/>
    </font>
    <font>
      <b/>
      <sz val="11"/>
      <name val="Calibri"/>
      <family val="2"/>
      <scheme val="minor"/>
    </font>
    <font>
      <b/>
      <sz val="20"/>
      <color theme="1"/>
      <name val="Calibri"/>
      <family val="2"/>
      <scheme val="minor"/>
    </font>
    <font>
      <b/>
      <sz val="11"/>
      <color indexed="8"/>
      <name val="Calibri"/>
      <family val="2"/>
    </font>
    <font>
      <sz val="12"/>
      <color theme="1"/>
      <name val="Calibri"/>
      <family val="2"/>
      <scheme val="minor"/>
    </font>
    <font>
      <b/>
      <sz val="10"/>
      <color theme="1"/>
      <name val="Calibri"/>
      <family val="2"/>
      <scheme val="minor"/>
    </font>
    <font>
      <b/>
      <sz val="8"/>
      <color theme="1"/>
      <name val="Times New Roman"/>
      <family val="1"/>
    </font>
    <font>
      <sz val="11"/>
      <color theme="1"/>
      <name val="Arial"/>
      <family val="2"/>
    </font>
    <font>
      <sz val="10"/>
      <color rgb="FF000000"/>
      <name val="Courier"/>
    </font>
    <font>
      <b/>
      <u/>
      <sz val="11"/>
      <color theme="1"/>
      <name val="Arial"/>
      <family val="2"/>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51"/>
      </patternFill>
    </fill>
    <fill>
      <patternFill patternType="solid">
        <fgColor indexed="43"/>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thin">
        <color indexed="18"/>
      </left>
      <right style="thin">
        <color indexed="18"/>
      </right>
      <top style="thin">
        <color indexed="18"/>
      </top>
      <bottom style="thin">
        <color indexed="1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s>
  <cellStyleXfs count="131">
    <xf numFmtId="0" fontId="0" fillId="0" borderId="0"/>
    <xf numFmtId="167" fontId="12" fillId="0" borderId="0" applyFont="0" applyFill="0" applyBorder="0" applyAlignment="0" applyProtection="0"/>
    <xf numFmtId="166" fontId="12" fillId="0" borderId="0" applyFont="0" applyFill="0" applyBorder="0" applyAlignment="0" applyProtection="0"/>
    <xf numFmtId="166" fontId="1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14" fillId="0" borderId="0"/>
    <xf numFmtId="0" fontId="12" fillId="0" borderId="0"/>
    <xf numFmtId="0" fontId="12" fillId="0" borderId="0"/>
    <xf numFmtId="0" fontId="36" fillId="0" borderId="0"/>
    <xf numFmtId="9" fontId="12" fillId="0" borderId="0" applyFont="0" applyFill="0" applyBorder="0" applyAlignment="0" applyProtection="0"/>
    <xf numFmtId="0" fontId="12" fillId="0" borderId="0"/>
    <xf numFmtId="0" fontId="48" fillId="0" borderId="0"/>
    <xf numFmtId="9" fontId="48" fillId="0" borderId="0" applyFont="0" applyFill="0" applyBorder="0" applyAlignment="0" applyProtection="0"/>
    <xf numFmtId="0" fontId="48" fillId="0" borderId="0"/>
    <xf numFmtId="176" fontId="12" fillId="0" borderId="0" applyFont="0" applyFill="0" applyBorder="0" applyAlignment="0" applyProtection="0"/>
    <xf numFmtId="0" fontId="49" fillId="0" borderId="0"/>
    <xf numFmtId="0" fontId="50" fillId="0" borderId="0"/>
    <xf numFmtId="165"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0" fontId="12" fillId="0" borderId="0" applyFont="0" applyFill="0" applyBorder="0" applyAlignment="0" applyProtection="0"/>
    <xf numFmtId="165" fontId="48" fillId="0" borderId="0" applyFont="0" applyFill="0" applyBorder="0" applyAlignment="0" applyProtection="0"/>
    <xf numFmtId="165" fontId="51" fillId="0" borderId="0" applyFont="0" applyFill="0" applyBorder="0" applyAlignment="0" applyProtection="0"/>
    <xf numFmtId="0" fontId="12" fillId="0" borderId="0">
      <alignment vertical="top"/>
    </xf>
    <xf numFmtId="165" fontId="12" fillId="0" borderId="0" applyFont="0" applyFill="0" applyBorder="0" applyAlignment="0" applyProtection="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2" fillId="0" borderId="0">
      <alignment vertical="top"/>
    </xf>
    <xf numFmtId="177" fontId="12" fillId="0" borderId="0" applyFont="0" applyFill="0" applyAlignment="0" applyProtection="0"/>
    <xf numFmtId="164" fontId="12"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165"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5" fontId="51" fillId="0" borderId="0" applyFont="0" applyFill="0" applyBorder="0" applyAlignment="0" applyProtection="0"/>
    <xf numFmtId="166" fontId="12" fillId="0" borderId="0" applyFont="0" applyFill="0" applyBorder="0" applyAlignment="0" applyProtection="0"/>
    <xf numFmtId="41" fontId="12" fillId="0" borderId="0" applyFont="0" applyFill="0" applyBorder="0" applyAlignment="0" applyProtection="0"/>
    <xf numFmtId="167" fontId="12" fillId="0" borderId="0" applyFont="0" applyFill="0" applyBorder="0" applyAlignment="0" applyProtection="0"/>
    <xf numFmtId="0" fontId="60" fillId="0" borderId="0" applyNumberFormat="0" applyFill="0" applyBorder="0" applyAlignment="0" applyProtection="0">
      <alignment vertical="top"/>
      <protection locked="0"/>
    </xf>
    <xf numFmtId="178" fontId="12" fillId="0" borderId="0" applyFill="0" applyBorder="0" applyAlignment="0" applyProtection="0"/>
    <xf numFmtId="9" fontId="12" fillId="0" borderId="0" applyFill="0" applyBorder="0" applyAlignment="0" applyProtection="0"/>
    <xf numFmtId="0" fontId="9" fillId="0" borderId="0"/>
    <xf numFmtId="9" fontId="9" fillId="0" borderId="0" applyFont="0" applyFill="0" applyBorder="0" applyAlignment="0" applyProtection="0"/>
    <xf numFmtId="0" fontId="12" fillId="0" borderId="0"/>
    <xf numFmtId="166" fontId="12" fillId="0" borderId="0" applyFont="0" applyFill="0" applyBorder="0" applyAlignment="0" applyProtection="0"/>
    <xf numFmtId="43" fontId="12"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51"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51" fillId="0" borderId="0" applyFont="0" applyFill="0" applyBorder="0" applyAlignment="0" applyProtection="0"/>
    <xf numFmtId="164" fontId="12"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164" fontId="8" fillId="0" borderId="0" applyFont="0" applyFill="0" applyBorder="0" applyAlignment="0" applyProtection="0"/>
    <xf numFmtId="4" fontId="13" fillId="4" borderId="30" applyNumberFormat="0" applyProtection="0">
      <alignment horizontal="right" vertical="center"/>
    </xf>
    <xf numFmtId="4" fontId="13" fillId="5" borderId="30" applyNumberFormat="0" applyProtection="0">
      <alignment vertical="center"/>
    </xf>
    <xf numFmtId="0" fontId="7" fillId="0" borderId="0"/>
    <xf numFmtId="164" fontId="7" fillId="0" borderId="0" applyFont="0" applyFill="0" applyBorder="0" applyAlignment="0" applyProtection="0"/>
    <xf numFmtId="0" fontId="6" fillId="0" borderId="0"/>
    <xf numFmtId="164" fontId="6" fillId="0" borderId="0" applyFont="0" applyFill="0" applyBorder="0" applyAlignment="0" applyProtection="0"/>
    <xf numFmtId="0" fontId="5" fillId="0" borderId="0"/>
    <xf numFmtId="0" fontId="4" fillId="0" borderId="0"/>
    <xf numFmtId="4" fontId="13" fillId="0" borderId="30" applyNumberFormat="0" applyProtection="0">
      <alignment horizontal="right" vertical="center"/>
    </xf>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51"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5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51"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5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949">
    <xf numFmtId="0" fontId="0" fillId="0" borderId="0" xfId="0"/>
    <xf numFmtId="0" fontId="13" fillId="0" borderId="0" xfId="0" applyFont="1"/>
    <xf numFmtId="0" fontId="0" fillId="0" borderId="0" xfId="0" applyBorder="1"/>
    <xf numFmtId="0" fontId="11" fillId="0" borderId="0" xfId="0" applyFont="1"/>
    <xf numFmtId="0" fontId="13" fillId="0" borderId="12" xfId="0" applyFont="1" applyBorder="1"/>
    <xf numFmtId="0" fontId="21" fillId="0" borderId="0" xfId="0" applyFont="1" applyProtection="1">
      <protection locked="0"/>
    </xf>
    <xf numFmtId="0" fontId="21" fillId="0" borderId="0" xfId="0" applyFont="1" applyBorder="1" applyProtection="1">
      <protection locked="0"/>
    </xf>
    <xf numFmtId="0" fontId="22" fillId="0" borderId="0" xfId="0" applyFont="1" applyAlignment="1">
      <alignment horizontal="centerContinuous"/>
    </xf>
    <xf numFmtId="0" fontId="23" fillId="0" borderId="0" xfId="0" applyFont="1"/>
    <xf numFmtId="0" fontId="21" fillId="0" borderId="13" xfId="0" applyFont="1" applyBorder="1" applyAlignment="1">
      <alignment horizontal="centerContinuous"/>
    </xf>
    <xf numFmtId="0" fontId="21" fillId="0" borderId="14" xfId="0" applyFont="1" applyBorder="1" applyAlignment="1">
      <alignment horizontal="centerContinuous"/>
    </xf>
    <xf numFmtId="3" fontId="0" fillId="0" borderId="0" xfId="0" applyNumberFormat="1"/>
    <xf numFmtId="0" fontId="21" fillId="0" borderId="15" xfId="0" applyFont="1" applyBorder="1" applyAlignment="1">
      <alignment horizontal="centerContinuous"/>
    </xf>
    <xf numFmtId="0" fontId="21" fillId="0" borderId="0" xfId="0" applyFont="1" applyBorder="1" applyAlignment="1">
      <alignment horizontal="centerContinuous"/>
    </xf>
    <xf numFmtId="3" fontId="23" fillId="0" borderId="0" xfId="0" applyNumberFormat="1" applyFont="1"/>
    <xf numFmtId="0" fontId="22" fillId="0" borderId="0" xfId="0" applyFont="1"/>
    <xf numFmtId="0" fontId="13" fillId="0" borderId="1" xfId="0" applyFont="1" applyBorder="1"/>
    <xf numFmtId="0" fontId="32" fillId="0" borderId="0" xfId="0" applyFont="1" applyAlignment="1">
      <alignment horizontal="center"/>
    </xf>
    <xf numFmtId="0" fontId="13" fillId="0" borderId="5" xfId="0" applyFont="1" applyBorder="1"/>
    <xf numFmtId="0" fontId="13" fillId="0" borderId="7" xfId="0" applyFont="1" applyBorder="1"/>
    <xf numFmtId="0" fontId="13" fillId="0" borderId="20" xfId="0" applyFont="1" applyBorder="1"/>
    <xf numFmtId="0" fontId="14" fillId="0" borderId="22" xfId="0" applyFont="1" applyBorder="1" applyAlignment="1">
      <alignment horizontal="centerContinuous"/>
    </xf>
    <xf numFmtId="0" fontId="14" fillId="0" borderId="0" xfId="0" applyFont="1" applyBorder="1" applyAlignment="1">
      <alignment horizontal="centerContinuous"/>
    </xf>
    <xf numFmtId="0" fontId="14" fillId="0" borderId="23" xfId="0" applyFont="1" applyBorder="1" applyAlignment="1">
      <alignment horizontal="centerContinuous"/>
    </xf>
    <xf numFmtId="0" fontId="14" fillId="0" borderId="14" xfId="0" applyFont="1" applyBorder="1" applyAlignment="1">
      <alignment horizontal="centerContinuous"/>
    </xf>
    <xf numFmtId="0" fontId="17" fillId="0" borderId="1" xfId="0" applyFont="1" applyBorder="1" applyAlignment="1">
      <alignment horizontal="center"/>
    </xf>
    <xf numFmtId="0" fontId="28" fillId="0" borderId="15" xfId="0" applyFont="1" applyFill="1" applyBorder="1" applyAlignment="1">
      <alignment horizontal="centerContinuous"/>
    </xf>
    <xf numFmtId="0" fontId="21" fillId="0" borderId="0" xfId="0" applyFont="1" applyFill="1" applyBorder="1" applyAlignment="1">
      <alignment horizontal="centerContinuous"/>
    </xf>
    <xf numFmtId="0" fontId="26" fillId="0" borderId="0" xfId="0" applyFont="1" applyFill="1" applyBorder="1" applyAlignment="1">
      <alignment horizontal="centerContinuous"/>
    </xf>
    <xf numFmtId="0" fontId="14" fillId="0" borderId="22" xfId="0" applyFont="1" applyFill="1" applyBorder="1" applyAlignment="1">
      <alignment horizontal="centerContinuous"/>
    </xf>
    <xf numFmtId="0" fontId="14" fillId="0" borderId="15" xfId="0" applyFont="1" applyFill="1" applyBorder="1"/>
    <xf numFmtId="0" fontId="14" fillId="0" borderId="0" xfId="0" applyFont="1" applyFill="1" applyBorder="1"/>
    <xf numFmtId="0" fontId="14" fillId="0" borderId="22" xfId="0" applyFont="1" applyFill="1" applyBorder="1"/>
    <xf numFmtId="0" fontId="23" fillId="0" borderId="15" xfId="0" applyFont="1" applyFill="1" applyBorder="1"/>
    <xf numFmtId="0" fontId="23" fillId="0" borderId="0" xfId="0" applyFont="1" applyFill="1" applyBorder="1"/>
    <xf numFmtId="0" fontId="23" fillId="0" borderId="22" xfId="0" applyFont="1" applyFill="1" applyBorder="1"/>
    <xf numFmtId="0" fontId="23" fillId="0" borderId="24" xfId="0" applyFont="1" applyFill="1" applyBorder="1"/>
    <xf numFmtId="0" fontId="23" fillId="0" borderId="2" xfId="0" applyFont="1" applyFill="1" applyBorder="1"/>
    <xf numFmtId="0" fontId="23" fillId="0" borderId="25" xfId="0" applyFont="1" applyFill="1" applyBorder="1"/>
    <xf numFmtId="0" fontId="0" fillId="0" borderId="0" xfId="0" applyFill="1" applyBorder="1"/>
    <xf numFmtId="3" fontId="0" fillId="0" borderId="0" xfId="0" applyNumberFormat="1" applyFill="1" applyBorder="1"/>
    <xf numFmtId="0" fontId="12" fillId="0" borderId="0" xfId="0" applyFont="1" applyProtection="1">
      <protection locked="0"/>
    </xf>
    <xf numFmtId="0" fontId="12" fillId="0" borderId="1" xfId="0" applyFont="1" applyFill="1" applyBorder="1"/>
    <xf numFmtId="10" fontId="0" fillId="0" borderId="0" xfId="0" applyNumberFormat="1" applyFill="1" applyBorder="1"/>
    <xf numFmtId="10" fontId="0" fillId="0" borderId="0" xfId="0" applyNumberFormat="1" applyFill="1" applyBorder="1" applyAlignment="1">
      <alignment horizontal="right"/>
    </xf>
    <xf numFmtId="171" fontId="37" fillId="0" borderId="0" xfId="9" applyNumberFormat="1" applyFont="1" applyFill="1" applyBorder="1" applyAlignment="1">
      <alignment horizontal="left"/>
    </xf>
    <xf numFmtId="4" fontId="0" fillId="0" borderId="0" xfId="0" applyNumberFormat="1" applyFill="1" applyBorder="1"/>
    <xf numFmtId="0" fontId="12" fillId="0" borderId="7" xfId="0" applyFont="1" applyFill="1" applyBorder="1"/>
    <xf numFmtId="174" fontId="0" fillId="0" borderId="0" xfId="1" applyNumberFormat="1" applyFont="1" applyFill="1"/>
    <xf numFmtId="0" fontId="0" fillId="0" borderId="0" xfId="0" applyFill="1"/>
    <xf numFmtId="3" fontId="12" fillId="0" borderId="0" xfId="0" applyNumberFormat="1" applyFont="1" applyFill="1" applyBorder="1" applyAlignment="1">
      <alignment horizontal="right" wrapText="1"/>
    </xf>
    <xf numFmtId="0" fontId="12" fillId="0" borderId="0" xfId="0" applyFont="1" applyFill="1" applyBorder="1" applyAlignment="1">
      <alignment horizontal="right" wrapText="1"/>
    </xf>
    <xf numFmtId="3" fontId="15" fillId="0" borderId="0" xfId="0" applyNumberFormat="1" applyFont="1" applyFill="1" applyBorder="1" applyAlignment="1">
      <alignment horizontal="right" vertical="top" wrapText="1"/>
    </xf>
    <xf numFmtId="3"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6" fillId="0" borderId="5" xfId="0" applyFont="1" applyFill="1" applyBorder="1"/>
    <xf numFmtId="0" fontId="40" fillId="0" borderId="0" xfId="0" applyFont="1" applyBorder="1" applyAlignment="1"/>
    <xf numFmtId="171" fontId="39" fillId="0" borderId="0" xfId="0" applyNumberFormat="1" applyFont="1" applyBorder="1" applyAlignment="1"/>
    <xf numFmtId="0" fontId="12" fillId="0" borderId="0" xfId="0" applyFont="1" applyFill="1" applyBorder="1"/>
    <xf numFmtId="2" fontId="0" fillId="0" borderId="0" xfId="0" applyNumberFormat="1" applyFill="1" applyBorder="1"/>
    <xf numFmtId="0" fontId="12" fillId="0" borderId="0" xfId="0" applyFont="1" applyFill="1"/>
    <xf numFmtId="171" fontId="42" fillId="0" borderId="0" xfId="0" applyNumberFormat="1" applyFont="1" applyFill="1" applyBorder="1" applyAlignment="1"/>
    <xf numFmtId="0" fontId="23" fillId="0" borderId="0" xfId="0" applyFont="1" applyFill="1"/>
    <xf numFmtId="0" fontId="28" fillId="0" borderId="0" xfId="0" applyFont="1" applyFill="1" applyAlignment="1">
      <alignment horizontal="centerContinuous"/>
    </xf>
    <xf numFmtId="0" fontId="21" fillId="0" borderId="0" xfId="0" applyFont="1" applyFill="1"/>
    <xf numFmtId="0" fontId="24" fillId="0" borderId="0" xfId="0" applyFont="1" applyFill="1"/>
    <xf numFmtId="166" fontId="0" fillId="0" borderId="0" xfId="2" applyFont="1" applyFill="1" applyBorder="1"/>
    <xf numFmtId="0" fontId="0" fillId="0" borderId="5" xfId="0" applyFill="1" applyBorder="1"/>
    <xf numFmtId="0" fontId="12" fillId="0" borderId="0" xfId="0" applyFont="1" applyFill="1" applyProtection="1">
      <protection locked="0"/>
    </xf>
    <xf numFmtId="0" fontId="21" fillId="0" borderId="0" xfId="0" applyFont="1" applyFill="1" applyProtection="1">
      <protection locked="0"/>
    </xf>
    <xf numFmtId="0" fontId="21" fillId="0" borderId="0" xfId="0" applyFont="1" applyFill="1" applyBorder="1" applyProtection="1">
      <protection locked="0"/>
    </xf>
    <xf numFmtId="0" fontId="23" fillId="0" borderId="0" xfId="0" applyFont="1" applyFill="1" applyProtection="1">
      <protection locked="0"/>
    </xf>
    <xf numFmtId="0" fontId="28" fillId="0" borderId="0" xfId="0" applyFont="1" applyFill="1"/>
    <xf numFmtId="0" fontId="0" fillId="0" borderId="3" xfId="0" applyFill="1" applyBorder="1"/>
    <xf numFmtId="0" fontId="11" fillId="0" borderId="0" xfId="0" applyFont="1" applyFill="1"/>
    <xf numFmtId="0" fontId="32" fillId="0" borderId="0" xfId="0" applyFont="1" applyFill="1" applyAlignment="1">
      <alignment horizontal="center"/>
    </xf>
    <xf numFmtId="0" fontId="16" fillId="0" borderId="1" xfId="0" applyFont="1" applyFill="1" applyBorder="1" applyAlignment="1">
      <alignment horizontal="center"/>
    </xf>
    <xf numFmtId="0" fontId="16" fillId="0" borderId="4" xfId="0" applyFont="1" applyFill="1" applyBorder="1" applyAlignment="1">
      <alignment horizontal="center"/>
    </xf>
    <xf numFmtId="0" fontId="16" fillId="0" borderId="3" xfId="0" applyFont="1" applyFill="1" applyBorder="1" applyAlignment="1">
      <alignment horizontal="center"/>
    </xf>
    <xf numFmtId="0" fontId="29" fillId="0" borderId="0" xfId="0" applyFont="1" applyFill="1"/>
    <xf numFmtId="0" fontId="16" fillId="0" borderId="12" xfId="0" applyFont="1" applyFill="1" applyBorder="1" applyAlignment="1">
      <alignment horizontal="center"/>
    </xf>
    <xf numFmtId="0" fontId="16" fillId="0" borderId="0" xfId="0" quotePrefix="1" applyFont="1" applyFill="1" applyBorder="1" applyAlignment="1">
      <alignment horizontal="center"/>
    </xf>
    <xf numFmtId="0" fontId="16" fillId="0" borderId="5" xfId="0" applyFont="1" applyFill="1" applyBorder="1" applyAlignment="1">
      <alignment horizontal="center"/>
    </xf>
    <xf numFmtId="0" fontId="18" fillId="0" borderId="5" xfId="0" applyFont="1" applyFill="1" applyBorder="1"/>
    <xf numFmtId="0" fontId="16" fillId="0" borderId="3" xfId="0" applyFont="1" applyFill="1" applyBorder="1"/>
    <xf numFmtId="0" fontId="20" fillId="0" borderId="0" xfId="0" applyFont="1" applyFill="1" applyProtection="1">
      <protection locked="0"/>
    </xf>
    <xf numFmtId="171" fontId="42" fillId="0" borderId="0" xfId="9" applyNumberFormat="1" applyFont="1" applyFill="1" applyBorder="1" applyAlignment="1">
      <alignment horizontal="center"/>
    </xf>
    <xf numFmtId="0" fontId="0" fillId="0" borderId="6" xfId="0" applyFill="1" applyBorder="1"/>
    <xf numFmtId="0" fontId="0" fillId="0" borderId="2" xfId="0" applyFill="1" applyBorder="1"/>
    <xf numFmtId="0" fontId="46" fillId="0" borderId="0" xfId="0" applyFont="1" applyFill="1" applyBorder="1" applyProtection="1">
      <protection locked="0"/>
    </xf>
    <xf numFmtId="0" fontId="19" fillId="0" borderId="0" xfId="0" applyFont="1" applyFill="1" applyProtection="1"/>
    <xf numFmtId="2" fontId="0" fillId="0" borderId="0" xfId="0" applyNumberFormat="1" applyFill="1"/>
    <xf numFmtId="3" fontId="0" fillId="0" borderId="0" xfId="0" applyNumberFormat="1" applyFill="1"/>
    <xf numFmtId="171" fontId="43" fillId="0" borderId="0" xfId="9" applyNumberFormat="1" applyFont="1" applyFill="1" applyBorder="1"/>
    <xf numFmtId="171" fontId="43" fillId="0" borderId="0" xfId="9" applyNumberFormat="1" applyFont="1" applyFill="1" applyBorder="1" applyAlignment="1"/>
    <xf numFmtId="171" fontId="43" fillId="0" borderId="0" xfId="9" applyNumberFormat="1" applyFont="1" applyFill="1" applyBorder="1" applyAlignment="1">
      <alignment horizontal="center"/>
    </xf>
    <xf numFmtId="0" fontId="22" fillId="0" borderId="0" xfId="0" applyFont="1" applyFill="1" applyAlignment="1">
      <alignment horizontal="center"/>
    </xf>
    <xf numFmtId="0" fontId="28" fillId="0" borderId="0" xfId="0" applyFont="1" applyFill="1" applyAlignment="1">
      <alignment horizontal="center"/>
    </xf>
    <xf numFmtId="0" fontId="19" fillId="0" borderId="0" xfId="0" applyFont="1" applyFill="1" applyAlignment="1">
      <alignment horizontal="center"/>
    </xf>
    <xf numFmtId="0" fontId="25" fillId="0" borderId="0" xfId="0" applyFont="1" applyFill="1" applyAlignment="1">
      <alignment horizontal="right"/>
    </xf>
    <xf numFmtId="0" fontId="15" fillId="0" borderId="3" xfId="0" applyFont="1" applyFill="1" applyBorder="1"/>
    <xf numFmtId="0" fontId="15" fillId="0" borderId="4" xfId="0" applyFont="1" applyFill="1" applyBorder="1"/>
    <xf numFmtId="0" fontId="15" fillId="0" borderId="6" xfId="0" applyFont="1" applyFill="1" applyBorder="1" applyAlignment="1">
      <alignment horizontal="center"/>
    </xf>
    <xf numFmtId="0" fontId="15" fillId="0" borderId="0" xfId="0" applyFont="1" applyFill="1" applyBorder="1" applyAlignment="1">
      <alignment horizontal="center"/>
    </xf>
    <xf numFmtId="0" fontId="11" fillId="0" borderId="0" xfId="0" applyFont="1" applyFill="1" applyBorder="1" applyAlignment="1">
      <alignment horizontal="centerContinuous"/>
    </xf>
    <xf numFmtId="166" fontId="0" fillId="0" borderId="5" xfId="2" applyFont="1" applyFill="1" applyBorder="1"/>
    <xf numFmtId="166" fontId="0" fillId="0" borderId="8" xfId="2" applyFont="1" applyFill="1" applyBorder="1"/>
    <xf numFmtId="166" fontId="0" fillId="0" borderId="21" xfId="2" applyFont="1" applyFill="1" applyBorder="1"/>
    <xf numFmtId="168" fontId="0" fillId="0" borderId="0" xfId="2" applyNumberFormat="1" applyFont="1" applyFill="1" applyBorder="1"/>
    <xf numFmtId="170" fontId="12" fillId="0" borderId="5" xfId="2" applyNumberFormat="1" applyFont="1" applyFill="1" applyBorder="1" applyAlignment="1">
      <alignment horizontal="center" vertical="center"/>
    </xf>
    <xf numFmtId="170" fontId="12" fillId="0" borderId="21" xfId="2" applyNumberFormat="1" applyFont="1" applyFill="1" applyBorder="1" applyAlignment="1">
      <alignment horizontal="center" vertical="center"/>
    </xf>
    <xf numFmtId="2" fontId="12" fillId="0" borderId="0" xfId="2" applyNumberFormat="1" applyFont="1" applyFill="1" applyBorder="1" applyAlignment="1">
      <alignment horizontal="center" vertical="center"/>
    </xf>
    <xf numFmtId="2" fontId="0" fillId="0" borderId="21" xfId="2" applyNumberFormat="1" applyFont="1" applyFill="1" applyBorder="1" applyAlignment="1">
      <alignment horizontal="center" vertical="center"/>
    </xf>
    <xf numFmtId="170" fontId="0" fillId="0" borderId="6" xfId="2" applyNumberFormat="1" applyFont="1" applyFill="1" applyBorder="1" applyAlignment="1">
      <alignment horizontal="center" vertical="center"/>
    </xf>
    <xf numFmtId="170" fontId="0" fillId="0" borderId="19" xfId="2" applyNumberFormat="1" applyFont="1" applyFill="1" applyBorder="1" applyAlignment="1">
      <alignment horizontal="center" vertical="center"/>
    </xf>
    <xf numFmtId="170" fontId="0" fillId="0" borderId="2" xfId="2" applyNumberFormat="1" applyFont="1" applyFill="1" applyBorder="1" applyAlignment="1">
      <alignment horizontal="center" vertical="center"/>
    </xf>
    <xf numFmtId="174" fontId="12" fillId="0" borderId="0" xfId="1" applyNumberFormat="1" applyFont="1" applyFill="1" applyBorder="1"/>
    <xf numFmtId="0" fontId="35" fillId="0" borderId="0" xfId="0" applyFont="1" applyFill="1"/>
    <xf numFmtId="0" fontId="26" fillId="0" borderId="0" xfId="0" applyFont="1" applyFill="1" applyAlignment="1"/>
    <xf numFmtId="174" fontId="0" fillId="0" borderId="0" xfId="0" applyNumberFormat="1" applyFill="1"/>
    <xf numFmtId="174" fontId="29" fillId="0" borderId="0" xfId="1" applyNumberFormat="1" applyFont="1" applyFill="1"/>
    <xf numFmtId="166" fontId="12" fillId="0" borderId="7" xfId="2" applyFont="1" applyBorder="1" applyAlignment="1">
      <alignment horizontal="center"/>
    </xf>
    <xf numFmtId="171" fontId="42" fillId="0" borderId="0" xfId="0" applyNumberFormat="1" applyFont="1" applyBorder="1" applyAlignment="1">
      <alignment horizontal="center"/>
    </xf>
    <xf numFmtId="14" fontId="15" fillId="0" borderId="4" xfId="0" applyNumberFormat="1" applyFont="1" applyFill="1" applyBorder="1"/>
    <xf numFmtId="0" fontId="18" fillId="0" borderId="1" xfId="0" applyFont="1" applyFill="1" applyBorder="1"/>
    <xf numFmtId="174" fontId="18" fillId="0" borderId="7" xfId="1" applyNumberFormat="1" applyFont="1" applyFill="1" applyBorder="1"/>
    <xf numFmtId="166" fontId="18" fillId="0" borderId="7" xfId="2" applyFont="1" applyFill="1" applyBorder="1"/>
    <xf numFmtId="0" fontId="23" fillId="0" borderId="16" xfId="0" applyFont="1" applyBorder="1"/>
    <xf numFmtId="0" fontId="23" fillId="0" borderId="17" xfId="0" applyFont="1" applyBorder="1"/>
    <xf numFmtId="3" fontId="23" fillId="0" borderId="17" xfId="0" applyNumberFormat="1" applyFont="1" applyBorder="1"/>
    <xf numFmtId="3" fontId="23" fillId="0" borderId="18" xfId="0" applyNumberFormat="1" applyFont="1" applyBorder="1"/>
    <xf numFmtId="0" fontId="23" fillId="0" borderId="15" xfId="0" applyFont="1" applyFill="1" applyBorder="1"/>
    <xf numFmtId="0" fontId="23" fillId="0" borderId="0" xfId="0" applyFont="1" applyFill="1" applyBorder="1"/>
    <xf numFmtId="0" fontId="23" fillId="0" borderId="22" xfId="0" applyFont="1" applyFill="1" applyBorder="1"/>
    <xf numFmtId="0" fontId="23" fillId="0" borderId="24" xfId="0" applyFont="1" applyFill="1" applyBorder="1"/>
    <xf numFmtId="0" fontId="23" fillId="0" borderId="2" xfId="0" applyFont="1" applyFill="1" applyBorder="1"/>
    <xf numFmtId="0" fontId="23" fillId="0" borderId="25" xfId="0" applyFont="1" applyFill="1" applyBorder="1"/>
    <xf numFmtId="0" fontId="23" fillId="0" borderId="15" xfId="0" applyFont="1" applyFill="1" applyBorder="1" applyAlignment="1">
      <alignment horizontal="center"/>
    </xf>
    <xf numFmtId="0" fontId="23" fillId="0" borderId="0" xfId="0" applyFont="1" applyFill="1" applyBorder="1" applyAlignment="1">
      <alignment horizontal="center"/>
    </xf>
    <xf numFmtId="0" fontId="23" fillId="0" borderId="22" xfId="0" applyFont="1" applyFill="1" applyBorder="1" applyAlignment="1">
      <alignment horizontal="center"/>
    </xf>
    <xf numFmtId="0" fontId="23" fillId="0" borderId="2" xfId="0" applyFont="1" applyFill="1" applyBorder="1" applyAlignment="1">
      <alignment horizontal="center"/>
    </xf>
    <xf numFmtId="0" fontId="23" fillId="0" borderId="25" xfId="0" applyFont="1" applyFill="1" applyBorder="1" applyAlignment="1">
      <alignment horizontal="center"/>
    </xf>
    <xf numFmtId="3" fontId="23" fillId="0" borderId="0" xfId="0" applyNumberFormat="1" applyFont="1" applyFill="1" applyBorder="1"/>
    <xf numFmtId="3" fontId="33" fillId="0" borderId="0" xfId="0" applyNumberFormat="1" applyFont="1" applyFill="1" applyBorder="1"/>
    <xf numFmtId="3" fontId="23" fillId="0" borderId="22" xfId="0" applyNumberFormat="1" applyFont="1" applyFill="1" applyBorder="1" applyAlignment="1">
      <alignment horizontal="center"/>
    </xf>
    <xf numFmtId="3" fontId="33" fillId="0" borderId="22" xfId="0" applyNumberFormat="1" applyFont="1" applyFill="1" applyBorder="1" applyAlignment="1">
      <alignment horizontal="center"/>
    </xf>
    <xf numFmtId="0" fontId="23" fillId="0" borderId="2" xfId="0" applyFont="1" applyBorder="1" applyAlignment="1">
      <alignment horizontal="center"/>
    </xf>
    <xf numFmtId="0" fontId="23" fillId="0" borderId="24" xfId="0" applyFont="1" applyFill="1" applyBorder="1" applyAlignment="1">
      <alignment horizontal="center"/>
    </xf>
    <xf numFmtId="3" fontId="23" fillId="0" borderId="15" xfId="0" applyNumberFormat="1" applyFont="1" applyFill="1" applyBorder="1" applyAlignment="1">
      <alignment horizontal="center"/>
    </xf>
    <xf numFmtId="166" fontId="23" fillId="0" borderId="0" xfId="2" applyFont="1" applyBorder="1" applyAlignment="1">
      <alignment horizontal="center"/>
    </xf>
    <xf numFmtId="3" fontId="22" fillId="0" borderId="15" xfId="0" applyNumberFormat="1" applyFont="1" applyFill="1" applyBorder="1" applyAlignment="1">
      <alignment horizontal="center"/>
    </xf>
    <xf numFmtId="166" fontId="22" fillId="0" borderId="0" xfId="2" applyFont="1" applyBorder="1" applyAlignment="1">
      <alignment horizontal="center"/>
    </xf>
    <xf numFmtId="14" fontId="17" fillId="0" borderId="12" xfId="0" applyNumberFormat="1" applyFont="1" applyBorder="1" applyAlignment="1">
      <alignment horizontal="center"/>
    </xf>
    <xf numFmtId="3" fontId="52" fillId="0" borderId="0" xfId="0" applyNumberFormat="1" applyFont="1"/>
    <xf numFmtId="166" fontId="18" fillId="0" borderId="7" xfId="2" applyFont="1" applyFill="1" applyBorder="1" applyAlignment="1">
      <alignment horizontal="right" indent="2"/>
    </xf>
    <xf numFmtId="166" fontId="18" fillId="0" borderId="1" xfId="2" applyFont="1" applyFill="1" applyBorder="1" applyAlignment="1">
      <alignment horizontal="right" indent="2"/>
    </xf>
    <xf numFmtId="172" fontId="18" fillId="0" borderId="7" xfId="0" applyNumberFormat="1" applyFont="1" applyFill="1" applyBorder="1"/>
    <xf numFmtId="14" fontId="17" fillId="0" borderId="5" xfId="0" quotePrefix="1" applyNumberFormat="1" applyFont="1" applyBorder="1" applyAlignment="1">
      <alignment horizontal="center"/>
    </xf>
    <xf numFmtId="174" fontId="53" fillId="0" borderId="0" xfId="1" applyNumberFormat="1" applyFont="1" applyFill="1"/>
    <xf numFmtId="3" fontId="0" fillId="0" borderId="0" xfId="0" applyNumberFormat="1"/>
    <xf numFmtId="0" fontId="11" fillId="0" borderId="7" xfId="0" applyFont="1" applyFill="1" applyBorder="1" applyAlignment="1">
      <alignment horizontal="center"/>
    </xf>
    <xf numFmtId="171" fontId="37" fillId="0" borderId="0" xfId="9" applyNumberFormat="1" applyFont="1" applyFill="1" applyBorder="1" applyAlignment="1">
      <alignment horizontal="left"/>
    </xf>
    <xf numFmtId="171" fontId="42" fillId="0" borderId="0" xfId="9" applyNumberFormat="1" applyFont="1" applyFill="1" applyBorder="1" applyAlignment="1"/>
    <xf numFmtId="0" fontId="12" fillId="0" borderId="5" xfId="0" applyFont="1" applyFill="1" applyBorder="1"/>
    <xf numFmtId="166" fontId="0" fillId="0" borderId="0" xfId="2" applyFont="1" applyFill="1" applyBorder="1"/>
    <xf numFmtId="0" fontId="11" fillId="0" borderId="0" xfId="0" applyFont="1" applyFill="1" applyBorder="1" applyAlignment="1">
      <alignment horizontal="center"/>
    </xf>
    <xf numFmtId="175" fontId="11" fillId="0" borderId="20" xfId="0" applyNumberFormat="1" applyFont="1" applyFill="1" applyBorder="1" applyAlignment="1">
      <alignment horizontal="center"/>
    </xf>
    <xf numFmtId="0" fontId="12" fillId="0" borderId="0" xfId="7"/>
    <xf numFmtId="0" fontId="12" fillId="0" borderId="2" xfId="7" applyBorder="1"/>
    <xf numFmtId="0" fontId="12" fillId="0" borderId="5" xfId="7" applyBorder="1"/>
    <xf numFmtId="0" fontId="12" fillId="0" borderId="6" xfId="7" applyBorder="1"/>
    <xf numFmtId="0" fontId="21" fillId="0" borderId="0" xfId="7" applyFont="1" applyProtection="1">
      <protection locked="0"/>
    </xf>
    <xf numFmtId="0" fontId="23" fillId="0" borderId="0" xfId="7" applyFont="1"/>
    <xf numFmtId="3" fontId="12" fillId="0" borderId="0" xfId="7" applyNumberFormat="1"/>
    <xf numFmtId="0" fontId="28" fillId="0" borderId="0" xfId="7" applyFont="1" applyAlignment="1">
      <alignment horizontal="centerContinuous"/>
    </xf>
    <xf numFmtId="0" fontId="21" fillId="0" borderId="0" xfId="7" applyFont="1"/>
    <xf numFmtId="0" fontId="30" fillId="0" borderId="0" xfId="7" applyFont="1" applyAlignment="1">
      <alignment horizontal="center"/>
    </xf>
    <xf numFmtId="0" fontId="11" fillId="0" borderId="5" xfId="7" applyFont="1" applyBorder="1"/>
    <xf numFmtId="3" fontId="11" fillId="0" borderId="12" xfId="2" applyNumberFormat="1" applyFont="1" applyBorder="1" applyAlignment="1">
      <alignment horizontal="right"/>
    </xf>
    <xf numFmtId="0" fontId="12" fillId="0" borderId="0" xfId="7" applyFill="1"/>
    <xf numFmtId="0" fontId="46" fillId="0" borderId="0" xfId="7" applyFont="1" applyFill="1" applyBorder="1" applyProtection="1">
      <protection locked="0"/>
    </xf>
    <xf numFmtId="0" fontId="21" fillId="0" borderId="0" xfId="7" applyFont="1" applyFill="1" applyBorder="1" applyProtection="1">
      <protection locked="0"/>
    </xf>
    <xf numFmtId="0" fontId="11" fillId="0" borderId="20" xfId="0" applyFont="1" applyFill="1" applyBorder="1"/>
    <xf numFmtId="0" fontId="11" fillId="0" borderId="20" xfId="0" applyFont="1" applyFill="1" applyBorder="1" applyAlignment="1">
      <alignment horizontal="center"/>
    </xf>
    <xf numFmtId="0" fontId="11" fillId="0" borderId="7" xfId="0" applyFont="1" applyFill="1" applyBorder="1"/>
    <xf numFmtId="0" fontId="11" fillId="0" borderId="1" xfId="0" applyFont="1" applyFill="1" applyBorder="1"/>
    <xf numFmtId="3" fontId="54" fillId="0" borderId="0" xfId="0" applyNumberFormat="1" applyFont="1"/>
    <xf numFmtId="0" fontId="12" fillId="0" borderId="7" xfId="0" applyFont="1" applyFill="1" applyBorder="1" applyAlignment="1">
      <alignment horizontal="left"/>
    </xf>
    <xf numFmtId="3" fontId="12" fillId="0" borderId="7" xfId="2" applyNumberFormat="1" applyFont="1" applyFill="1" applyBorder="1" applyAlignment="1">
      <alignment horizontal="right"/>
    </xf>
    <xf numFmtId="0" fontId="12" fillId="0" borderId="7" xfId="0" quotePrefix="1" applyFont="1" applyFill="1" applyBorder="1" applyAlignment="1">
      <alignment horizontal="left"/>
    </xf>
    <xf numFmtId="0" fontId="11" fillId="0" borderId="7" xfId="0" quotePrefix="1" applyFont="1" applyFill="1" applyBorder="1" applyAlignment="1">
      <alignment horizontal="center"/>
    </xf>
    <xf numFmtId="0" fontId="11" fillId="0" borderId="5" xfId="0" applyFont="1" applyFill="1" applyBorder="1" applyAlignment="1">
      <alignment horizontal="center"/>
    </xf>
    <xf numFmtId="0" fontId="11" fillId="0" borderId="5" xfId="0" applyFont="1" applyFill="1" applyBorder="1"/>
    <xf numFmtId="3" fontId="11" fillId="0" borderId="20" xfId="2" applyNumberFormat="1" applyFont="1" applyFill="1" applyBorder="1" applyAlignment="1">
      <alignment horizontal="right"/>
    </xf>
    <xf numFmtId="3" fontId="12" fillId="0" borderId="1" xfId="2" applyNumberFormat="1" applyFont="1" applyFill="1" applyBorder="1" applyAlignment="1">
      <alignment horizontal="right"/>
    </xf>
    <xf numFmtId="0" fontId="12" fillId="0" borderId="5" xfId="0" applyFont="1" applyFill="1" applyBorder="1" applyAlignment="1">
      <alignment horizontal="left"/>
    </xf>
    <xf numFmtId="0" fontId="11" fillId="0" borderId="5" xfId="0" quotePrefix="1" applyFont="1" applyFill="1" applyBorder="1" applyAlignment="1">
      <alignment horizontal="center"/>
    </xf>
    <xf numFmtId="0" fontId="11" fillId="0" borderId="6" xfId="0" applyFont="1" applyFill="1" applyBorder="1"/>
    <xf numFmtId="0" fontId="11" fillId="0" borderId="6" xfId="0" applyFont="1" applyFill="1" applyBorder="1" applyAlignment="1">
      <alignment horizontal="center"/>
    </xf>
    <xf numFmtId="0" fontId="11" fillId="0" borderId="12" xfId="0" applyFont="1" applyFill="1" applyBorder="1"/>
    <xf numFmtId="0" fontId="11" fillId="0" borderId="2" xfId="0" applyFont="1" applyFill="1" applyBorder="1" applyAlignment="1">
      <alignment horizontal="center"/>
    </xf>
    <xf numFmtId="3" fontId="11" fillId="0" borderId="10" xfId="2" applyNumberFormat="1" applyFont="1" applyFill="1" applyBorder="1" applyAlignment="1">
      <alignment horizontal="right"/>
    </xf>
    <xf numFmtId="3" fontId="12" fillId="0" borderId="21" xfId="2" applyNumberFormat="1" applyFont="1" applyFill="1" applyBorder="1" applyAlignment="1">
      <alignment horizontal="right"/>
    </xf>
    <xf numFmtId="169" fontId="12" fillId="0" borderId="7" xfId="2" applyNumberFormat="1" applyFont="1" applyFill="1" applyBorder="1" applyAlignment="1">
      <alignment horizontal="right"/>
    </xf>
    <xf numFmtId="0" fontId="12" fillId="0" borderId="0" xfId="7" applyFont="1" applyFill="1"/>
    <xf numFmtId="0" fontId="12" fillId="0" borderId="6" xfId="7" applyFont="1" applyFill="1" applyBorder="1"/>
    <xf numFmtId="0" fontId="12" fillId="0" borderId="5" xfId="7" applyFont="1" applyFill="1" applyBorder="1"/>
    <xf numFmtId="0" fontId="11" fillId="0" borderId="12" xfId="7" applyFont="1" applyFill="1" applyBorder="1" applyAlignment="1">
      <alignment horizontal="center"/>
    </xf>
    <xf numFmtId="175" fontId="11" fillId="0" borderId="20" xfId="7" applyNumberFormat="1" applyFont="1" applyFill="1" applyBorder="1" applyAlignment="1">
      <alignment horizontal="center"/>
    </xf>
    <xf numFmtId="0" fontId="21" fillId="0" borderId="0" xfId="7" applyFont="1" applyFill="1" applyProtection="1">
      <protection locked="0"/>
    </xf>
    <xf numFmtId="169" fontId="12" fillId="0" borderId="0" xfId="7" applyNumberFormat="1" applyFill="1"/>
    <xf numFmtId="0" fontId="21" fillId="0" borderId="0" xfId="7" applyFont="1" applyFill="1"/>
    <xf numFmtId="169" fontId="21" fillId="0" borderId="0" xfId="7" applyNumberFormat="1" applyFont="1" applyFill="1"/>
    <xf numFmtId="3" fontId="12" fillId="0" borderId="0" xfId="7" applyNumberFormat="1" applyFill="1"/>
    <xf numFmtId="0" fontId="24" fillId="0" borderId="0" xfId="7" applyFont="1" applyFill="1"/>
    <xf numFmtId="0" fontId="21" fillId="0" borderId="0" xfId="7" applyFont="1" applyAlignment="1">
      <alignment horizontal="centerContinuous"/>
    </xf>
    <xf numFmtId="0" fontId="18" fillId="0" borderId="0" xfId="7" applyFont="1"/>
    <xf numFmtId="3" fontId="0" fillId="0" borderId="7" xfId="2" applyNumberFormat="1" applyFont="1" applyBorder="1" applyAlignment="1">
      <alignment horizontal="right"/>
    </xf>
    <xf numFmtId="0" fontId="23" fillId="0" borderId="0" xfId="7" applyFont="1" applyFill="1"/>
    <xf numFmtId="0" fontId="25" fillId="0" borderId="0" xfId="7" applyFont="1" applyFill="1" applyAlignment="1">
      <alignment horizontal="center"/>
    </xf>
    <xf numFmtId="0" fontId="11" fillId="0" borderId="4" xfId="7" applyFont="1" applyFill="1" applyBorder="1" applyAlignment="1">
      <alignment horizontal="centerContinuous"/>
    </xf>
    <xf numFmtId="0" fontId="11" fillId="0" borderId="8" xfId="7" applyFont="1" applyFill="1" applyBorder="1" applyAlignment="1">
      <alignment horizontal="centerContinuous"/>
    </xf>
    <xf numFmtId="0" fontId="11" fillId="0" borderId="12" xfId="7" applyFont="1" applyFill="1" applyBorder="1"/>
    <xf numFmtId="0" fontId="16" fillId="0" borderId="0" xfId="7" applyFont="1" applyFill="1" applyBorder="1" applyAlignment="1">
      <alignment horizontal="centerContinuous"/>
    </xf>
    <xf numFmtId="0" fontId="11" fillId="0" borderId="5" xfId="7" applyFont="1" applyFill="1" applyBorder="1"/>
    <xf numFmtId="0" fontId="12" fillId="0" borderId="0" xfId="7" applyFont="1" applyFill="1" applyProtection="1">
      <protection locked="0"/>
    </xf>
    <xf numFmtId="0" fontId="23" fillId="0" borderId="0" xfId="7" applyFont="1" applyFill="1" applyProtection="1">
      <protection locked="0"/>
    </xf>
    <xf numFmtId="166" fontId="12" fillId="0" borderId="0" xfId="2" applyFill="1"/>
    <xf numFmtId="0" fontId="11" fillId="0" borderId="1" xfId="7" applyFont="1" applyFill="1" applyBorder="1"/>
    <xf numFmtId="166" fontId="12" fillId="0" borderId="1" xfId="2" applyFont="1" applyFill="1" applyBorder="1"/>
    <xf numFmtId="169" fontId="12" fillId="0" borderId="12" xfId="2" applyNumberFormat="1" applyFont="1" applyFill="1" applyBorder="1" applyAlignment="1">
      <alignment horizontal="right"/>
    </xf>
    <xf numFmtId="0" fontId="11" fillId="0" borderId="20" xfId="7" quotePrefix="1" applyFont="1" applyFill="1" applyBorder="1" applyAlignment="1">
      <alignment horizontal="left"/>
    </xf>
    <xf numFmtId="169" fontId="11" fillId="0" borderId="20" xfId="2" applyNumberFormat="1" applyFont="1" applyFill="1" applyBorder="1" applyAlignment="1">
      <alignment horizontal="right"/>
    </xf>
    <xf numFmtId="0" fontId="11" fillId="0" borderId="1" xfId="7" applyFont="1" applyFill="1" applyBorder="1" applyAlignment="1">
      <alignment horizontal="centerContinuous"/>
    </xf>
    <xf numFmtId="0" fontId="12" fillId="0" borderId="7" xfId="7" applyFont="1" applyFill="1" applyBorder="1"/>
    <xf numFmtId="0" fontId="12" fillId="0" borderId="7" xfId="7" quotePrefix="1" applyFont="1" applyFill="1" applyBorder="1" applyAlignment="1">
      <alignment horizontal="left"/>
    </xf>
    <xf numFmtId="3" fontId="54" fillId="0" borderId="7" xfId="0" applyNumberFormat="1" applyFont="1" applyFill="1" applyBorder="1"/>
    <xf numFmtId="0" fontId="12" fillId="0" borderId="7" xfId="7" applyFont="1" applyFill="1" applyBorder="1" applyAlignment="1">
      <alignment vertical="center" wrapText="1"/>
    </xf>
    <xf numFmtId="0" fontId="12" fillId="0" borderId="7" xfId="7" applyFont="1" applyFill="1" applyBorder="1" applyAlignment="1">
      <alignment horizontal="left"/>
    </xf>
    <xf numFmtId="0" fontId="12" fillId="0" borderId="4" xfId="7" applyBorder="1"/>
    <xf numFmtId="0" fontId="12" fillId="0" borderId="3" xfId="7" applyBorder="1"/>
    <xf numFmtId="0" fontId="11" fillId="0" borderId="0" xfId="7" applyFont="1"/>
    <xf numFmtId="0" fontId="11" fillId="0" borderId="20" xfId="7" applyFont="1" applyFill="1" applyBorder="1"/>
    <xf numFmtId="0" fontId="11" fillId="0" borderId="5" xfId="7" applyFont="1" applyFill="1" applyBorder="1" applyAlignment="1">
      <alignment horizontal="center"/>
    </xf>
    <xf numFmtId="0" fontId="11" fillId="0" borderId="21" xfId="7" applyFont="1" applyFill="1" applyBorder="1" applyAlignment="1">
      <alignment horizontal="center"/>
    </xf>
    <xf numFmtId="0" fontId="12" fillId="0" borderId="21" xfId="0" applyFont="1" applyFill="1" applyBorder="1"/>
    <xf numFmtId="3" fontId="12" fillId="0" borderId="8" xfId="2" applyNumberFormat="1" applyFont="1" applyFill="1" applyBorder="1" applyAlignment="1">
      <alignment horizontal="right"/>
    </xf>
    <xf numFmtId="3" fontId="11" fillId="0" borderId="28" xfId="2" applyNumberFormat="1" applyFont="1" applyFill="1" applyBorder="1" applyAlignment="1">
      <alignment horizontal="right"/>
    </xf>
    <xf numFmtId="3" fontId="11" fillId="0" borderId="12" xfId="2" applyNumberFormat="1" applyFont="1" applyFill="1" applyBorder="1" applyAlignment="1">
      <alignment horizontal="right"/>
    </xf>
    <xf numFmtId="171" fontId="37" fillId="0" borderId="0" xfId="9" applyNumberFormat="1" applyFont="1" applyAlignment="1">
      <alignment horizontal="left"/>
    </xf>
    <xf numFmtId="0" fontId="46" fillId="0" borderId="0" xfId="7" applyFont="1" applyProtection="1">
      <protection locked="0"/>
    </xf>
    <xf numFmtId="171" fontId="42" fillId="0" borderId="0" xfId="9" applyNumberFormat="1" applyFont="1"/>
    <xf numFmtId="0" fontId="12" fillId="0" borderId="0" xfId="7" applyProtection="1">
      <protection locked="0"/>
    </xf>
    <xf numFmtId="166" fontId="12" fillId="0" borderId="0" xfId="7" applyNumberFormat="1"/>
    <xf numFmtId="0" fontId="12" fillId="0" borderId="12" xfId="7" applyBorder="1"/>
    <xf numFmtId="41" fontId="11" fillId="0" borderId="20" xfId="2" applyNumberFormat="1" applyFont="1" applyBorder="1" applyAlignment="1">
      <alignment horizontal="left"/>
    </xf>
    <xf numFmtId="0" fontId="11" fillId="0" borderId="7" xfId="7" applyFont="1" applyBorder="1" applyAlignment="1">
      <alignment horizontal="center"/>
    </xf>
    <xf numFmtId="0" fontId="11" fillId="0" borderId="5" xfId="7" quotePrefix="1" applyFont="1" applyBorder="1" applyAlignment="1">
      <alignment horizontal="left"/>
    </xf>
    <xf numFmtId="41" fontId="0" fillId="0" borderId="7" xfId="2" applyNumberFormat="1" applyFont="1" applyBorder="1" applyAlignment="1">
      <alignment horizontal="left"/>
    </xf>
    <xf numFmtId="41" fontId="12" fillId="0" borderId="7" xfId="2" applyNumberFormat="1" applyBorder="1" applyAlignment="1">
      <alignment horizontal="left"/>
    </xf>
    <xf numFmtId="0" fontId="12" fillId="0" borderId="5" xfId="7" quotePrefix="1" applyBorder="1" applyAlignment="1">
      <alignment horizontal="left"/>
    </xf>
    <xf numFmtId="166" fontId="0" fillId="0" borderId="7" xfId="2" applyFont="1" applyBorder="1" applyAlignment="1">
      <alignment horizontal="right"/>
    </xf>
    <xf numFmtId="0" fontId="12" fillId="0" borderId="7" xfId="7" applyBorder="1"/>
    <xf numFmtId="175" fontId="11" fillId="0" borderId="20" xfId="7" applyNumberFormat="1" applyFont="1" applyBorder="1" applyAlignment="1">
      <alignment horizontal="center"/>
    </xf>
    <xf numFmtId="0" fontId="11" fillId="0" borderId="12" xfId="7" applyFont="1" applyBorder="1" applyAlignment="1">
      <alignment horizontal="center"/>
    </xf>
    <xf numFmtId="0" fontId="12" fillId="0" borderId="10" xfId="7" applyBorder="1" applyAlignment="1">
      <alignment horizontal="centerContinuous"/>
    </xf>
    <xf numFmtId="0" fontId="11" fillId="0" borderId="9" xfId="7" applyFont="1" applyBorder="1" applyAlignment="1">
      <alignment horizontal="centerContinuous"/>
    </xf>
    <xf numFmtId="0" fontId="12" fillId="0" borderId="1" xfId="7" applyBorder="1"/>
    <xf numFmtId="0" fontId="16" fillId="0" borderId="0" xfId="7" applyFont="1"/>
    <xf numFmtId="0" fontId="12" fillId="0" borderId="0" xfId="7" applyAlignment="1">
      <alignment horizontal="center"/>
    </xf>
    <xf numFmtId="0" fontId="28" fillId="0" borderId="0" xfId="7" applyFont="1"/>
    <xf numFmtId="166" fontId="0" fillId="0" borderId="7" xfId="2" applyFont="1" applyBorder="1" applyAlignment="1">
      <alignment horizontal="left"/>
    </xf>
    <xf numFmtId="166" fontId="12" fillId="0" borderId="7" xfId="2" applyBorder="1" applyAlignment="1">
      <alignment horizontal="left"/>
    </xf>
    <xf numFmtId="166" fontId="12" fillId="0" borderId="0" xfId="2"/>
    <xf numFmtId="3" fontId="0" fillId="0" borderId="5" xfId="2" applyNumberFormat="1" applyFont="1" applyBorder="1" applyAlignment="1">
      <alignment horizontal="right"/>
    </xf>
    <xf numFmtId="166" fontId="0" fillId="0" borderId="7" xfId="2" applyFont="1" applyBorder="1"/>
    <xf numFmtId="0" fontId="11" fillId="0" borderId="7" xfId="7" applyFont="1" applyBorder="1" applyAlignment="1">
      <alignment horizontal="center"/>
    </xf>
    <xf numFmtId="41" fontId="12" fillId="0" borderId="0" xfId="7" applyNumberFormat="1"/>
    <xf numFmtId="0" fontId="16" fillId="0" borderId="6" xfId="0" applyFont="1" applyFill="1" applyBorder="1"/>
    <xf numFmtId="172" fontId="16" fillId="0" borderId="12" xfId="0" applyNumberFormat="1" applyFont="1" applyFill="1" applyBorder="1"/>
    <xf numFmtId="0" fontId="11" fillId="0" borderId="10" xfId="7" applyFont="1" applyFill="1" applyBorder="1" applyAlignment="1">
      <alignment horizontal="centerContinuous"/>
    </xf>
    <xf numFmtId="0" fontId="11" fillId="0" borderId="1" xfId="7" applyFont="1" applyFill="1" applyBorder="1" applyAlignment="1">
      <alignment horizontal="center"/>
    </xf>
    <xf numFmtId="0" fontId="11" fillId="0" borderId="7" xfId="7" applyFont="1" applyFill="1" applyBorder="1" applyAlignment="1">
      <alignment horizontal="center"/>
    </xf>
    <xf numFmtId="0" fontId="23" fillId="0" borderId="15" xfId="0" applyFont="1" applyFill="1" applyBorder="1" applyAlignment="1">
      <alignment horizontal="justify" vertical="top"/>
    </xf>
    <xf numFmtId="0" fontId="23" fillId="0" borderId="0" xfId="0" applyFont="1" applyFill="1" applyBorder="1" applyAlignment="1">
      <alignment horizontal="justify" vertical="top"/>
    </xf>
    <xf numFmtId="0" fontId="23" fillId="0" borderId="22" xfId="0" applyFont="1" applyFill="1" applyBorder="1" applyAlignment="1">
      <alignment horizontal="justify" vertical="top"/>
    </xf>
    <xf numFmtId="0" fontId="13" fillId="0" borderId="0" xfId="7" applyFont="1"/>
    <xf numFmtId="0" fontId="12" fillId="0" borderId="0" xfId="7" applyFont="1"/>
    <xf numFmtId="3" fontId="12" fillId="0" borderId="0" xfId="7" applyNumberFormat="1" applyFont="1"/>
    <xf numFmtId="3" fontId="12" fillId="0" borderId="0" xfId="7" applyNumberFormat="1" applyFont="1" applyFill="1"/>
    <xf numFmtId="3" fontId="11" fillId="0" borderId="20" xfId="7" applyNumberFormat="1" applyFont="1" applyFill="1" applyBorder="1"/>
    <xf numFmtId="3" fontId="11" fillId="0" borderId="20" xfId="7" applyNumberFormat="1" applyFont="1" applyBorder="1"/>
    <xf numFmtId="0" fontId="41" fillId="0" borderId="0" xfId="7" applyFont="1"/>
    <xf numFmtId="0" fontId="55" fillId="0" borderId="0" xfId="7" applyFont="1"/>
    <xf numFmtId="3" fontId="55" fillId="0" borderId="0" xfId="7" applyNumberFormat="1" applyFont="1"/>
    <xf numFmtId="3" fontId="41" fillId="0" borderId="0" xfId="7" applyNumberFormat="1" applyFont="1"/>
    <xf numFmtId="0" fontId="44" fillId="0" borderId="9" xfId="7" applyFont="1" applyBorder="1"/>
    <xf numFmtId="3" fontId="13" fillId="0" borderId="0" xfId="7" applyNumberFormat="1" applyFont="1"/>
    <xf numFmtId="0" fontId="12" fillId="0" borderId="5" xfId="7" applyFont="1" applyBorder="1"/>
    <xf numFmtId="3" fontId="12" fillId="0" borderId="1" xfId="7" applyNumberFormat="1" applyFont="1" applyFill="1" applyBorder="1"/>
    <xf numFmtId="3" fontId="12" fillId="0" borderId="1" xfId="7" applyNumberFormat="1" applyFont="1" applyBorder="1"/>
    <xf numFmtId="3" fontId="12" fillId="0" borderId="3" xfId="7" applyNumberFormat="1" applyFont="1" applyBorder="1"/>
    <xf numFmtId="0" fontId="11" fillId="0" borderId="3" xfId="7" applyFont="1" applyBorder="1"/>
    <xf numFmtId="0" fontId="13" fillId="0" borderId="0" xfId="7" applyFont="1" applyAlignment="1">
      <alignment horizontal="center"/>
    </xf>
    <xf numFmtId="0" fontId="12" fillId="0" borderId="0" xfId="7" applyFont="1" applyAlignment="1">
      <alignment horizontal="center"/>
    </xf>
    <xf numFmtId="0" fontId="16" fillId="0" borderId="1" xfId="7" applyFont="1" applyBorder="1" applyAlignment="1">
      <alignment horizontal="center"/>
    </xf>
    <xf numFmtId="0" fontId="11" fillId="0" borderId="7" xfId="7" applyFont="1" applyBorder="1" applyAlignment="1">
      <alignment horizontal="centerContinuous"/>
    </xf>
    <xf numFmtId="14" fontId="11" fillId="0" borderId="10" xfId="7" applyNumberFormat="1" applyFont="1" applyBorder="1" applyAlignment="1">
      <alignment horizontal="center"/>
    </xf>
    <xf numFmtId="0" fontId="11" fillId="0" borderId="8" xfId="7" applyFont="1" applyBorder="1" applyAlignment="1">
      <alignment horizontal="centerContinuous"/>
    </xf>
    <xf numFmtId="0" fontId="11" fillId="0" borderId="4" xfId="7" applyFont="1" applyBorder="1" applyAlignment="1">
      <alignment horizontal="centerContinuous"/>
    </xf>
    <xf numFmtId="0" fontId="11" fillId="0" borderId="3" xfId="7" applyFont="1" applyBorder="1" applyAlignment="1">
      <alignment horizontal="centerContinuous"/>
    </xf>
    <xf numFmtId="0" fontId="11" fillId="0" borderId="1" xfId="7" applyFont="1" applyBorder="1"/>
    <xf numFmtId="3" fontId="12" fillId="0" borderId="0" xfId="7" applyNumberFormat="1" applyFont="1" applyAlignment="1">
      <alignment horizontal="centerContinuous"/>
    </xf>
    <xf numFmtId="0" fontId="12" fillId="0" borderId="0" xfId="7" applyFont="1" applyAlignment="1">
      <alignment horizontal="centerContinuous"/>
    </xf>
    <xf numFmtId="0" fontId="11" fillId="0" borderId="0" xfId="7" applyFont="1" applyAlignment="1">
      <alignment horizontal="centerContinuous"/>
    </xf>
    <xf numFmtId="0" fontId="23" fillId="0" borderId="0" xfId="7" applyFont="1" applyAlignment="1">
      <alignment horizontal="centerContinuous"/>
    </xf>
    <xf numFmtId="0" fontId="23" fillId="0" borderId="0" xfId="7" applyFont="1" applyAlignment="1">
      <alignment horizontal="left"/>
    </xf>
    <xf numFmtId="0" fontId="12" fillId="0" borderId="20" xfId="7" applyFont="1" applyBorder="1"/>
    <xf numFmtId="3" fontId="12" fillId="0" borderId="20" xfId="7" applyNumberFormat="1" applyFont="1" applyBorder="1"/>
    <xf numFmtId="3" fontId="12" fillId="0" borderId="20" xfId="7" applyNumberFormat="1" applyFont="1" applyFill="1" applyBorder="1"/>
    <xf numFmtId="0" fontId="25" fillId="0" borderId="20" xfId="7" applyFont="1" applyBorder="1"/>
    <xf numFmtId="0" fontId="44" fillId="0" borderId="0" xfId="7" applyFont="1"/>
    <xf numFmtId="0" fontId="61" fillId="0" borderId="0" xfId="7" applyFont="1"/>
    <xf numFmtId="3" fontId="44" fillId="0" borderId="0" xfId="7" applyNumberFormat="1" applyFont="1"/>
    <xf numFmtId="0" fontId="62" fillId="0" borderId="0" xfId="7" applyFont="1" applyProtection="1">
      <protection locked="0"/>
    </xf>
    <xf numFmtId="3" fontId="44" fillId="0" borderId="20" xfId="2" applyNumberFormat="1" applyFont="1" applyFill="1" applyBorder="1" applyAlignment="1">
      <alignment horizontal="right"/>
    </xf>
    <xf numFmtId="3" fontId="41" fillId="0" borderId="5" xfId="2" applyNumberFormat="1" applyFont="1" applyBorder="1" applyAlignment="1">
      <alignment horizontal="right"/>
    </xf>
    <xf numFmtId="3" fontId="41" fillId="0" borderId="7" xfId="2" applyNumberFormat="1" applyFont="1" applyFill="1" applyBorder="1" applyAlignment="1">
      <alignment horizontal="right"/>
    </xf>
    <xf numFmtId="3" fontId="41" fillId="0" borderId="5" xfId="2" quotePrefix="1" applyNumberFormat="1" applyFont="1" applyBorder="1" applyAlignment="1">
      <alignment horizontal="right"/>
    </xf>
    <xf numFmtId="0" fontId="41" fillId="0" borderId="1" xfId="7" applyFont="1" applyBorder="1"/>
    <xf numFmtId="0" fontId="41" fillId="0" borderId="3" xfId="7" applyFont="1" applyBorder="1"/>
    <xf numFmtId="0" fontId="56" fillId="0" borderId="0" xfId="7" applyFont="1"/>
    <xf numFmtId="0" fontId="20" fillId="0" borderId="0" xfId="7" applyFont="1" applyProtection="1">
      <protection locked="0"/>
    </xf>
    <xf numFmtId="0" fontId="11" fillId="0" borderId="7" xfId="7" applyFont="1" applyBorder="1"/>
    <xf numFmtId="0" fontId="11" fillId="0" borderId="0" xfId="7" applyFont="1" applyBorder="1"/>
    <xf numFmtId="0" fontId="24" fillId="0" borderId="0" xfId="7" applyFont="1"/>
    <xf numFmtId="0" fontId="24" fillId="0" borderId="0" xfId="7" applyFont="1" applyAlignment="1">
      <alignment horizontal="centerContinuous"/>
    </xf>
    <xf numFmtId="0" fontId="19" fillId="0" borderId="0" xfId="7" applyFont="1"/>
    <xf numFmtId="0" fontId="19" fillId="0" borderId="0" xfId="7" applyFont="1" applyAlignment="1">
      <alignment horizontal="centerContinuous"/>
    </xf>
    <xf numFmtId="0" fontId="31" fillId="0" borderId="0" xfId="7" applyFont="1" applyProtection="1">
      <protection locked="0"/>
    </xf>
    <xf numFmtId="0" fontId="20" fillId="0" borderId="0" xfId="7" applyFont="1"/>
    <xf numFmtId="0" fontId="11" fillId="0" borderId="1" xfId="7" applyFont="1" applyBorder="1" applyAlignment="1">
      <alignment horizontal="centerContinuous"/>
    </xf>
    <xf numFmtId="166" fontId="11" fillId="0" borderId="20" xfId="2" applyFont="1" applyFill="1" applyBorder="1" applyAlignment="1">
      <alignment horizontal="center"/>
    </xf>
    <xf numFmtId="4" fontId="0" fillId="0" borderId="7" xfId="2" applyNumberFormat="1" applyFont="1" applyBorder="1" applyAlignment="1">
      <alignment horizontal="right"/>
    </xf>
    <xf numFmtId="166" fontId="11" fillId="0" borderId="20" xfId="2" applyFont="1" applyBorder="1" applyAlignment="1">
      <alignment horizontal="center"/>
    </xf>
    <xf numFmtId="3" fontId="11" fillId="0" borderId="20" xfId="2" applyNumberFormat="1" applyFont="1" applyBorder="1" applyAlignment="1">
      <alignment horizontal="right"/>
    </xf>
    <xf numFmtId="3" fontId="0" fillId="0" borderId="20" xfId="2" applyNumberFormat="1" applyFont="1" applyBorder="1" applyAlignment="1">
      <alignment horizontal="right"/>
    </xf>
    <xf numFmtId="4" fontId="11" fillId="0" borderId="20" xfId="2" applyNumberFormat="1" applyFont="1" applyBorder="1" applyAlignment="1">
      <alignment horizontal="right"/>
    </xf>
    <xf numFmtId="166" fontId="0" fillId="0" borderId="7" xfId="2" applyFont="1" applyBorder="1" applyAlignment="1">
      <alignment horizontal="center"/>
    </xf>
    <xf numFmtId="0" fontId="63" fillId="0" borderId="5" xfId="7" applyFont="1" applyBorder="1"/>
    <xf numFmtId="4" fontId="11" fillId="0" borderId="20" xfId="2" applyNumberFormat="1" applyFont="1" applyFill="1" applyBorder="1"/>
    <xf numFmtId="4" fontId="0" fillId="0" borderId="7" xfId="2" applyNumberFormat="1" applyFont="1" applyBorder="1"/>
    <xf numFmtId="4" fontId="11" fillId="0" borderId="20" xfId="2" applyNumberFormat="1" applyFont="1" applyBorder="1" applyAlignment="1"/>
    <xf numFmtId="4" fontId="0" fillId="0" borderId="7" xfId="2" applyNumberFormat="1" applyFont="1" applyBorder="1" applyAlignment="1"/>
    <xf numFmtId="166" fontId="59" fillId="0" borderId="7" xfId="2" applyFont="1" applyBorder="1"/>
    <xf numFmtId="166" fontId="0" fillId="0" borderId="1" xfId="2" applyFont="1" applyBorder="1"/>
    <xf numFmtId="0" fontId="11" fillId="0" borderId="19" xfId="7" applyFont="1" applyFill="1" applyBorder="1" applyAlignment="1">
      <alignment horizontal="centerContinuous"/>
    </xf>
    <xf numFmtId="0" fontId="11" fillId="0" borderId="20" xfId="7" applyFont="1" applyFill="1" applyBorder="1" applyAlignment="1">
      <alignment horizontal="centerContinuous"/>
    </xf>
    <xf numFmtId="0" fontId="11" fillId="0" borderId="11" xfId="7" applyFont="1" applyFill="1" applyBorder="1" applyAlignment="1"/>
    <xf numFmtId="0" fontId="11" fillId="0" borderId="9" xfId="7" applyFont="1" applyFill="1" applyBorder="1" applyAlignment="1"/>
    <xf numFmtId="0" fontId="27" fillId="0" borderId="0" xfId="7" applyFont="1" applyAlignment="1">
      <alignment horizontal="centerContinuous"/>
    </xf>
    <xf numFmtId="41" fontId="0" fillId="0" borderId="0" xfId="0" applyNumberFormat="1" applyFill="1"/>
    <xf numFmtId="174" fontId="12" fillId="0" borderId="2" xfId="1" applyNumberFormat="1" applyFont="1" applyFill="1" applyBorder="1"/>
    <xf numFmtId="166" fontId="0" fillId="0" borderId="0" xfId="2" applyFont="1" applyFill="1"/>
    <xf numFmtId="166" fontId="45" fillId="0" borderId="0" xfId="2" applyFont="1" applyFill="1"/>
    <xf numFmtId="0" fontId="19" fillId="0" borderId="0" xfId="0" applyFont="1" applyFill="1" applyAlignment="1" applyProtection="1"/>
    <xf numFmtId="0" fontId="57" fillId="0" borderId="0" xfId="7" applyFont="1" applyAlignment="1"/>
    <xf numFmtId="14" fontId="16" fillId="0" borderId="12" xfId="0" quotePrefix="1" applyNumberFormat="1" applyFont="1" applyFill="1" applyBorder="1" applyAlignment="1">
      <alignment horizontal="center"/>
    </xf>
    <xf numFmtId="3" fontId="12" fillId="0" borderId="7" xfId="2" applyNumberFormat="1" applyFont="1" applyBorder="1" applyAlignment="1">
      <alignment horizontal="right"/>
    </xf>
    <xf numFmtId="3" fontId="12" fillId="0" borderId="7" xfId="0" applyNumberFormat="1" applyFont="1" applyBorder="1" applyAlignment="1">
      <alignment horizontal="right" vertical="center"/>
    </xf>
    <xf numFmtId="169" fontId="12" fillId="0" borderId="1" xfId="2" applyNumberFormat="1" applyFont="1" applyFill="1" applyBorder="1" applyAlignment="1">
      <alignment horizontal="right"/>
    </xf>
    <xf numFmtId="0" fontId="41" fillId="0" borderId="0" xfId="7" applyFont="1" applyProtection="1">
      <protection locked="0"/>
    </xf>
    <xf numFmtId="0" fontId="41" fillId="0" borderId="5" xfId="7" applyFont="1" applyBorder="1"/>
    <xf numFmtId="0" fontId="41" fillId="0" borderId="5" xfId="7" quotePrefix="1" applyFont="1" applyBorder="1" applyAlignment="1">
      <alignment horizontal="left"/>
    </xf>
    <xf numFmtId="0" fontId="41" fillId="0" borderId="5" xfId="7" applyFont="1" applyBorder="1" applyAlignment="1">
      <alignment horizontal="left"/>
    </xf>
    <xf numFmtId="171" fontId="42" fillId="0" borderId="0" xfId="9" applyNumberFormat="1" applyFont="1" applyAlignment="1">
      <alignment horizontal="center"/>
    </xf>
    <xf numFmtId="0" fontId="12" fillId="0" borderId="0" xfId="50"/>
    <xf numFmtId="37" fontId="12" fillId="0" borderId="0" xfId="50" applyNumberFormat="1"/>
    <xf numFmtId="37" fontId="11" fillId="0" borderId="0" xfId="50" applyNumberFormat="1" applyFont="1" applyAlignment="1">
      <alignment horizontal="center"/>
    </xf>
    <xf numFmtId="37" fontId="11" fillId="0" borderId="0" xfId="50" applyNumberFormat="1" applyFont="1"/>
    <xf numFmtId="0" fontId="11" fillId="0" borderId="0" xfId="50" applyFont="1"/>
    <xf numFmtId="179" fontId="12" fillId="0" borderId="0" xfId="50" applyNumberFormat="1"/>
    <xf numFmtId="0" fontId="11" fillId="0" borderId="2" xfId="50" applyFont="1" applyBorder="1" applyAlignment="1">
      <alignment horizontal="center"/>
    </xf>
    <xf numFmtId="172" fontId="12" fillId="0" borderId="0" xfId="52" applyNumberFormat="1"/>
    <xf numFmtId="172" fontId="12" fillId="0" borderId="0" xfId="50" applyNumberFormat="1"/>
    <xf numFmtId="39" fontId="12" fillId="0" borderId="0" xfId="50" applyNumberFormat="1"/>
    <xf numFmtId="3" fontId="11" fillId="0" borderId="2" xfId="51" applyNumberFormat="1" applyFont="1" applyBorder="1"/>
    <xf numFmtId="179" fontId="11" fillId="0" borderId="21" xfId="50" applyNumberFormat="1" applyFont="1" applyBorder="1"/>
    <xf numFmtId="43" fontId="12" fillId="0" borderId="0" xfId="52"/>
    <xf numFmtId="39" fontId="12" fillId="0" borderId="0" xfId="52" applyNumberFormat="1"/>
    <xf numFmtId="174" fontId="0" fillId="0" borderId="0" xfId="5" applyNumberFormat="1" applyFont="1"/>
    <xf numFmtId="3" fontId="11" fillId="0" borderId="29" xfId="51" applyNumberFormat="1" applyFont="1" applyBorder="1"/>
    <xf numFmtId="171" fontId="12" fillId="0" borderId="0" xfId="50" applyNumberFormat="1"/>
    <xf numFmtId="0" fontId="18" fillId="0" borderId="0" xfId="50" applyFont="1"/>
    <xf numFmtId="0" fontId="46" fillId="0" borderId="0" xfId="50" applyFont="1" applyProtection="1">
      <protection locked="0"/>
    </xf>
    <xf numFmtId="171" fontId="16" fillId="0" borderId="0" xfId="50" applyNumberFormat="1" applyFont="1"/>
    <xf numFmtId="171" fontId="42" fillId="0" borderId="0" xfId="50" applyNumberFormat="1" applyFont="1"/>
    <xf numFmtId="171" fontId="11" fillId="0" borderId="0" xfId="50" applyNumberFormat="1" applyFont="1"/>
    <xf numFmtId="171" fontId="13" fillId="0" borderId="0" xfId="50" applyNumberFormat="1" applyFont="1"/>
    <xf numFmtId="0" fontId="21" fillId="0" borderId="0" xfId="50" applyFont="1" applyProtection="1">
      <protection locked="0"/>
    </xf>
    <xf numFmtId="171" fontId="21" fillId="0" borderId="0" xfId="50" applyNumberFormat="1" applyFont="1" applyProtection="1">
      <protection locked="0"/>
    </xf>
    <xf numFmtId="0" fontId="12" fillId="0" borderId="7" xfId="7" applyFont="1" applyBorder="1" applyAlignment="1"/>
    <xf numFmtId="0" fontId="22" fillId="0" borderId="0" xfId="7" applyFont="1" applyFill="1" applyBorder="1" applyAlignment="1"/>
    <xf numFmtId="3" fontId="64" fillId="0" borderId="12" xfId="0" applyNumberFormat="1" applyFont="1" applyBorder="1"/>
    <xf numFmtId="3" fontId="11" fillId="0" borderId="0" xfId="7" applyNumberFormat="1" applyFont="1"/>
    <xf numFmtId="166" fontId="0" fillId="0" borderId="0" xfId="0" applyNumberFormat="1" applyFill="1"/>
    <xf numFmtId="166" fontId="21" fillId="0" borderId="0" xfId="2" applyFont="1" applyFill="1"/>
    <xf numFmtId="3" fontId="44" fillId="0" borderId="20" xfId="7" applyNumberFormat="1" applyFont="1" applyFill="1" applyBorder="1"/>
    <xf numFmtId="3" fontId="12" fillId="0" borderId="1" xfId="7" applyNumberFormat="1" applyBorder="1"/>
    <xf numFmtId="0" fontId="12" fillId="0" borderId="20" xfId="7" applyBorder="1"/>
    <xf numFmtId="3" fontId="12" fillId="0" borderId="20" xfId="7" applyNumberFormat="1" applyBorder="1"/>
    <xf numFmtId="166" fontId="21" fillId="0" borderId="0" xfId="7" applyNumberFormat="1" applyFont="1" applyProtection="1">
      <protection locked="0"/>
    </xf>
    <xf numFmtId="169" fontId="12" fillId="0" borderId="0" xfId="7" applyNumberFormat="1" applyFont="1" applyFill="1"/>
    <xf numFmtId="41" fontId="12" fillId="0" borderId="7" xfId="2" applyNumberFormat="1" applyFont="1" applyBorder="1" applyAlignment="1">
      <alignment horizontal="left"/>
    </xf>
    <xf numFmtId="166" fontId="12" fillId="0" borderId="7" xfId="2" applyFont="1" applyBorder="1" applyAlignment="1">
      <alignment horizontal="left"/>
    </xf>
    <xf numFmtId="166" fontId="12" fillId="0" borderId="7" xfId="2" applyFont="1" applyBorder="1" applyAlignment="1">
      <alignment horizontal="right"/>
    </xf>
    <xf numFmtId="0" fontId="12" fillId="0" borderId="0" xfId="50" applyFont="1"/>
    <xf numFmtId="4" fontId="12" fillId="0" borderId="7" xfId="2" applyNumberFormat="1" applyFont="1" applyBorder="1" applyAlignment="1">
      <alignment horizontal="right"/>
    </xf>
    <xf numFmtId="169" fontId="12" fillId="0" borderId="0" xfId="7" applyNumberFormat="1" applyFill="1" applyAlignment="1">
      <alignment horizontal="right"/>
    </xf>
    <xf numFmtId="169" fontId="47" fillId="0" borderId="0" xfId="7" applyNumberFormat="1" applyFont="1" applyFill="1" applyAlignment="1">
      <alignment horizontal="right" readingOrder="2"/>
    </xf>
    <xf numFmtId="0" fontId="12" fillId="0" borderId="7" xfId="7" quotePrefix="1" applyFont="1" applyFill="1" applyBorder="1" applyAlignment="1">
      <alignment horizontal="left" wrapText="1"/>
    </xf>
    <xf numFmtId="3" fontId="11" fillId="0" borderId="7" xfId="2" applyNumberFormat="1" applyFont="1" applyBorder="1" applyAlignment="1">
      <alignment horizontal="right"/>
    </xf>
    <xf numFmtId="175" fontId="11" fillId="0" borderId="20" xfId="7" quotePrefix="1" applyNumberFormat="1" applyFont="1" applyFill="1" applyBorder="1" applyAlignment="1">
      <alignment horizontal="center"/>
    </xf>
    <xf numFmtId="41" fontId="11" fillId="0" borderId="20" xfId="2" applyNumberFormat="1" applyFont="1" applyFill="1" applyBorder="1" applyAlignment="1">
      <alignment horizontal="left"/>
    </xf>
    <xf numFmtId="0" fontId="44" fillId="0" borderId="3" xfId="7" applyFont="1" applyBorder="1"/>
    <xf numFmtId="0" fontId="44" fillId="0" borderId="9" xfId="7" applyFont="1" applyBorder="1" applyAlignment="1">
      <alignment horizontal="centerContinuous"/>
    </xf>
    <xf numFmtId="0" fontId="44" fillId="0" borderId="11" xfId="7" applyFont="1" applyBorder="1" applyAlignment="1">
      <alignment horizontal="centerContinuous"/>
    </xf>
    <xf numFmtId="0" fontId="44" fillId="0" borderId="1" xfId="7" applyFont="1" applyBorder="1"/>
    <xf numFmtId="0" fontId="44" fillId="0" borderId="5" xfId="7" applyFont="1" applyBorder="1" applyAlignment="1">
      <alignment horizontal="center"/>
    </xf>
    <xf numFmtId="0" fontId="44" fillId="0" borderId="3" xfId="7" applyFont="1" applyBorder="1" applyAlignment="1">
      <alignment horizontal="center"/>
    </xf>
    <xf numFmtId="0" fontId="44" fillId="0" borderId="7" xfId="7" applyFont="1" applyBorder="1" applyAlignment="1">
      <alignment horizontal="center"/>
    </xf>
    <xf numFmtId="0" fontId="44" fillId="0" borderId="6" xfId="7" applyFont="1" applyBorder="1" applyAlignment="1">
      <alignment horizontal="center"/>
    </xf>
    <xf numFmtId="0" fontId="44" fillId="0" borderId="12" xfId="7" applyFont="1" applyBorder="1" applyAlignment="1">
      <alignment horizontal="center"/>
    </xf>
    <xf numFmtId="166" fontId="41" fillId="0" borderId="0" xfId="2" applyFont="1"/>
    <xf numFmtId="166" fontId="41" fillId="0" borderId="0" xfId="7" applyNumberFormat="1" applyFont="1"/>
    <xf numFmtId="4" fontId="0" fillId="0" borderId="7" xfId="2" applyNumberFormat="1" applyFont="1" applyFill="1" applyBorder="1" applyAlignment="1"/>
    <xf numFmtId="0" fontId="44" fillId="0" borderId="5" xfId="0" applyFont="1" applyBorder="1" applyAlignment="1">
      <alignment horizontal="center"/>
    </xf>
    <xf numFmtId="14" fontId="44" fillId="0" borderId="20" xfId="7" quotePrefix="1" applyNumberFormat="1" applyFont="1" applyFill="1" applyBorder="1" applyAlignment="1">
      <alignment horizontal="left"/>
    </xf>
    <xf numFmtId="0" fontId="41" fillId="0" borderId="0" xfId="82" applyFont="1"/>
    <xf numFmtId="0" fontId="44" fillId="0" borderId="0" xfId="82" applyFont="1" applyAlignment="1">
      <alignment horizontal="center" vertical="center"/>
    </xf>
    <xf numFmtId="0" fontId="44" fillId="0" borderId="0" xfId="82" applyFont="1" applyAlignment="1">
      <alignment vertical="center"/>
    </xf>
    <xf numFmtId="0" fontId="41" fillId="0" borderId="0" xfId="82" applyFont="1" applyAlignment="1">
      <alignment vertical="center"/>
    </xf>
    <xf numFmtId="0" fontId="44" fillId="0" borderId="0" xfId="82" applyFont="1" applyAlignment="1">
      <alignment vertical="center" wrapText="1"/>
    </xf>
    <xf numFmtId="0" fontId="41" fillId="0" borderId="0" xfId="82" applyFont="1" applyAlignment="1">
      <alignment horizontal="justify" vertical="center"/>
    </xf>
    <xf numFmtId="0" fontId="44" fillId="0" borderId="0" xfId="82" applyFont="1" applyAlignment="1">
      <alignment horizontal="justify" vertical="center"/>
    </xf>
    <xf numFmtId="0" fontId="41" fillId="0" borderId="0" xfId="82" applyFont="1" applyAlignment="1">
      <alignment horizontal="right"/>
    </xf>
    <xf numFmtId="0" fontId="41" fillId="0" borderId="0" xfId="82" applyFont="1" applyAlignment="1">
      <alignment horizontal="left" vertical="center" indent="2"/>
    </xf>
    <xf numFmtId="0" fontId="41" fillId="0" borderId="0" xfId="82" applyFont="1" applyAlignment="1">
      <alignment horizontal="right" vertical="center" indent="2"/>
    </xf>
    <xf numFmtId="14" fontId="64" fillId="0" borderId="20" xfId="82" applyNumberFormat="1" applyFont="1" applyBorder="1" applyAlignment="1">
      <alignment horizontal="center" vertical="center"/>
    </xf>
    <xf numFmtId="3" fontId="54" fillId="0" borderId="20" xfId="82" applyNumberFormat="1" applyFont="1" applyBorder="1" applyAlignment="1">
      <alignment horizontal="right" vertical="center" wrapText="1"/>
    </xf>
    <xf numFmtId="3" fontId="54" fillId="0" borderId="20" xfId="82" applyNumberFormat="1" applyFont="1" applyBorder="1" applyAlignment="1">
      <alignment horizontal="right" vertical="center"/>
    </xf>
    <xf numFmtId="0" fontId="54" fillId="0" borderId="20" xfId="82" applyFont="1" applyBorder="1" applyAlignment="1">
      <alignment horizontal="right" vertical="center"/>
    </xf>
    <xf numFmtId="3" fontId="64" fillId="0" borderId="20" xfId="82" applyNumberFormat="1" applyFont="1" applyBorder="1" applyAlignment="1">
      <alignment horizontal="right" vertical="center"/>
    </xf>
    <xf numFmtId="0" fontId="64" fillId="0" borderId="20" xfId="82" applyFont="1" applyBorder="1" applyAlignment="1">
      <alignment horizontal="right" vertical="center"/>
    </xf>
    <xf numFmtId="3" fontId="41" fillId="0" borderId="20" xfId="82" applyNumberFormat="1" applyFont="1" applyBorder="1" applyAlignment="1">
      <alignment horizontal="right" vertical="center"/>
    </xf>
    <xf numFmtId="0" fontId="58" fillId="0" borderId="0" xfId="82" applyFont="1" applyAlignment="1">
      <alignment horizontal="justify" vertical="center"/>
    </xf>
    <xf numFmtId="0" fontId="55" fillId="0" borderId="0" xfId="82" applyFont="1"/>
    <xf numFmtId="0" fontId="66" fillId="0" borderId="0" xfId="82" applyFont="1"/>
    <xf numFmtId="0" fontId="64" fillId="0" borderId="0" xfId="82" applyFont="1" applyAlignment="1">
      <alignment vertical="center"/>
    </xf>
    <xf numFmtId="0" fontId="5" fillId="0" borderId="0" xfId="82"/>
    <xf numFmtId="0" fontId="67" fillId="6" borderId="20" xfId="82" applyFont="1" applyFill="1" applyBorder="1" applyAlignment="1">
      <alignment horizontal="center" vertical="center"/>
    </xf>
    <xf numFmtId="3" fontId="67" fillId="6" borderId="20" xfId="82" applyNumberFormat="1" applyFont="1" applyFill="1" applyBorder="1" applyAlignment="1">
      <alignment horizontal="right" vertical="center"/>
    </xf>
    <xf numFmtId="9" fontId="67" fillId="6" borderId="20" xfId="82" applyNumberFormat="1" applyFont="1" applyFill="1" applyBorder="1" applyAlignment="1">
      <alignment horizontal="right" vertical="center"/>
    </xf>
    <xf numFmtId="0" fontId="67" fillId="6" borderId="20" xfId="82" applyFont="1" applyFill="1" applyBorder="1" applyAlignment="1">
      <alignment horizontal="right" vertical="center"/>
    </xf>
    <xf numFmtId="0" fontId="68" fillId="6" borderId="20" xfId="82" applyFont="1" applyFill="1" applyBorder="1" applyAlignment="1">
      <alignment vertical="center"/>
    </xf>
    <xf numFmtId="0" fontId="52" fillId="6" borderId="20" xfId="82" applyFont="1" applyFill="1" applyBorder="1" applyAlignment="1">
      <alignment horizontal="right" vertical="center"/>
    </xf>
    <xf numFmtId="3" fontId="52" fillId="6" borderId="20" xfId="82" applyNumberFormat="1" applyFont="1" applyFill="1" applyBorder="1" applyAlignment="1">
      <alignment horizontal="right" vertical="center"/>
    </xf>
    <xf numFmtId="9" fontId="52" fillId="6" borderId="20" xfId="82" applyNumberFormat="1" applyFont="1" applyFill="1" applyBorder="1" applyAlignment="1">
      <alignment horizontal="right" vertical="center"/>
    </xf>
    <xf numFmtId="0" fontId="52" fillId="6" borderId="20" xfId="82" applyFont="1" applyFill="1" applyBorder="1" applyAlignment="1">
      <alignment vertical="center"/>
    </xf>
    <xf numFmtId="0" fontId="55" fillId="0" borderId="0" xfId="82" applyFont="1" applyAlignment="1">
      <alignment vertical="center"/>
    </xf>
    <xf numFmtId="0" fontId="71" fillId="0" borderId="0" xfId="82" applyFont="1"/>
    <xf numFmtId="0" fontId="52" fillId="0" borderId="20" xfId="82" applyFont="1" applyBorder="1" applyAlignment="1">
      <alignment horizontal="justify" vertical="center"/>
    </xf>
    <xf numFmtId="0" fontId="52" fillId="0" borderId="20" xfId="82" applyFont="1" applyBorder="1" applyAlignment="1">
      <alignment horizontal="center" vertical="center"/>
    </xf>
    <xf numFmtId="10" fontId="52" fillId="0" borderId="20" xfId="82" applyNumberFormat="1" applyFont="1" applyBorder="1" applyAlignment="1">
      <alignment horizontal="right" vertical="center"/>
    </xf>
    <xf numFmtId="0" fontId="55" fillId="0" borderId="0" xfId="82" applyFont="1" applyAlignment="1">
      <alignment horizontal="justify" vertical="center"/>
    </xf>
    <xf numFmtId="0" fontId="41" fillId="0" borderId="0" xfId="82" applyFont="1" applyAlignment="1">
      <alignment horizontal="center" vertical="center"/>
    </xf>
    <xf numFmtId="0" fontId="41" fillId="0" borderId="0" xfId="82" applyFont="1" applyAlignment="1">
      <alignment horizontal="left" vertical="top" wrapText="1"/>
    </xf>
    <xf numFmtId="0" fontId="41" fillId="0" borderId="0" xfId="82" applyFont="1" applyAlignment="1">
      <alignment horizontal="justify" vertical="top"/>
    </xf>
    <xf numFmtId="0" fontId="5" fillId="0" borderId="0" xfId="82" applyAlignment="1">
      <alignment horizontal="justify" vertical="top"/>
    </xf>
    <xf numFmtId="0" fontId="41" fillId="0" borderId="0" xfId="82" applyFont="1" applyAlignment="1">
      <alignment horizontal="right" vertical="top"/>
    </xf>
    <xf numFmtId="0" fontId="44" fillId="0" borderId="20" xfId="82" applyFont="1" applyBorder="1" applyAlignment="1">
      <alignment horizontal="center" vertical="top" wrapText="1"/>
    </xf>
    <xf numFmtId="4" fontId="41" fillId="0" borderId="20" xfId="82" applyNumberFormat="1" applyFont="1" applyBorder="1" applyAlignment="1">
      <alignment horizontal="center" vertical="top" wrapText="1"/>
    </xf>
    <xf numFmtId="0" fontId="44" fillId="0" borderId="0" xfId="82" applyFont="1" applyBorder="1" applyAlignment="1">
      <alignment horizontal="left" vertical="top" wrapText="1"/>
    </xf>
    <xf numFmtId="4" fontId="41" fillId="0" borderId="0" xfId="82" applyNumberFormat="1" applyFont="1" applyBorder="1" applyAlignment="1">
      <alignment horizontal="center" vertical="top" wrapText="1"/>
    </xf>
    <xf numFmtId="180" fontId="12" fillId="0" borderId="0" xfId="2" applyNumberFormat="1" applyFont="1" applyFill="1" applyBorder="1" applyAlignment="1">
      <alignment horizontal="center"/>
    </xf>
    <xf numFmtId="4" fontId="41" fillId="0" borderId="0" xfId="82" applyNumberFormat="1" applyFont="1" applyBorder="1" applyAlignment="1">
      <alignment horizontal="right" vertical="top" wrapText="1"/>
    </xf>
    <xf numFmtId="0" fontId="41" fillId="0" borderId="0" xfId="82" applyFont="1" applyAlignment="1">
      <alignment horizontal="justify" vertical="justify" wrapText="1"/>
    </xf>
    <xf numFmtId="0" fontId="41" fillId="0" borderId="0" xfId="82" applyFont="1" applyAlignment="1">
      <alignment horizontal="left" vertical="center" wrapText="1"/>
    </xf>
    <xf numFmtId="0" fontId="67" fillId="0" borderId="20" xfId="82" applyFont="1" applyFill="1" applyBorder="1" applyAlignment="1">
      <alignment horizontal="center" vertical="center"/>
    </xf>
    <xf numFmtId="3" fontId="54" fillId="0" borderId="20" xfId="0" applyNumberFormat="1" applyFont="1" applyBorder="1" applyAlignment="1">
      <alignment horizontal="right" vertical="center"/>
    </xf>
    <xf numFmtId="3" fontId="54" fillId="0" borderId="20" xfId="0" applyNumberFormat="1" applyFont="1" applyBorder="1" applyAlignment="1">
      <alignment vertical="center" wrapText="1"/>
    </xf>
    <xf numFmtId="3" fontId="54" fillId="0" borderId="20" xfId="2" applyNumberFormat="1" applyFont="1" applyBorder="1" applyAlignment="1">
      <alignment horizontal="right" vertical="center"/>
    </xf>
    <xf numFmtId="0" fontId="71" fillId="0" borderId="0" xfId="0" applyFont="1"/>
    <xf numFmtId="0" fontId="41" fillId="0" borderId="0" xfId="0" applyFont="1"/>
    <xf numFmtId="0" fontId="41" fillId="0" borderId="0" xfId="0" applyFont="1" applyAlignment="1">
      <alignment horizontal="right" vertical="center"/>
    </xf>
    <xf numFmtId="14" fontId="64" fillId="0" borderId="20" xfId="0" applyNumberFormat="1" applyFont="1" applyBorder="1" applyAlignment="1">
      <alignment horizontal="center" vertical="center"/>
    </xf>
    <xf numFmtId="3" fontId="64" fillId="0" borderId="20" xfId="0" applyNumberFormat="1" applyFont="1" applyBorder="1" applyAlignment="1">
      <alignment horizontal="right" vertical="center"/>
    </xf>
    <xf numFmtId="3" fontId="12" fillId="0" borderId="2" xfId="51" applyNumberFormat="1" applyFont="1" applyBorder="1"/>
    <xf numFmtId="3" fontId="71" fillId="0" borderId="0" xfId="82" applyNumberFormat="1" applyFont="1"/>
    <xf numFmtId="3" fontId="54" fillId="0" borderId="20" xfId="82" applyNumberFormat="1" applyFont="1" applyFill="1" applyBorder="1" applyAlignment="1">
      <alignment horizontal="right" vertical="center"/>
    </xf>
    <xf numFmtId="0" fontId="41" fillId="0" borderId="0" xfId="82" applyFont="1" applyFill="1"/>
    <xf numFmtId="0" fontId="44" fillId="0" borderId="0" xfId="82" applyFont="1"/>
    <xf numFmtId="0" fontId="12" fillId="0" borderId="20" xfId="7" applyFont="1" applyFill="1" applyBorder="1"/>
    <xf numFmtId="3" fontId="13" fillId="0" borderId="0" xfId="7" applyNumberFormat="1" applyFont="1" applyFill="1"/>
    <xf numFmtId="0" fontId="13" fillId="0" borderId="0" xfId="7" applyFont="1" applyFill="1"/>
    <xf numFmtId="180" fontId="41" fillId="0" borderId="20" xfId="2" applyNumberFormat="1" applyFont="1" applyBorder="1" applyAlignment="1">
      <alignment horizontal="center" vertical="top" wrapText="1"/>
    </xf>
    <xf numFmtId="3" fontId="41" fillId="0" borderId="0" xfId="82" applyNumberFormat="1" applyFont="1"/>
    <xf numFmtId="166" fontId="71" fillId="0" borderId="0" xfId="2" applyFont="1"/>
    <xf numFmtId="175" fontId="16" fillId="0" borderId="6" xfId="0" quotePrefix="1" applyNumberFormat="1" applyFont="1" applyFill="1" applyBorder="1" applyAlignment="1">
      <alignment horizontal="center"/>
    </xf>
    <xf numFmtId="175" fontId="64" fillId="0" borderId="20" xfId="0" applyNumberFormat="1" applyFont="1" applyBorder="1" applyAlignment="1">
      <alignment horizontal="center" vertical="center"/>
    </xf>
    <xf numFmtId="3" fontId="66" fillId="0" borderId="0" xfId="82" applyNumberFormat="1" applyFont="1"/>
    <xf numFmtId="175" fontId="64" fillId="0" borderId="20" xfId="82" applyNumberFormat="1" applyFont="1" applyBorder="1" applyAlignment="1">
      <alignment horizontal="center" vertical="center"/>
    </xf>
    <xf numFmtId="3" fontId="41" fillId="0" borderId="20" xfId="82" applyNumberFormat="1" applyFont="1" applyFill="1" applyBorder="1" applyAlignment="1">
      <alignment horizontal="right" vertical="center"/>
    </xf>
    <xf numFmtId="166" fontId="12" fillId="0" borderId="7" xfId="2" applyFont="1" applyFill="1" applyBorder="1"/>
    <xf numFmtId="166" fontId="12" fillId="0" borderId="12" xfId="2" applyFont="1" applyFill="1" applyBorder="1"/>
    <xf numFmtId="3" fontId="41" fillId="0" borderId="5" xfId="2" applyNumberFormat="1" applyFont="1" applyFill="1" applyBorder="1" applyAlignment="1">
      <alignment horizontal="right"/>
    </xf>
    <xf numFmtId="14" fontId="44" fillId="0" borderId="20" xfId="7" quotePrefix="1" applyNumberFormat="1" applyFont="1" applyBorder="1" applyAlignment="1">
      <alignment horizontal="left"/>
    </xf>
    <xf numFmtId="166" fontId="12" fillId="0" borderId="7" xfId="2" applyBorder="1" applyAlignment="1">
      <alignment horizontal="left"/>
    </xf>
    <xf numFmtId="3" fontId="11" fillId="0" borderId="20" xfId="7" applyNumberFormat="1" applyFont="1" applyBorder="1"/>
    <xf numFmtId="175" fontId="11" fillId="0" borderId="12" xfId="7" applyNumberFormat="1" applyFont="1" applyFill="1" applyBorder="1" applyAlignment="1">
      <alignment horizontal="center"/>
    </xf>
    <xf numFmtId="171" fontId="42" fillId="0" borderId="0" xfId="9" applyNumberFormat="1" applyFont="1" applyBorder="1" applyAlignment="1">
      <alignment horizontal="center"/>
    </xf>
    <xf numFmtId="4" fontId="0" fillId="7" borderId="7" xfId="2" applyNumberFormat="1" applyFont="1" applyFill="1" applyBorder="1" applyAlignment="1">
      <alignment horizontal="right"/>
    </xf>
    <xf numFmtId="0" fontId="12" fillId="7" borderId="5" xfId="7" applyFont="1" applyFill="1" applyBorder="1"/>
    <xf numFmtId="3" fontId="0" fillId="0" borderId="7" xfId="2" applyNumberFormat="1" applyFont="1" applyFill="1" applyBorder="1" applyAlignment="1">
      <alignment horizontal="right"/>
    </xf>
    <xf numFmtId="0" fontId="2" fillId="0" borderId="0" xfId="107"/>
    <xf numFmtId="0" fontId="74" fillId="0" borderId="0" xfId="107" applyFont="1"/>
    <xf numFmtId="164" fontId="0" fillId="0" borderId="0" xfId="108" applyFont="1" applyFill="1"/>
    <xf numFmtId="0" fontId="76" fillId="0" borderId="0" xfId="107" applyFont="1"/>
    <xf numFmtId="164" fontId="74" fillId="0" borderId="0" xfId="108" applyFont="1" applyFill="1"/>
    <xf numFmtId="0" fontId="74" fillId="0" borderId="0" xfId="107" applyFont="1" applyAlignment="1">
      <alignment horizontal="center"/>
    </xf>
    <xf numFmtId="0" fontId="2" fillId="0" borderId="0" xfId="107" applyAlignment="1">
      <alignment horizontal="left"/>
    </xf>
    <xf numFmtId="0" fontId="74" fillId="0" borderId="0" xfId="107" applyFont="1" applyAlignment="1">
      <alignment horizontal="left"/>
    </xf>
    <xf numFmtId="0" fontId="76" fillId="0" borderId="0" xfId="107" applyFont="1" applyAlignment="1">
      <alignment horizontal="center"/>
    </xf>
    <xf numFmtId="0" fontId="74" fillId="0" borderId="32" xfId="107" applyFont="1" applyBorder="1" applyAlignment="1">
      <alignment horizontal="center"/>
    </xf>
    <xf numFmtId="0" fontId="74" fillId="0" borderId="33" xfId="107" applyFont="1" applyBorder="1" applyAlignment="1">
      <alignment horizontal="center"/>
    </xf>
    <xf numFmtId="0" fontId="74" fillId="0" borderId="31" xfId="107" applyFont="1" applyBorder="1" applyAlignment="1">
      <alignment horizontal="center" vertical="center" wrapText="1"/>
    </xf>
    <xf numFmtId="0" fontId="74" fillId="0" borderId="32" xfId="107" applyFont="1" applyBorder="1" applyAlignment="1">
      <alignment horizontal="center" vertical="center" wrapText="1"/>
    </xf>
    <xf numFmtId="0" fontId="74" fillId="0" borderId="33" xfId="107" applyFont="1" applyBorder="1" applyAlignment="1">
      <alignment horizontal="center" vertical="center" wrapText="1"/>
    </xf>
    <xf numFmtId="0" fontId="81" fillId="0" borderId="14" xfId="107" applyFont="1" applyBorder="1" applyAlignment="1">
      <alignment horizontal="center" vertical="center"/>
    </xf>
    <xf numFmtId="0" fontId="81" fillId="0" borderId="23" xfId="107" applyFont="1" applyBorder="1" applyAlignment="1">
      <alignment horizontal="center" vertical="center"/>
    </xf>
    <xf numFmtId="0" fontId="81" fillId="0" borderId="16" xfId="107" applyFont="1" applyBorder="1" applyAlignment="1">
      <alignment horizontal="center" vertical="center"/>
    </xf>
    <xf numFmtId="0" fontId="81" fillId="0" borderId="17" xfId="107" applyFont="1" applyBorder="1" applyAlignment="1">
      <alignment horizontal="center" vertical="center"/>
    </xf>
    <xf numFmtId="0" fontId="81" fillId="0" borderId="18" xfId="107" applyFont="1" applyBorder="1" applyAlignment="1">
      <alignment horizontal="center" vertical="center"/>
    </xf>
    <xf numFmtId="0" fontId="74" fillId="0" borderId="14" xfId="107" applyFont="1" applyBorder="1" applyAlignment="1">
      <alignment horizontal="center" vertical="center"/>
    </xf>
    <xf numFmtId="0" fontId="74" fillId="0" borderId="23" xfId="107" applyFont="1" applyBorder="1" applyAlignment="1">
      <alignment horizontal="center" vertical="center"/>
    </xf>
    <xf numFmtId="0" fontId="74" fillId="0" borderId="15" xfId="107" applyFont="1" applyBorder="1" applyAlignment="1">
      <alignment horizontal="center" vertical="center"/>
    </xf>
    <xf numFmtId="0" fontId="74" fillId="0" borderId="0" xfId="107" applyFont="1" applyAlignment="1">
      <alignment horizontal="center" vertical="center"/>
    </xf>
    <xf numFmtId="0" fontId="74" fillId="0" borderId="22" xfId="107" applyFont="1" applyBorder="1" applyAlignment="1">
      <alignment horizontal="center" vertical="center"/>
    </xf>
    <xf numFmtId="0" fontId="74" fillId="0" borderId="16" xfId="107" applyFont="1" applyBorder="1" applyAlignment="1">
      <alignment horizontal="center" vertical="center"/>
    </xf>
    <xf numFmtId="0" fontId="74" fillId="0" borderId="17" xfId="107" applyFont="1" applyBorder="1" applyAlignment="1">
      <alignment horizontal="center" vertical="center"/>
    </xf>
    <xf numFmtId="0" fontId="74" fillId="0" borderId="18" xfId="107" applyFont="1" applyBorder="1" applyAlignment="1">
      <alignment horizontal="center" vertical="center"/>
    </xf>
    <xf numFmtId="0" fontId="46" fillId="0" borderId="31" xfId="107" applyFont="1" applyBorder="1" applyAlignment="1">
      <alignment horizontal="left" vertical="center"/>
    </xf>
    <xf numFmtId="0" fontId="46" fillId="0" borderId="32" xfId="107" applyFont="1" applyBorder="1" applyAlignment="1">
      <alignment horizontal="center" vertical="center" wrapText="1"/>
    </xf>
    <xf numFmtId="0" fontId="46" fillId="0" borderId="33" xfId="107" applyFont="1" applyBorder="1" applyAlignment="1">
      <alignment horizontal="center" vertical="center" wrapText="1"/>
    </xf>
    <xf numFmtId="0" fontId="2" fillId="0" borderId="0" xfId="107" applyAlignment="1">
      <alignment horizontal="center"/>
    </xf>
    <xf numFmtId="0" fontId="82" fillId="0" borderId="0" xfId="107" applyFont="1"/>
    <xf numFmtId="0" fontId="75" fillId="0" borderId="0" xfId="107" applyFont="1" applyAlignment="1">
      <alignment horizontal="center"/>
    </xf>
    <xf numFmtId="0" fontId="76" fillId="0" borderId="0" xfId="107" applyFont="1" applyAlignment="1">
      <alignment horizontal="justify" vertical="top" wrapText="1"/>
    </xf>
    <xf numFmtId="0" fontId="84" fillId="0" borderId="0" xfId="107" applyFont="1"/>
    <xf numFmtId="0" fontId="71" fillId="0" borderId="17" xfId="107" applyFont="1" applyBorder="1" applyAlignment="1">
      <alignment horizontal="left" vertical="top" wrapText="1"/>
    </xf>
    <xf numFmtId="0" fontId="71" fillId="0" borderId="0" xfId="107" applyFont="1"/>
    <xf numFmtId="164" fontId="71" fillId="0" borderId="0" xfId="108" applyFont="1" applyFill="1"/>
    <xf numFmtId="0" fontId="2" fillId="0" borderId="31" xfId="107" applyBorder="1" applyAlignment="1">
      <alignment vertical="center"/>
    </xf>
    <xf numFmtId="0" fontId="2" fillId="0" borderId="32" xfId="107" applyBorder="1" applyAlignment="1">
      <alignment vertical="center"/>
    </xf>
    <xf numFmtId="0" fontId="2" fillId="0" borderId="33" xfId="107" applyBorder="1" applyAlignment="1">
      <alignment vertical="center"/>
    </xf>
    <xf numFmtId="0" fontId="76" fillId="0" borderId="0" xfId="107" applyFont="1" applyAlignment="1">
      <alignment horizontal="justify" vertical="center" wrapText="1"/>
    </xf>
    <xf numFmtId="0" fontId="2" fillId="0" borderId="0" xfId="107" applyAlignment="1">
      <alignment vertical="center"/>
    </xf>
    <xf numFmtId="0" fontId="71" fillId="0" borderId="17" xfId="107" applyFont="1" applyBorder="1" applyAlignment="1">
      <alignment horizontal="left" vertical="center" wrapText="1"/>
    </xf>
    <xf numFmtId="0" fontId="74" fillId="0" borderId="31" xfId="107" applyFont="1" applyBorder="1" applyAlignment="1">
      <alignment vertical="center"/>
    </xf>
    <xf numFmtId="0" fontId="73" fillId="0" borderId="0" xfId="107" applyFont="1"/>
    <xf numFmtId="179" fontId="74" fillId="0" borderId="0" xfId="107" applyNumberFormat="1" applyFont="1" applyAlignment="1">
      <alignment horizontal="right" vertical="center"/>
    </xf>
    <xf numFmtId="0" fontId="2" fillId="0" borderId="17" xfId="107" applyBorder="1"/>
    <xf numFmtId="0" fontId="12" fillId="8" borderId="0" xfId="7" applyFill="1"/>
    <xf numFmtId="0" fontId="74" fillId="0" borderId="31" xfId="107" applyFont="1" applyBorder="1" applyAlignment="1"/>
    <xf numFmtId="0" fontId="74" fillId="0" borderId="32" xfId="107" applyFont="1" applyBorder="1" applyAlignment="1"/>
    <xf numFmtId="3" fontId="54" fillId="0" borderId="20" xfId="0" applyNumberFormat="1" applyFont="1" applyFill="1" applyBorder="1" applyAlignment="1">
      <alignment horizontal="right" vertical="center"/>
    </xf>
    <xf numFmtId="0" fontId="41" fillId="0" borderId="0" xfId="0" applyFont="1" applyFill="1"/>
    <xf numFmtId="3" fontId="41" fillId="0" borderId="0" xfId="7" applyNumberFormat="1" applyFont="1" applyBorder="1"/>
    <xf numFmtId="0" fontId="41" fillId="0" borderId="0" xfId="7" applyFont="1" applyBorder="1"/>
    <xf numFmtId="0" fontId="12" fillId="0" borderId="0" xfId="7" applyFont="1" applyBorder="1"/>
    <xf numFmtId="3" fontId="5" fillId="0" borderId="0" xfId="82" applyNumberFormat="1"/>
    <xf numFmtId="3" fontId="21" fillId="0" borderId="0" xfId="0" applyNumberFormat="1" applyFont="1"/>
    <xf numFmtId="3" fontId="21" fillId="0" borderId="0" xfId="0" applyNumberFormat="1" applyFont="1" applyBorder="1" applyAlignment="1">
      <alignment horizontal="justify" vertical="center" wrapText="1"/>
    </xf>
    <xf numFmtId="3" fontId="44" fillId="0" borderId="0" xfId="7" applyNumberFormat="1" applyFont="1" applyBorder="1"/>
    <xf numFmtId="3" fontId="21" fillId="0" borderId="0" xfId="0" applyNumberFormat="1" applyFont="1" applyBorder="1"/>
    <xf numFmtId="3" fontId="11" fillId="0" borderId="0" xfId="7" applyNumberFormat="1" applyFont="1" applyBorder="1"/>
    <xf numFmtId="3" fontId="12" fillId="0" borderId="0" xfId="7" applyNumberFormat="1" applyFont="1" applyBorder="1"/>
    <xf numFmtId="0" fontId="11" fillId="0" borderId="12" xfId="7" applyFont="1" applyBorder="1" applyAlignment="1">
      <alignment horizontal="center"/>
    </xf>
    <xf numFmtId="0" fontId="11" fillId="0" borderId="7" xfId="7" applyFont="1" applyBorder="1" applyAlignment="1">
      <alignment horizontal="center"/>
    </xf>
    <xf numFmtId="175" fontId="11" fillId="0" borderId="10" xfId="7" applyNumberFormat="1" applyFont="1" applyBorder="1" applyAlignment="1">
      <alignment horizontal="center"/>
    </xf>
    <xf numFmtId="3" fontId="12" fillId="0" borderId="1" xfId="7" applyNumberFormat="1" applyBorder="1"/>
    <xf numFmtId="3" fontId="12" fillId="0" borderId="0" xfId="7" applyNumberFormat="1" applyBorder="1"/>
    <xf numFmtId="0" fontId="21" fillId="0" borderId="0" xfId="0" applyFont="1" applyBorder="1" applyAlignment="1">
      <alignment horizontal="justify" vertical="center" wrapText="1"/>
    </xf>
    <xf numFmtId="3" fontId="12" fillId="0" borderId="0" xfId="7" applyNumberFormat="1" applyFont="1" applyFill="1" applyBorder="1"/>
    <xf numFmtId="0" fontId="12" fillId="0" borderId="0" xfId="7" applyBorder="1"/>
    <xf numFmtId="3" fontId="11" fillId="0" borderId="20" xfId="7" applyNumberFormat="1" applyFont="1" applyBorder="1"/>
    <xf numFmtId="0" fontId="2" fillId="0" borderId="31" xfId="107" applyBorder="1" applyAlignment="1">
      <alignment horizontal="left" vertical="center"/>
    </xf>
    <xf numFmtId="0" fontId="2" fillId="0" borderId="32" xfId="107" applyBorder="1" applyAlignment="1">
      <alignment horizontal="center" vertical="center"/>
    </xf>
    <xf numFmtId="0" fontId="2" fillId="0" borderId="33" xfId="107" applyBorder="1" applyAlignment="1">
      <alignment horizontal="center" vertical="center"/>
    </xf>
    <xf numFmtId="3" fontId="11" fillId="0" borderId="1" xfId="7" applyNumberFormat="1" applyFont="1" applyBorder="1"/>
    <xf numFmtId="37" fontId="45" fillId="0" borderId="0" xfId="50" applyNumberFormat="1" applyFont="1"/>
    <xf numFmtId="0" fontId="74" fillId="0" borderId="13" xfId="107" applyFont="1" applyBorder="1" applyAlignment="1">
      <alignment horizontal="left" vertical="center"/>
    </xf>
    <xf numFmtId="0" fontId="11" fillId="0" borderId="0" xfId="50" applyFont="1" applyAlignment="1">
      <alignment horizontal="center"/>
    </xf>
    <xf numFmtId="0" fontId="64" fillId="0" borderId="20" xfId="82" applyFont="1" applyBorder="1" applyAlignment="1">
      <alignment vertical="center"/>
    </xf>
    <xf numFmtId="0" fontId="28" fillId="0" borderId="0" xfId="7" applyFont="1" applyAlignment="1">
      <alignment horizontal="center"/>
    </xf>
    <xf numFmtId="0" fontId="65" fillId="0" borderId="0" xfId="7" applyFont="1" applyAlignment="1">
      <alignment horizontal="center"/>
    </xf>
    <xf numFmtId="171" fontId="12" fillId="0" borderId="0" xfId="9" applyNumberFormat="1" applyFont="1" applyBorder="1" applyAlignment="1">
      <alignment horizontal="center"/>
    </xf>
    <xf numFmtId="0" fontId="87" fillId="0" borderId="0" xfId="107" applyFont="1"/>
    <xf numFmtId="0" fontId="12" fillId="0" borderId="0" xfId="0" applyFont="1"/>
    <xf numFmtId="0" fontId="12" fillId="0" borderId="5" xfId="50" applyFont="1" applyBorder="1"/>
    <xf numFmtId="0" fontId="12" fillId="0" borderId="6" xfId="50" applyFont="1" applyBorder="1"/>
    <xf numFmtId="0" fontId="12" fillId="0" borderId="2" xfId="50" applyFont="1" applyBorder="1"/>
    <xf numFmtId="171" fontId="23" fillId="0" borderId="0" xfId="9" applyNumberFormat="1" applyFont="1" applyBorder="1" applyAlignment="1">
      <alignment horizontal="left"/>
    </xf>
    <xf numFmtId="171" fontId="23" fillId="0" borderId="0" xfId="9" applyNumberFormat="1" applyFont="1" applyBorder="1" applyAlignment="1">
      <alignment horizontal="center"/>
    </xf>
    <xf numFmtId="0" fontId="23" fillId="0" borderId="0" xfId="0" applyFont="1" applyBorder="1" applyAlignment="1"/>
    <xf numFmtId="171" fontId="23" fillId="0" borderId="0" xfId="0" applyNumberFormat="1" applyFont="1" applyBorder="1" applyAlignment="1"/>
    <xf numFmtId="0" fontId="22" fillId="0" borderId="0" xfId="0" applyFont="1" applyFill="1" applyAlignment="1"/>
    <xf numFmtId="0" fontId="22" fillId="0" borderId="5" xfId="7" applyFont="1" applyBorder="1"/>
    <xf numFmtId="166" fontId="22" fillId="0" borderId="20" xfId="2" applyFont="1" applyFill="1" applyBorder="1" applyAlignment="1">
      <alignment horizontal="center"/>
    </xf>
    <xf numFmtId="4" fontId="22" fillId="0" borderId="20" xfId="2" applyNumberFormat="1" applyFont="1" applyBorder="1" applyAlignment="1">
      <alignment horizontal="right"/>
    </xf>
    <xf numFmtId="3" fontId="22" fillId="0" borderId="20" xfId="2" applyNumberFormat="1" applyFont="1" applyBorder="1" applyAlignment="1">
      <alignment horizontal="right"/>
    </xf>
    <xf numFmtId="0" fontId="87" fillId="0" borderId="0" xfId="7" applyFont="1"/>
    <xf numFmtId="0" fontId="87" fillId="0" borderId="0" xfId="82" applyFont="1"/>
    <xf numFmtId="0" fontId="87" fillId="0" borderId="0" xfId="82" applyFont="1" applyAlignment="1">
      <alignment horizontal="justify" vertical="center"/>
    </xf>
    <xf numFmtId="0" fontId="23" fillId="0" borderId="0" xfId="50" applyFont="1"/>
    <xf numFmtId="3" fontId="12" fillId="0" borderId="0" xfId="0" applyNumberFormat="1" applyFont="1"/>
    <xf numFmtId="3" fontId="12" fillId="0" borderId="0" xfId="0" applyNumberFormat="1" applyFont="1" applyFill="1"/>
    <xf numFmtId="173" fontId="12" fillId="0" borderId="0" xfId="0" applyNumberFormat="1" applyFont="1" applyFill="1"/>
    <xf numFmtId="0" fontId="63" fillId="0" borderId="0" xfId="0" applyFont="1" applyBorder="1" applyAlignment="1"/>
    <xf numFmtId="171" fontId="12" fillId="0" borderId="0" xfId="9" applyNumberFormat="1" applyFont="1" applyFill="1" applyBorder="1" applyAlignment="1">
      <alignment horizontal="center"/>
    </xf>
    <xf numFmtId="171" fontId="12" fillId="0" borderId="0" xfId="0" applyNumberFormat="1" applyFont="1" applyBorder="1" applyAlignment="1">
      <alignment horizontal="center"/>
    </xf>
    <xf numFmtId="3" fontId="12" fillId="0" borderId="5" xfId="2" applyNumberFormat="1" applyFont="1" applyFill="1" applyBorder="1" applyAlignment="1">
      <alignment horizontal="right"/>
    </xf>
    <xf numFmtId="4" fontId="11" fillId="0" borderId="5" xfId="2" applyNumberFormat="1" applyFont="1" applyFill="1" applyBorder="1" applyAlignment="1">
      <alignment horizontal="right"/>
    </xf>
    <xf numFmtId="4" fontId="11" fillId="0" borderId="7" xfId="2" applyNumberFormat="1" applyFont="1" applyFill="1" applyBorder="1" applyAlignment="1">
      <alignment horizontal="right"/>
    </xf>
    <xf numFmtId="3" fontId="12" fillId="0" borderId="7" xfId="0" applyNumberFormat="1" applyFont="1" applyFill="1" applyBorder="1" applyAlignment="1">
      <alignment horizontal="right"/>
    </xf>
    <xf numFmtId="166" fontId="12" fillId="0" borderId="0" xfId="2" applyFont="1" applyFill="1" applyBorder="1"/>
    <xf numFmtId="3" fontId="12" fillId="0" borderId="0" xfId="0" applyNumberFormat="1" applyFont="1" applyFill="1" applyProtection="1">
      <protection locked="0"/>
    </xf>
    <xf numFmtId="171" fontId="12" fillId="0" borderId="0" xfId="9" applyNumberFormat="1" applyFont="1" applyBorder="1" applyAlignment="1"/>
    <xf numFmtId="0" fontId="63" fillId="0" borderId="0" xfId="0" applyFont="1" applyBorder="1" applyAlignment="1">
      <alignment horizontal="center"/>
    </xf>
    <xf numFmtId="0" fontId="12" fillId="0" borderId="0" xfId="0" applyFont="1" applyBorder="1" applyAlignment="1">
      <alignment horizontal="center"/>
    </xf>
    <xf numFmtId="0" fontId="12" fillId="0" borderId="0" xfId="0" applyFont="1" applyFill="1" applyAlignment="1">
      <alignment horizontal="center"/>
    </xf>
    <xf numFmtId="0" fontId="12" fillId="0" borderId="0" xfId="7" applyFont="1" applyAlignment="1">
      <alignment horizontal="left"/>
    </xf>
    <xf numFmtId="37" fontId="12" fillId="0" borderId="0" xfId="50" applyNumberFormat="1" applyFont="1" applyAlignment="1">
      <alignment horizontal="center"/>
    </xf>
    <xf numFmtId="37" fontId="12" fillId="0" borderId="0" xfId="50" applyNumberFormat="1" applyFont="1"/>
    <xf numFmtId="179" fontId="12" fillId="0" borderId="0" xfId="50" applyNumberFormat="1" applyFont="1"/>
    <xf numFmtId="179" fontId="12" fillId="0" borderId="2" xfId="50" applyNumberFormat="1" applyFont="1" applyBorder="1"/>
    <xf numFmtId="0" fontId="12" fillId="0" borderId="4" xfId="50" applyFont="1" applyBorder="1"/>
    <xf numFmtId="171" fontId="25" fillId="0" borderId="4" xfId="9" applyNumberFormat="1" applyFont="1" applyBorder="1" applyAlignment="1">
      <alignment horizontal="center"/>
    </xf>
    <xf numFmtId="37" fontId="12" fillId="0" borderId="4" xfId="50" applyNumberFormat="1" applyFont="1" applyBorder="1"/>
    <xf numFmtId="0" fontId="12" fillId="0" borderId="8" xfId="50" applyFont="1" applyBorder="1"/>
    <xf numFmtId="0" fontId="12" fillId="0" borderId="21" xfId="50" applyFont="1" applyBorder="1"/>
    <xf numFmtId="179" fontId="12" fillId="0" borderId="21" xfId="50" applyNumberFormat="1" applyFont="1" applyBorder="1"/>
    <xf numFmtId="172" fontId="11" fillId="0" borderId="0" xfId="50" applyNumberFormat="1" applyFont="1"/>
    <xf numFmtId="172" fontId="11" fillId="3" borderId="0" xfId="50" applyNumberFormat="1" applyFont="1" applyFill="1"/>
    <xf numFmtId="37" fontId="12" fillId="0" borderId="21" xfId="50" applyNumberFormat="1" applyFont="1" applyBorder="1"/>
    <xf numFmtId="37" fontId="12" fillId="0" borderId="0" xfId="52" applyNumberFormat="1" applyFont="1"/>
    <xf numFmtId="172" fontId="11" fillId="0" borderId="0" xfId="52" applyNumberFormat="1" applyFont="1"/>
    <xf numFmtId="172" fontId="11" fillId="3" borderId="0" xfId="52" applyNumberFormat="1" applyFont="1" applyFill="1"/>
    <xf numFmtId="37" fontId="12" fillId="0" borderId="2" xfId="50" applyNumberFormat="1" applyFont="1" applyBorder="1"/>
    <xf numFmtId="0" fontId="12" fillId="0" borderId="19" xfId="50" applyFont="1" applyBorder="1"/>
    <xf numFmtId="171" fontId="12" fillId="0" borderId="0" xfId="50" applyNumberFormat="1" applyFont="1"/>
    <xf numFmtId="171" fontId="12" fillId="0" borderId="0" xfId="9" applyNumberFormat="1" applyFont="1"/>
    <xf numFmtId="171" fontId="12" fillId="0" borderId="0" xfId="9" applyNumberFormat="1" applyFont="1" applyAlignment="1">
      <alignment horizontal="left"/>
    </xf>
    <xf numFmtId="0" fontId="12" fillId="0" borderId="0" xfId="50" applyFont="1" applyAlignment="1"/>
    <xf numFmtId="0" fontId="11" fillId="0" borderId="3" xfId="50" applyFont="1" applyBorder="1"/>
    <xf numFmtId="171" fontId="25" fillId="0" borderId="8" xfId="9" applyNumberFormat="1" applyFont="1" applyBorder="1" applyAlignment="1">
      <alignment horizontal="center"/>
    </xf>
    <xf numFmtId="0" fontId="11" fillId="0" borderId="5" xfId="50" applyFont="1" applyBorder="1"/>
    <xf numFmtId="0" fontId="12" fillId="0" borderId="0" xfId="50" applyFont="1" applyBorder="1"/>
    <xf numFmtId="171" fontId="25" fillId="0" borderId="0" xfId="9" applyNumberFormat="1" applyFont="1" applyBorder="1" applyAlignment="1">
      <alignment horizontal="center"/>
    </xf>
    <xf numFmtId="171" fontId="25" fillId="0" borderId="21" xfId="9" applyNumberFormat="1" applyFont="1" applyBorder="1" applyAlignment="1">
      <alignment horizontal="center"/>
    </xf>
    <xf numFmtId="175" fontId="25" fillId="0" borderId="0" xfId="9" applyNumberFormat="1" applyFont="1" applyBorder="1" applyAlignment="1">
      <alignment horizontal="center"/>
    </xf>
    <xf numFmtId="175" fontId="25" fillId="0" borderId="21" xfId="9" applyNumberFormat="1" applyFont="1" applyBorder="1" applyAlignment="1">
      <alignment horizontal="center"/>
    </xf>
    <xf numFmtId="179" fontId="11" fillId="0" borderId="0" xfId="50" applyNumberFormat="1" applyFont="1" applyBorder="1" applyAlignment="1">
      <alignment horizontal="center"/>
    </xf>
    <xf numFmtId="179" fontId="11" fillId="0" borderId="21" xfId="50" applyNumberFormat="1" applyFont="1" applyBorder="1" applyAlignment="1">
      <alignment horizontal="center"/>
    </xf>
    <xf numFmtId="0" fontId="11" fillId="0" borderId="0" xfId="50" applyFont="1" applyBorder="1" applyAlignment="1">
      <alignment horizontal="center"/>
    </xf>
    <xf numFmtId="3" fontId="12" fillId="0" borderId="0" xfId="51" applyNumberFormat="1" applyFont="1" applyBorder="1"/>
    <xf numFmtId="3" fontId="12" fillId="0" borderId="21" xfId="51" applyNumberFormat="1" applyFont="1" applyBorder="1"/>
    <xf numFmtId="3" fontId="12" fillId="0" borderId="19" xfId="51" applyNumberFormat="1" applyFont="1" applyBorder="1"/>
    <xf numFmtId="3" fontId="11" fillId="0" borderId="0" xfId="51" applyNumberFormat="1" applyFont="1" applyBorder="1"/>
    <xf numFmtId="3" fontId="11" fillId="0" borderId="19" xfId="51" applyNumberFormat="1" applyFont="1" applyBorder="1"/>
    <xf numFmtId="0" fontId="11" fillId="0" borderId="0" xfId="50" applyFont="1" applyBorder="1"/>
    <xf numFmtId="3" fontId="11" fillId="0" borderId="21" xfId="51" applyNumberFormat="1" applyFont="1" applyBorder="1"/>
    <xf numFmtId="3" fontId="11" fillId="0" borderId="34" xfId="51" applyNumberFormat="1" applyFont="1" applyBorder="1"/>
    <xf numFmtId="37" fontId="12" fillId="0" borderId="0" xfId="50" applyNumberFormat="1" applyFont="1" applyBorder="1"/>
    <xf numFmtId="0" fontId="46" fillId="0" borderId="0" xfId="50" applyFont="1" applyBorder="1" applyProtection="1">
      <protection locked="0"/>
    </xf>
    <xf numFmtId="0" fontId="16" fillId="0" borderId="0" xfId="50" applyFont="1" applyBorder="1"/>
    <xf numFmtId="171" fontId="37" fillId="0" borderId="0" xfId="9" applyNumberFormat="1" applyFont="1" applyBorder="1" applyAlignment="1">
      <alignment horizontal="left"/>
    </xf>
    <xf numFmtId="0" fontId="12" fillId="0" borderId="0" xfId="50" applyBorder="1" applyProtection="1">
      <protection locked="0"/>
    </xf>
    <xf numFmtId="0" fontId="18" fillId="0" borderId="0" xfId="50" applyFont="1" applyBorder="1"/>
    <xf numFmtId="0" fontId="12" fillId="0" borderId="0" xfId="50" applyBorder="1"/>
    <xf numFmtId="0" fontId="44" fillId="0" borderId="0" xfId="7" applyFont="1" applyAlignment="1">
      <alignment horizontal="right"/>
    </xf>
    <xf numFmtId="0" fontId="12" fillId="0" borderId="5" xfId="7" applyFont="1" applyBorder="1" applyAlignment="1">
      <alignment horizontal="left"/>
    </xf>
    <xf numFmtId="3" fontId="88" fillId="0" borderId="0" xfId="0" applyNumberFormat="1" applyFont="1" applyBorder="1" applyAlignment="1">
      <alignment vertical="center" wrapText="1"/>
    </xf>
    <xf numFmtId="3" fontId="44" fillId="0" borderId="0" xfId="7" applyNumberFormat="1" applyFont="1" applyProtection="1">
      <protection locked="0"/>
    </xf>
    <xf numFmtId="0" fontId="22" fillId="0" borderId="0" xfId="7" applyFont="1" applyAlignment="1">
      <alignment horizontal="center"/>
    </xf>
    <xf numFmtId="0" fontId="87" fillId="0" borderId="0" xfId="7" applyFont="1" applyAlignment="1">
      <alignment horizontal="centerContinuous"/>
    </xf>
    <xf numFmtId="0" fontId="65" fillId="0" borderId="0" xfId="7" applyFont="1" applyAlignment="1">
      <alignment horizontal="centerContinuous"/>
    </xf>
    <xf numFmtId="0" fontId="65" fillId="0" borderId="0" xfId="7" applyFont="1"/>
    <xf numFmtId="0" fontId="89" fillId="0" borderId="0" xfId="7" applyFont="1" applyAlignment="1">
      <alignment horizontal="right"/>
    </xf>
    <xf numFmtId="0" fontId="12" fillId="0" borderId="1" xfId="7" applyFont="1" applyBorder="1"/>
    <xf numFmtId="0" fontId="12" fillId="0" borderId="11" xfId="7" applyFont="1" applyBorder="1"/>
    <xf numFmtId="0" fontId="12" fillId="0" borderId="7" xfId="7" applyFont="1" applyBorder="1"/>
    <xf numFmtId="0" fontId="11" fillId="0" borderId="0" xfId="7" applyFont="1" applyAlignment="1"/>
    <xf numFmtId="0" fontId="12" fillId="0" borderId="0" xfId="7" applyFont="1" applyAlignment="1"/>
    <xf numFmtId="0" fontId="11" fillId="0" borderId="12" xfId="7" applyFont="1" applyBorder="1"/>
    <xf numFmtId="166" fontId="11" fillId="0" borderId="7" xfId="2" applyFont="1" applyBorder="1"/>
    <xf numFmtId="3" fontId="12" fillId="0" borderId="7" xfId="2" applyNumberFormat="1" applyFont="1" applyBorder="1" applyAlignment="1"/>
    <xf numFmtId="3" fontId="12" fillId="0" borderId="7" xfId="2" applyNumberFormat="1" applyFont="1" applyBorder="1"/>
    <xf numFmtId="0" fontId="11" fillId="0" borderId="12" xfId="7" quotePrefix="1" applyFont="1" applyFill="1" applyBorder="1" applyAlignment="1">
      <alignment horizontal="left"/>
    </xf>
    <xf numFmtId="0" fontId="12" fillId="0" borderId="0" xfId="7" applyFont="1" applyProtection="1">
      <protection locked="0"/>
    </xf>
    <xf numFmtId="0" fontId="12" fillId="0" borderId="0" xfId="7" applyFont="1" applyBorder="1" applyProtection="1">
      <protection locked="0"/>
    </xf>
    <xf numFmtId="0" fontId="22" fillId="0" borderId="0" xfId="7" applyFont="1" applyAlignment="1">
      <alignment horizontal="centerContinuous"/>
    </xf>
    <xf numFmtId="0" fontId="32" fillId="0" borderId="0" xfId="7" applyFont="1" applyBorder="1" applyAlignment="1">
      <alignment horizontal="center"/>
    </xf>
    <xf numFmtId="0" fontId="18" fillId="0" borderId="1" xfId="7" applyFont="1" applyBorder="1"/>
    <xf numFmtId="0" fontId="16" fillId="0" borderId="9" xfId="7" quotePrefix="1" applyFont="1" applyBorder="1" applyAlignment="1">
      <alignment horizontal="left"/>
    </xf>
    <xf numFmtId="0" fontId="18" fillId="0" borderId="11" xfId="7" applyFont="1" applyBorder="1"/>
    <xf numFmtId="0" fontId="18" fillId="0" borderId="10" xfId="7" applyFont="1" applyBorder="1"/>
    <xf numFmtId="0" fontId="16" fillId="0" borderId="11" xfId="7" quotePrefix="1" applyFont="1" applyBorder="1" applyAlignment="1">
      <alignment horizontal="left"/>
    </xf>
    <xf numFmtId="0" fontId="18" fillId="0" borderId="8" xfId="7" applyFont="1" applyBorder="1"/>
    <xf numFmtId="0" fontId="16" fillId="0" borderId="7" xfId="7" applyFont="1" applyBorder="1"/>
    <xf numFmtId="0" fontId="16" fillId="0" borderId="7" xfId="7" applyFont="1" applyBorder="1" applyAlignment="1">
      <alignment horizontal="center"/>
    </xf>
    <xf numFmtId="0" fontId="16" fillId="0" borderId="12" xfId="7" applyFont="1" applyBorder="1"/>
    <xf numFmtId="0" fontId="16" fillId="0" borderId="6" xfId="7" applyFont="1" applyBorder="1" applyAlignment="1">
      <alignment horizontal="center"/>
    </xf>
    <xf numFmtId="0" fontId="16" fillId="0" borderId="12" xfId="7" applyFont="1" applyBorder="1" applyAlignment="1">
      <alignment horizontal="center"/>
    </xf>
    <xf numFmtId="0" fontId="11" fillId="0" borderId="9" xfId="7" applyFont="1" applyBorder="1" applyAlignment="1">
      <alignment horizontal="centerContinuous" vertical="center"/>
    </xf>
    <xf numFmtId="0" fontId="11" fillId="0" borderId="11" xfId="7" applyFont="1" applyBorder="1" applyAlignment="1">
      <alignment horizontal="centerContinuous" vertical="center"/>
    </xf>
    <xf numFmtId="0" fontId="11" fillId="0" borderId="10" xfId="7" applyFont="1" applyBorder="1" applyAlignment="1">
      <alignment horizontal="centerContinuous" vertical="center"/>
    </xf>
    <xf numFmtId="0" fontId="11" fillId="0" borderId="20" xfId="7" quotePrefix="1" applyFont="1" applyBorder="1" applyAlignment="1">
      <alignment horizontal="left"/>
    </xf>
    <xf numFmtId="0" fontId="11" fillId="0" borderId="12" xfId="7" quotePrefix="1" applyFont="1" applyBorder="1" applyAlignment="1">
      <alignment horizontal="left"/>
    </xf>
    <xf numFmtId="0" fontId="11" fillId="0" borderId="0" xfId="7" applyFont="1" applyProtection="1">
      <protection locked="0"/>
    </xf>
    <xf numFmtId="0" fontId="11" fillId="0" borderId="0" xfId="7" applyFont="1" applyBorder="1" applyProtection="1">
      <protection locked="0"/>
    </xf>
    <xf numFmtId="0" fontId="32" fillId="0" borderId="0" xfId="7" applyFont="1" applyAlignment="1">
      <alignment horizontal="centerContinuous"/>
    </xf>
    <xf numFmtId="0" fontId="17" fillId="0" borderId="4" xfId="0" applyFont="1" applyBorder="1" applyAlignment="1">
      <alignment horizontal="center"/>
    </xf>
    <xf numFmtId="0" fontId="17" fillId="0" borderId="3" xfId="0" applyFont="1" applyBorder="1" applyAlignment="1">
      <alignment horizontal="center"/>
    </xf>
    <xf numFmtId="0" fontId="17" fillId="0" borderId="12" xfId="0" applyFont="1" applyBorder="1" applyAlignment="1">
      <alignment horizontal="center"/>
    </xf>
    <xf numFmtId="0" fontId="17" fillId="0" borderId="0" xfId="0" applyFont="1" applyBorder="1" applyAlignment="1">
      <alignment horizontal="center"/>
    </xf>
    <xf numFmtId="0" fontId="17" fillId="0" borderId="5" xfId="0" applyFont="1" applyBorder="1" applyAlignment="1">
      <alignment horizontal="center"/>
    </xf>
    <xf numFmtId="0" fontId="17" fillId="0" borderId="5" xfId="0" applyFont="1" applyBorder="1"/>
    <xf numFmtId="0" fontId="17" fillId="0" borderId="3" xfId="0" applyFont="1" applyBorder="1"/>
    <xf numFmtId="0" fontId="17" fillId="0" borderId="6" xfId="0" applyFont="1" applyBorder="1"/>
    <xf numFmtId="0" fontId="17" fillId="0" borderId="9" xfId="0" applyFont="1" applyBorder="1"/>
    <xf numFmtId="0" fontId="58" fillId="0" borderId="0" xfId="0" applyFont="1" applyFill="1" applyBorder="1" applyProtection="1">
      <protection locked="0"/>
    </xf>
    <xf numFmtId="3" fontId="12" fillId="0" borderId="3" xfId="2" applyNumberFormat="1" applyFont="1" applyBorder="1" applyAlignment="1">
      <alignment horizontal="right"/>
    </xf>
    <xf numFmtId="3" fontId="12" fillId="0" borderId="5" xfId="2" applyNumberFormat="1" applyFont="1" applyBorder="1" applyAlignment="1">
      <alignment horizontal="right"/>
    </xf>
    <xf numFmtId="3" fontId="12" fillId="0" borderId="6" xfId="2" applyNumberFormat="1" applyFont="1" applyBorder="1" applyAlignment="1">
      <alignment horizontal="right"/>
    </xf>
    <xf numFmtId="3" fontId="12" fillId="0" borderId="12" xfId="2" applyNumberFormat="1" applyFont="1" applyBorder="1" applyAlignment="1">
      <alignment horizontal="right"/>
    </xf>
    <xf numFmtId="3" fontId="12" fillId="0" borderId="5" xfId="7" applyNumberFormat="1" applyFont="1" applyBorder="1" applyAlignment="1">
      <alignment horizontal="right"/>
    </xf>
    <xf numFmtId="3" fontId="12" fillId="0" borderId="7" xfId="7" applyNumberFormat="1" applyFont="1" applyBorder="1" applyAlignment="1">
      <alignment horizontal="right"/>
    </xf>
    <xf numFmtId="0" fontId="12" fillId="0" borderId="6" xfId="7" applyFont="1" applyBorder="1"/>
    <xf numFmtId="0" fontId="12" fillId="0" borderId="2" xfId="7" applyFont="1" applyBorder="1"/>
    <xf numFmtId="166" fontId="12" fillId="0" borderId="0" xfId="2" applyFont="1"/>
    <xf numFmtId="0" fontId="58" fillId="0" borderId="0" xfId="7" applyFont="1" applyProtection="1">
      <protection locked="0"/>
    </xf>
    <xf numFmtId="171" fontId="18" fillId="0" borderId="0" xfId="9" applyNumberFormat="1" applyFont="1" applyAlignment="1">
      <alignment horizontal="left"/>
    </xf>
    <xf numFmtId="171" fontId="12" fillId="0" borderId="0" xfId="9" applyNumberFormat="1" applyFont="1" applyFill="1" applyBorder="1" applyAlignment="1">
      <alignment horizontal="left"/>
    </xf>
    <xf numFmtId="3" fontId="12" fillId="0" borderId="0" xfId="2" applyNumberFormat="1" applyFont="1" applyFill="1"/>
    <xf numFmtId="166" fontId="12" fillId="0" borderId="0" xfId="2" applyFont="1" applyFill="1"/>
    <xf numFmtId="41" fontId="12" fillId="0" borderId="0" xfId="7" applyNumberFormat="1" applyFont="1" applyFill="1"/>
    <xf numFmtId="0" fontId="25" fillId="0" borderId="0" xfId="7" applyFont="1" applyFill="1" applyAlignment="1">
      <alignment horizontal="centerContinuous"/>
    </xf>
    <xf numFmtId="0" fontId="11" fillId="0" borderId="0" xfId="7" applyFont="1" applyFill="1" applyBorder="1" applyAlignment="1">
      <alignment horizontal="centerContinuous"/>
    </xf>
    <xf numFmtId="0" fontId="11" fillId="0" borderId="0" xfId="7" applyFont="1" applyFill="1" applyAlignment="1">
      <alignment horizontal="centerContinuous"/>
    </xf>
    <xf numFmtId="3" fontId="54" fillId="0" borderId="0" xfId="0" applyNumberFormat="1" applyFont="1" applyFill="1"/>
    <xf numFmtId="0" fontId="32" fillId="0" borderId="0" xfId="7" applyFont="1" applyFill="1" applyAlignment="1">
      <alignment horizontal="centerContinuous"/>
    </xf>
    <xf numFmtId="0" fontId="22" fillId="0" borderId="0" xfId="7" applyFont="1" applyFill="1" applyBorder="1" applyAlignment="1">
      <alignment horizontal="centerContinuous"/>
    </xf>
    <xf numFmtId="0" fontId="22" fillId="0" borderId="0" xfId="7" applyFont="1" applyFill="1" applyAlignment="1">
      <alignment horizontal="centerContinuous"/>
    </xf>
    <xf numFmtId="171" fontId="12" fillId="0" borderId="0" xfId="9" applyNumberFormat="1" applyFont="1" applyBorder="1"/>
    <xf numFmtId="166" fontId="12" fillId="0" borderId="7" xfId="2" applyFont="1" applyFill="1" applyBorder="1" applyAlignment="1">
      <alignment horizontal="right"/>
    </xf>
    <xf numFmtId="171" fontId="12" fillId="0" borderId="0" xfId="9" applyNumberFormat="1" applyFont="1" applyAlignment="1">
      <alignment horizontal="center"/>
    </xf>
    <xf numFmtId="0" fontId="11" fillId="0" borderId="1" xfId="0" applyFont="1" applyBorder="1" applyAlignment="1">
      <alignment horizontal="centerContinuous"/>
    </xf>
    <xf numFmtId="0" fontId="32" fillId="0" borderId="0" xfId="7" applyFont="1" applyFill="1" applyAlignment="1">
      <alignment horizontal="center"/>
    </xf>
    <xf numFmtId="0" fontId="23" fillId="0" borderId="26" xfId="0" applyFont="1" applyFill="1" applyBorder="1" applyAlignment="1">
      <alignment wrapText="1"/>
    </xf>
    <xf numFmtId="0" fontId="23" fillId="0" borderId="4" xfId="0" applyFont="1" applyFill="1" applyBorder="1" applyAlignment="1">
      <alignment wrapText="1"/>
    </xf>
    <xf numFmtId="0" fontId="23" fillId="0" borderId="27" xfId="0" applyFont="1" applyFill="1" applyBorder="1" applyAlignment="1">
      <alignment wrapText="1"/>
    </xf>
    <xf numFmtId="0" fontId="23" fillId="0" borderId="26" xfId="0" applyFont="1" applyFill="1" applyBorder="1" applyAlignment="1">
      <alignment horizontal="justify" vertical="center"/>
    </xf>
    <xf numFmtId="0" fontId="23" fillId="0" borderId="4" xfId="0" applyFont="1" applyFill="1" applyBorder="1" applyAlignment="1">
      <alignment horizontal="justify" vertical="center"/>
    </xf>
    <xf numFmtId="0" fontId="23" fillId="0" borderId="27" xfId="0" applyFont="1" applyFill="1" applyBorder="1" applyAlignment="1">
      <alignment horizontal="justify" vertical="center"/>
    </xf>
    <xf numFmtId="171" fontId="23" fillId="0" borderId="0" xfId="9" applyNumberFormat="1" applyFont="1" applyBorder="1" applyAlignment="1">
      <alignment horizontal="center"/>
    </xf>
    <xf numFmtId="0" fontId="23" fillId="0" borderId="15" xfId="0" applyFont="1" applyFill="1" applyBorder="1" applyAlignment="1">
      <alignment horizontal="left" wrapText="1"/>
    </xf>
    <xf numFmtId="0" fontId="23" fillId="0" borderId="0" xfId="0" applyFont="1" applyFill="1" applyBorder="1" applyAlignment="1">
      <alignment horizontal="left" wrapText="1"/>
    </xf>
    <xf numFmtId="0" fontId="23" fillId="0" borderId="22" xfId="0" applyFont="1" applyFill="1" applyBorder="1" applyAlignment="1">
      <alignment horizontal="left" wrapText="1"/>
    </xf>
    <xf numFmtId="0" fontId="11" fillId="0" borderId="0" xfId="0" applyFont="1" applyFill="1" applyAlignment="1" applyProtection="1">
      <alignment horizontal="center"/>
    </xf>
    <xf numFmtId="171" fontId="12" fillId="0" borderId="0" xfId="9" applyNumberFormat="1" applyFont="1" applyBorder="1" applyAlignment="1">
      <alignment horizontal="center"/>
    </xf>
    <xf numFmtId="171" fontId="12" fillId="0" borderId="0" xfId="9" applyNumberFormat="1" applyFont="1" applyBorder="1" applyAlignment="1"/>
    <xf numFmtId="171" fontId="12" fillId="0" borderId="0" xfId="9" applyNumberFormat="1" applyFont="1" applyFill="1" applyBorder="1" applyAlignment="1">
      <alignment horizontal="center"/>
    </xf>
    <xf numFmtId="171" fontId="12" fillId="0" borderId="0" xfId="9" applyNumberFormat="1" applyFont="1" applyFill="1" applyBorder="1" applyAlignment="1"/>
    <xf numFmtId="0" fontId="11" fillId="0" borderId="5" xfId="7" applyFont="1" applyBorder="1" applyAlignment="1">
      <alignment horizontal="left"/>
    </xf>
    <xf numFmtId="0" fontId="11" fillId="0" borderId="0" xfId="7" applyFont="1" applyAlignment="1">
      <alignment horizontal="left"/>
    </xf>
    <xf numFmtId="0" fontId="16" fillId="0" borderId="0" xfId="7" applyFont="1" applyAlignment="1">
      <alignment horizontal="center"/>
    </xf>
    <xf numFmtId="0" fontId="16" fillId="0" borderId="0" xfId="7" applyFont="1" applyFill="1" applyBorder="1" applyAlignment="1">
      <alignment horizontal="center"/>
    </xf>
    <xf numFmtId="0" fontId="11" fillId="0" borderId="8" xfId="7" applyFont="1" applyBorder="1" applyAlignment="1">
      <alignment horizontal="center"/>
    </xf>
    <xf numFmtId="0" fontId="11" fillId="0" borderId="19" xfId="7" applyFont="1" applyBorder="1" applyAlignment="1">
      <alignment horizontal="center"/>
    </xf>
    <xf numFmtId="172" fontId="28" fillId="0" borderId="0" xfId="1" applyNumberFormat="1" applyFont="1" applyAlignment="1">
      <alignment horizontal="center"/>
    </xf>
    <xf numFmtId="0" fontId="11" fillId="0" borderId="0" xfId="7" applyFont="1" applyAlignment="1">
      <alignment horizontal="center"/>
    </xf>
    <xf numFmtId="0" fontId="22" fillId="0" borderId="0" xfId="7" applyFont="1" applyFill="1" applyBorder="1" applyAlignment="1">
      <alignment horizontal="center"/>
    </xf>
    <xf numFmtId="172" fontId="11" fillId="0" borderId="0" xfId="1" applyNumberFormat="1" applyFont="1" applyAlignment="1">
      <alignment horizontal="center"/>
    </xf>
    <xf numFmtId="0" fontId="11" fillId="0" borderId="6" xfId="7" applyFont="1" applyBorder="1" applyAlignment="1">
      <alignment horizontal="center"/>
    </xf>
    <xf numFmtId="0" fontId="11" fillId="0" borderId="2" xfId="7" applyFont="1" applyBorder="1" applyAlignment="1">
      <alignment horizontal="center"/>
    </xf>
    <xf numFmtId="171" fontId="12" fillId="0" borderId="0" xfId="9" applyNumberFormat="1" applyFont="1" applyFill="1" applyBorder="1" applyAlignment="1">
      <alignment horizontal="left"/>
    </xf>
    <xf numFmtId="171" fontId="12" fillId="0" borderId="0" xfId="9" applyNumberFormat="1" applyFont="1" applyAlignment="1">
      <alignment horizontal="center"/>
    </xf>
    <xf numFmtId="0" fontId="22" fillId="0" borderId="0" xfId="50" applyFont="1" applyAlignment="1">
      <alignment horizontal="center"/>
    </xf>
    <xf numFmtId="171" fontId="22" fillId="0" borderId="0" xfId="9" applyNumberFormat="1" applyFont="1" applyAlignment="1">
      <alignment horizontal="center"/>
    </xf>
    <xf numFmtId="0" fontId="69" fillId="6" borderId="20" xfId="82" applyFont="1" applyFill="1" applyBorder="1" applyAlignment="1">
      <alignment horizontal="left" vertical="center" wrapText="1"/>
    </xf>
    <xf numFmtId="0" fontId="44" fillId="0" borderId="0" xfId="82" applyFont="1" applyAlignment="1">
      <alignment horizontal="center" vertical="top" wrapText="1"/>
    </xf>
    <xf numFmtId="0" fontId="44" fillId="0" borderId="0" xfId="82" applyFont="1" applyAlignment="1">
      <alignment horizontal="left" vertical="center"/>
    </xf>
    <xf numFmtId="0" fontId="41" fillId="0" borderId="0" xfId="82" applyFont="1" applyAlignment="1">
      <alignment horizontal="justify" vertical="top" wrapText="1"/>
    </xf>
    <xf numFmtId="0" fontId="64" fillId="0" borderId="20" xfId="82" applyFont="1" applyBorder="1" applyAlignment="1">
      <alignment horizontal="left" vertical="center"/>
    </xf>
    <xf numFmtId="0" fontId="44" fillId="0" borderId="0" xfId="82" applyFont="1" applyAlignment="1">
      <alignment horizontal="justify" vertical="top"/>
    </xf>
    <xf numFmtId="0" fontId="41" fillId="0" borderId="0" xfId="82" applyFont="1" applyAlignment="1">
      <alignment horizontal="justify" vertical="justify" wrapText="1"/>
    </xf>
    <xf numFmtId="0" fontId="54" fillId="0" borderId="20" xfId="82" applyFont="1" applyBorder="1" applyAlignment="1">
      <alignment horizontal="left" vertical="center"/>
    </xf>
    <xf numFmtId="0" fontId="41" fillId="0" borderId="0" xfId="82" applyFont="1" applyAlignment="1">
      <alignment horizontal="left" vertical="top" wrapText="1"/>
    </xf>
    <xf numFmtId="14" fontId="64" fillId="0" borderId="20" xfId="82" applyNumberFormat="1" applyFont="1" applyBorder="1" applyAlignment="1">
      <alignment horizontal="center" vertical="top" wrapText="1"/>
    </xf>
    <xf numFmtId="0" fontId="44" fillId="0" borderId="20" xfId="82" applyFont="1" applyBorder="1" applyAlignment="1">
      <alignment horizontal="left" vertical="top" wrapText="1"/>
    </xf>
    <xf numFmtId="0" fontId="44" fillId="0" borderId="9" xfId="82" applyFont="1" applyBorder="1" applyAlignment="1">
      <alignment horizontal="left" vertical="top" wrapText="1"/>
    </xf>
    <xf numFmtId="0" fontId="44" fillId="0" borderId="0" xfId="82" applyFont="1" applyAlignment="1">
      <alignment horizontal="justify" vertical="top" wrapText="1"/>
    </xf>
    <xf numFmtId="0" fontId="12" fillId="0" borderId="0" xfId="82" applyFont="1" applyFill="1" applyAlignment="1">
      <alignment horizontal="justify" vertical="justify" wrapText="1"/>
    </xf>
    <xf numFmtId="0" fontId="52" fillId="6" borderId="20" xfId="82" applyFont="1" applyFill="1" applyBorder="1" applyAlignment="1">
      <alignment horizontal="left" vertical="center"/>
    </xf>
    <xf numFmtId="0" fontId="67" fillId="6" borderId="20" xfId="82" applyFont="1" applyFill="1" applyBorder="1" applyAlignment="1">
      <alignment horizontal="left" vertical="center"/>
    </xf>
    <xf numFmtId="0" fontId="67" fillId="6" borderId="20" xfId="82" applyFont="1" applyFill="1" applyBorder="1" applyAlignment="1">
      <alignment horizontal="center" vertical="center" wrapText="1"/>
    </xf>
    <xf numFmtId="0" fontId="67" fillId="6" borderId="20" xfId="82" applyFont="1" applyFill="1" applyBorder="1" applyAlignment="1">
      <alignment horizontal="center" vertical="center"/>
    </xf>
    <xf numFmtId="0" fontId="64" fillId="0" borderId="20" xfId="82" applyFont="1" applyBorder="1" applyAlignment="1">
      <alignment horizontal="center" vertical="center"/>
    </xf>
    <xf numFmtId="0" fontId="55" fillId="0" borderId="20" xfId="82" applyFont="1" applyBorder="1" applyAlignment="1">
      <alignment horizontal="left"/>
    </xf>
    <xf numFmtId="0" fontId="54" fillId="0" borderId="20" xfId="0" applyFont="1" applyFill="1" applyBorder="1" applyAlignment="1">
      <alignment horizontal="left" vertical="center"/>
    </xf>
    <xf numFmtId="0" fontId="54" fillId="0" borderId="20" xfId="0" applyFont="1" applyBorder="1" applyAlignment="1">
      <alignment horizontal="left" vertical="center"/>
    </xf>
    <xf numFmtId="0" fontId="64" fillId="0" borderId="20" xfId="0" applyFont="1" applyBorder="1" applyAlignment="1">
      <alignment horizontal="left" vertical="center"/>
    </xf>
    <xf numFmtId="0" fontId="54" fillId="0" borderId="20" xfId="82" applyFont="1" applyBorder="1" applyAlignment="1">
      <alignment vertical="center"/>
    </xf>
    <xf numFmtId="0" fontId="67" fillId="0" borderId="20" xfId="82" applyFont="1" applyFill="1" applyBorder="1" applyAlignment="1">
      <alignment horizontal="center" vertical="center"/>
    </xf>
    <xf numFmtId="0" fontId="41" fillId="0" borderId="0" xfId="82" applyFont="1" applyAlignment="1">
      <alignment horizontal="center" vertical="center"/>
    </xf>
    <xf numFmtId="0" fontId="41" fillId="0" borderId="0" xfId="82" applyFont="1" applyAlignment="1">
      <alignment horizontal="left" vertical="center" wrapText="1"/>
    </xf>
    <xf numFmtId="0" fontId="41" fillId="0" borderId="0" xfId="82" applyFont="1" applyAlignment="1">
      <alignment horizontal="left" vertical="center"/>
    </xf>
    <xf numFmtId="0" fontId="64" fillId="0" borderId="20" xfId="82" applyFont="1" applyBorder="1" applyAlignment="1">
      <alignment vertical="center"/>
    </xf>
    <xf numFmtId="0" fontId="54" fillId="0" borderId="20" xfId="82" applyFont="1" applyBorder="1" applyAlignment="1">
      <alignment horizontal="center" vertical="center"/>
    </xf>
    <xf numFmtId="0" fontId="54" fillId="0" borderId="20" xfId="82" applyFont="1" applyFill="1" applyBorder="1" applyAlignment="1">
      <alignment horizontal="left" vertical="center"/>
    </xf>
    <xf numFmtId="0" fontId="64" fillId="0" borderId="20" xfId="0" applyFont="1" applyBorder="1" applyAlignment="1">
      <alignment horizontal="center" vertical="center"/>
    </xf>
    <xf numFmtId="0" fontId="44" fillId="0" borderId="0" xfId="82" applyFont="1" applyFill="1" applyAlignment="1">
      <alignment horizontal="left" vertical="center"/>
    </xf>
    <xf numFmtId="0" fontId="22" fillId="0" borderId="0" xfId="7" applyFont="1" applyAlignment="1">
      <alignment horizontal="center"/>
    </xf>
    <xf numFmtId="171" fontId="23" fillId="0" borderId="0" xfId="9" applyNumberFormat="1" applyFont="1" applyAlignment="1">
      <alignment horizontal="center"/>
    </xf>
    <xf numFmtId="171" fontId="12" fillId="0" borderId="0" xfId="9" applyNumberFormat="1" applyFont="1" applyAlignment="1">
      <alignment horizontal="left"/>
    </xf>
    <xf numFmtId="0" fontId="44" fillId="0" borderId="9" xfId="7" applyFont="1" applyBorder="1" applyAlignment="1">
      <alignment horizontal="center"/>
    </xf>
    <xf numFmtId="0" fontId="44" fillId="0" borderId="11" xfId="7" applyFont="1" applyBorder="1" applyAlignment="1">
      <alignment horizontal="center"/>
    </xf>
    <xf numFmtId="0" fontId="44" fillId="0" borderId="10" xfId="7" applyFont="1" applyBorder="1" applyAlignment="1">
      <alignment horizontal="center"/>
    </xf>
    <xf numFmtId="171" fontId="12" fillId="0" borderId="0" xfId="9" applyNumberFormat="1" applyFont="1"/>
    <xf numFmtId="0" fontId="22" fillId="0" borderId="0" xfId="0" applyFont="1" applyFill="1" applyAlignment="1" applyProtection="1">
      <alignment horizontal="center"/>
    </xf>
    <xf numFmtId="0" fontId="16" fillId="0" borderId="1" xfId="7" applyFont="1" applyBorder="1" applyAlignment="1">
      <alignment horizontal="center" vertical="center"/>
    </xf>
    <xf numFmtId="0" fontId="16" fillId="0" borderId="12" xfId="7" applyFont="1" applyBorder="1" applyAlignment="1">
      <alignment horizontal="center" vertical="center"/>
    </xf>
    <xf numFmtId="0" fontId="11" fillId="0" borderId="1" xfId="7" applyFont="1" applyBorder="1" applyAlignment="1">
      <alignment horizontal="center" vertical="center" wrapText="1"/>
    </xf>
    <xf numFmtId="0" fontId="11" fillId="0" borderId="7" xfId="7" applyFont="1" applyBorder="1" applyAlignment="1">
      <alignment horizontal="center" vertical="center" wrapText="1"/>
    </xf>
    <xf numFmtId="0" fontId="11" fillId="0" borderId="12" xfId="7" applyFont="1" applyBorder="1" applyAlignment="1">
      <alignment horizontal="center" vertical="center" wrapText="1"/>
    </xf>
    <xf numFmtId="0" fontId="11" fillId="0" borderId="12" xfId="7" applyFont="1" applyBorder="1" applyAlignment="1">
      <alignment horizontal="center" vertical="center"/>
    </xf>
    <xf numFmtId="0" fontId="11" fillId="0" borderId="1" xfId="7" applyFont="1" applyBorder="1" applyAlignment="1">
      <alignment horizontal="center" vertical="center"/>
    </xf>
    <xf numFmtId="0" fontId="11" fillId="0" borderId="7" xfId="7" applyFont="1" applyBorder="1" applyAlignment="1">
      <alignment horizontal="center" vertical="center"/>
    </xf>
    <xf numFmtId="0" fontId="11" fillId="0" borderId="9" xfId="7" applyFont="1" applyBorder="1" applyAlignment="1">
      <alignment horizontal="center" vertical="center"/>
    </xf>
    <xf numFmtId="0" fontId="11" fillId="0" borderId="10" xfId="7" applyFont="1" applyBorder="1" applyAlignment="1">
      <alignment horizontal="center" vertical="center"/>
    </xf>
    <xf numFmtId="0" fontId="11" fillId="0" borderId="3" xfId="7" applyFont="1" applyBorder="1" applyAlignment="1">
      <alignment horizontal="center" vertical="center"/>
    </xf>
    <xf numFmtId="0" fontId="11" fillId="0" borderId="4" xfId="7" applyFont="1" applyBorder="1" applyAlignment="1">
      <alignment horizontal="center" vertical="center"/>
    </xf>
    <xf numFmtId="0" fontId="11" fillId="0" borderId="8" xfId="7" applyFont="1" applyBorder="1" applyAlignment="1">
      <alignment horizontal="center" vertical="center"/>
    </xf>
    <xf numFmtId="0" fontId="11" fillId="0" borderId="5" xfId="7" applyFont="1" applyBorder="1" applyAlignment="1">
      <alignment horizontal="center" vertical="center"/>
    </xf>
    <xf numFmtId="0" fontId="11" fillId="0" borderId="0" xfId="7" applyFont="1" applyBorder="1" applyAlignment="1">
      <alignment horizontal="center" vertical="center"/>
    </xf>
    <xf numFmtId="0" fontId="11" fillId="0" borderId="21" xfId="7" applyFont="1" applyBorder="1" applyAlignment="1">
      <alignment horizontal="center" vertical="center"/>
    </xf>
    <xf numFmtId="0" fontId="11" fillId="0" borderId="6" xfId="7" applyFont="1" applyBorder="1" applyAlignment="1">
      <alignment horizontal="center" vertical="center"/>
    </xf>
    <xf numFmtId="0" fontId="11" fillId="0" borderId="2" xfId="7" applyFont="1" applyBorder="1" applyAlignment="1">
      <alignment horizontal="center" vertical="center"/>
    </xf>
    <xf numFmtId="0" fontId="11" fillId="0" borderId="19" xfId="7" applyFont="1" applyBorder="1" applyAlignment="1">
      <alignment horizontal="center" vertical="center"/>
    </xf>
    <xf numFmtId="0" fontId="17" fillId="0" borderId="3" xfId="0" quotePrefix="1" applyFont="1" applyBorder="1" applyAlignment="1">
      <alignment horizontal="center"/>
    </xf>
    <xf numFmtId="0" fontId="17" fillId="0" borderId="4" xfId="0" quotePrefix="1" applyFont="1" applyBorder="1" applyAlignment="1">
      <alignment horizontal="center"/>
    </xf>
    <xf numFmtId="0" fontId="17" fillId="0" borderId="8" xfId="0" quotePrefix="1" applyFont="1" applyBorder="1" applyAlignment="1">
      <alignment horizontal="center"/>
    </xf>
    <xf numFmtId="0" fontId="17" fillId="0" borderId="6" xfId="0" quotePrefix="1" applyFont="1" applyBorder="1" applyAlignment="1">
      <alignment horizontal="center"/>
    </xf>
    <xf numFmtId="0" fontId="17" fillId="0" borderId="2" xfId="0" quotePrefix="1" applyFont="1" applyBorder="1" applyAlignment="1">
      <alignment horizontal="center"/>
    </xf>
    <xf numFmtId="0" fontId="17" fillId="0" borderId="19" xfId="0" quotePrefix="1" applyFont="1" applyBorder="1" applyAlignment="1">
      <alignment horizontal="center"/>
    </xf>
    <xf numFmtId="0" fontId="65" fillId="0" borderId="0" xfId="7" applyFont="1" applyAlignment="1">
      <alignment horizontal="center"/>
    </xf>
    <xf numFmtId="0" fontId="19" fillId="0" borderId="0" xfId="0" applyFont="1" applyFill="1" applyAlignment="1" applyProtection="1">
      <alignment horizontal="center"/>
    </xf>
    <xf numFmtId="0" fontId="28" fillId="0" borderId="0" xfId="7" applyFont="1" applyAlignment="1">
      <alignment horizontal="center"/>
    </xf>
    <xf numFmtId="0" fontId="16" fillId="0" borderId="3" xfId="7" applyFont="1" applyBorder="1" applyAlignment="1">
      <alignment horizontal="center" vertical="center"/>
    </xf>
    <xf numFmtId="0" fontId="16" fillId="0" borderId="6" xfId="7" applyFont="1" applyBorder="1" applyAlignment="1">
      <alignment horizontal="center" vertical="center"/>
    </xf>
    <xf numFmtId="0" fontId="16" fillId="0" borderId="8" xfId="7" applyFont="1" applyBorder="1" applyAlignment="1">
      <alignment horizontal="center" vertical="center"/>
    </xf>
    <xf numFmtId="0" fontId="16" fillId="0" borderId="19" xfId="7" applyFont="1" applyBorder="1" applyAlignment="1">
      <alignment horizontal="center" vertical="center"/>
    </xf>
    <xf numFmtId="0" fontId="57" fillId="0" borderId="0" xfId="7" applyFont="1" applyFill="1" applyAlignment="1">
      <alignment horizontal="center"/>
    </xf>
    <xf numFmtId="0" fontId="57" fillId="0" borderId="0" xfId="7" applyFont="1" applyAlignment="1">
      <alignment horizontal="center"/>
    </xf>
    <xf numFmtId="0" fontId="42" fillId="0" borderId="0" xfId="50" applyFont="1" applyAlignment="1">
      <alignment horizontal="center"/>
    </xf>
    <xf numFmtId="0" fontId="11" fillId="0" borderId="20" xfId="7" applyFont="1" applyFill="1" applyBorder="1" applyAlignment="1">
      <alignment horizontal="center" wrapText="1"/>
    </xf>
    <xf numFmtId="0" fontId="22" fillId="0" borderId="0" xfId="7" applyFont="1" applyFill="1" applyAlignment="1">
      <alignment horizontal="center"/>
    </xf>
    <xf numFmtId="0" fontId="22" fillId="0" borderId="0" xfId="0" applyFont="1" applyFill="1" applyAlignment="1">
      <alignment horizontal="center"/>
    </xf>
    <xf numFmtId="171" fontId="42" fillId="0" borderId="0" xfId="9" applyNumberFormat="1" applyFont="1" applyFill="1" applyBorder="1" applyAlignment="1">
      <alignment horizontal="center"/>
    </xf>
    <xf numFmtId="175" fontId="15" fillId="0" borderId="9" xfId="0" applyNumberFormat="1" applyFont="1" applyFill="1" applyBorder="1" applyAlignment="1">
      <alignment horizontal="center"/>
    </xf>
    <xf numFmtId="175" fontId="15" fillId="0" borderId="10" xfId="0" applyNumberFormat="1" applyFont="1" applyFill="1" applyBorder="1" applyAlignment="1">
      <alignment horizontal="center"/>
    </xf>
    <xf numFmtId="0" fontId="15" fillId="0" borderId="9" xfId="0" applyFont="1" applyFill="1" applyBorder="1" applyAlignment="1">
      <alignment horizontal="center"/>
    </xf>
    <xf numFmtId="0" fontId="15" fillId="0" borderId="11" xfId="0" applyFont="1" applyFill="1" applyBorder="1" applyAlignment="1">
      <alignment horizontal="center"/>
    </xf>
    <xf numFmtId="0" fontId="15" fillId="0" borderId="10" xfId="0" applyFont="1" applyFill="1" applyBorder="1" applyAlignment="1">
      <alignment horizontal="center"/>
    </xf>
    <xf numFmtId="2" fontId="12" fillId="0" borderId="5" xfId="2" applyNumberFormat="1" applyFont="1" applyFill="1" applyBorder="1" applyAlignment="1">
      <alignment horizontal="center" vertical="center"/>
    </xf>
    <xf numFmtId="2" fontId="12" fillId="0" borderId="21" xfId="2" applyNumberFormat="1" applyFont="1" applyFill="1" applyBorder="1" applyAlignment="1">
      <alignment horizontal="center" vertical="center"/>
    </xf>
    <xf numFmtId="2" fontId="12" fillId="2" borderId="5" xfId="2" applyNumberFormat="1" applyFont="1" applyFill="1" applyBorder="1" applyAlignment="1">
      <alignment horizontal="center" vertical="center"/>
    </xf>
    <xf numFmtId="2" fontId="12" fillId="2" borderId="21" xfId="2" applyNumberFormat="1" applyFont="1" applyFill="1" applyBorder="1" applyAlignment="1">
      <alignment horizontal="center" vertical="center"/>
    </xf>
    <xf numFmtId="2" fontId="38" fillId="2" borderId="21" xfId="2" applyNumberFormat="1" applyFont="1" applyFill="1" applyBorder="1" applyAlignment="1">
      <alignment horizontal="center" vertical="center"/>
    </xf>
    <xf numFmtId="2" fontId="38" fillId="2" borderId="5" xfId="2" applyNumberFormat="1" applyFont="1" applyFill="1" applyBorder="1" applyAlignment="1">
      <alignment horizontal="center" vertical="center"/>
    </xf>
    <xf numFmtId="2" fontId="38" fillId="2" borderId="5" xfId="10" applyNumberFormat="1" applyFont="1" applyFill="1" applyBorder="1" applyAlignment="1">
      <alignment horizontal="center" vertical="center"/>
    </xf>
    <xf numFmtId="2" fontId="38" fillId="2" borderId="21" xfId="10" applyNumberFormat="1" applyFont="1" applyFill="1" applyBorder="1" applyAlignment="1">
      <alignment horizontal="center" vertical="center"/>
    </xf>
    <xf numFmtId="171" fontId="42" fillId="0" borderId="0" xfId="9" applyNumberFormat="1" applyFont="1" applyAlignment="1">
      <alignment horizontal="center"/>
    </xf>
    <xf numFmtId="179" fontId="74" fillId="0" borderId="31" xfId="107" applyNumberFormat="1" applyFont="1" applyBorder="1" applyAlignment="1">
      <alignment horizontal="right" vertical="center"/>
    </xf>
    <xf numFmtId="179" fontId="74" fillId="0" borderId="33" xfId="107" applyNumberFormat="1" applyFont="1" applyBorder="1" applyAlignment="1">
      <alignment horizontal="right" vertical="center"/>
    </xf>
    <xf numFmtId="179" fontId="2" fillId="0" borderId="31" xfId="107" applyNumberFormat="1" applyBorder="1" applyAlignment="1">
      <alignment horizontal="right" vertical="center"/>
    </xf>
    <xf numFmtId="179" fontId="2" fillId="0" borderId="33" xfId="107" applyNumberFormat="1" applyBorder="1" applyAlignment="1">
      <alignment horizontal="right" vertical="center"/>
    </xf>
    <xf numFmtId="14" fontId="85" fillId="0" borderId="31" xfId="107" quotePrefix="1" applyNumberFormat="1" applyFont="1" applyBorder="1" applyAlignment="1">
      <alignment horizontal="center" vertical="center" wrapText="1"/>
    </xf>
    <xf numFmtId="14" fontId="85" fillId="0" borderId="33" xfId="107" applyNumberFormat="1" applyFont="1" applyBorder="1" applyAlignment="1">
      <alignment horizontal="center" vertical="center" wrapText="1"/>
    </xf>
    <xf numFmtId="164" fontId="71" fillId="0" borderId="31" xfId="108" quotePrefix="1" applyFont="1" applyFill="1" applyBorder="1" applyAlignment="1">
      <alignment horizontal="center" vertical="center" wrapText="1"/>
    </xf>
    <xf numFmtId="164" fontId="71" fillId="0" borderId="33" xfId="108" quotePrefix="1" applyFont="1" applyFill="1" applyBorder="1" applyAlignment="1">
      <alignment horizontal="center" vertical="center" wrapText="1"/>
    </xf>
    <xf numFmtId="179" fontId="74" fillId="0" borderId="31" xfId="107" applyNumberFormat="1" applyFont="1" applyBorder="1" applyAlignment="1">
      <alignment horizontal="center" vertical="center"/>
    </xf>
    <xf numFmtId="179" fontId="74" fillId="0" borderId="32" xfId="107" applyNumberFormat="1" applyFont="1" applyBorder="1" applyAlignment="1">
      <alignment horizontal="center" vertical="center"/>
    </xf>
    <xf numFmtId="179" fontId="74" fillId="0" borderId="33" xfId="107" applyNumberFormat="1" applyFont="1" applyBorder="1" applyAlignment="1">
      <alignment horizontal="center" vertical="center"/>
    </xf>
    <xf numFmtId="0" fontId="71" fillId="0" borderId="0" xfId="107" applyFont="1" applyAlignment="1">
      <alignment horizontal="center" vertical="top" wrapText="1"/>
    </xf>
    <xf numFmtId="0" fontId="85" fillId="0" borderId="31" xfId="107" applyFont="1" applyBorder="1" applyAlignment="1">
      <alignment horizontal="left" vertical="center" wrapText="1"/>
    </xf>
    <xf numFmtId="0" fontId="85" fillId="0" borderId="32" xfId="107" applyFont="1" applyBorder="1" applyAlignment="1">
      <alignment horizontal="left" vertical="center" wrapText="1"/>
    </xf>
    <xf numFmtId="0" fontId="85" fillId="0" borderId="33" xfId="107" applyFont="1" applyBorder="1" applyAlignment="1">
      <alignment horizontal="left" vertical="center" wrapText="1"/>
    </xf>
    <xf numFmtId="10" fontId="2" fillId="0" borderId="0" xfId="107" applyNumberFormat="1" applyAlignment="1">
      <alignment horizontal="center"/>
    </xf>
    <xf numFmtId="0" fontId="2" fillId="0" borderId="0" xfId="107" applyAlignment="1">
      <alignment horizontal="center"/>
    </xf>
    <xf numFmtId="0" fontId="74" fillId="0" borderId="31" xfId="107" applyFont="1" applyBorder="1" applyAlignment="1">
      <alignment horizontal="center" vertical="center" wrapText="1"/>
    </xf>
    <xf numFmtId="0" fontId="74" fillId="0" borderId="33" xfId="107" applyFont="1" applyBorder="1" applyAlignment="1">
      <alignment horizontal="center" vertical="center" wrapText="1"/>
    </xf>
    <xf numFmtId="0" fontId="78" fillId="0" borderId="31" xfId="107" applyFont="1" applyBorder="1" applyAlignment="1">
      <alignment horizontal="center" vertical="center" wrapText="1"/>
    </xf>
    <xf numFmtId="0" fontId="78" fillId="0" borderId="32" xfId="107" applyFont="1" applyBorder="1" applyAlignment="1">
      <alignment horizontal="center" vertical="center" wrapText="1"/>
    </xf>
    <xf numFmtId="0" fontId="78" fillId="0" borderId="33" xfId="107" applyFont="1" applyBorder="1" applyAlignment="1">
      <alignment horizontal="center" vertical="center" wrapText="1"/>
    </xf>
    <xf numFmtId="0" fontId="74" fillId="0" borderId="32" xfId="107" applyFont="1" applyBorder="1" applyAlignment="1">
      <alignment horizontal="center" vertical="center" wrapText="1"/>
    </xf>
    <xf numFmtId="0" fontId="46" fillId="0" borderId="31" xfId="107" applyFont="1" applyBorder="1" applyAlignment="1">
      <alignment horizontal="center" vertical="center" wrapText="1"/>
    </xf>
    <xf numFmtId="0" fontId="46" fillId="0" borderId="32" xfId="107" applyFont="1" applyBorder="1" applyAlignment="1">
      <alignment horizontal="center" vertical="center" wrapText="1"/>
    </xf>
    <xf numFmtId="0" fontId="46" fillId="0" borderId="33" xfId="107" applyFont="1" applyBorder="1" applyAlignment="1">
      <alignment horizontal="center" vertical="center" wrapText="1"/>
    </xf>
    <xf numFmtId="0" fontId="76" fillId="0" borderId="0" xfId="107" applyFont="1" applyAlignment="1">
      <alignment horizontal="center"/>
    </xf>
    <xf numFmtId="0" fontId="71" fillId="0" borderId="31" xfId="107" applyFont="1" applyBorder="1" applyAlignment="1">
      <alignment horizontal="left" vertical="center" wrapText="1"/>
    </xf>
    <xf numFmtId="0" fontId="71" fillId="0" borderId="32" xfId="107" applyFont="1" applyBorder="1" applyAlignment="1">
      <alignment horizontal="left" vertical="center" wrapText="1"/>
    </xf>
    <xf numFmtId="0" fontId="71" fillId="0" borderId="33" xfId="107" applyFont="1" applyBorder="1" applyAlignment="1">
      <alignment horizontal="left" vertical="center" wrapText="1"/>
    </xf>
    <xf numFmtId="0" fontId="81" fillId="0" borderId="13" xfId="107" applyFont="1" applyBorder="1" applyAlignment="1">
      <alignment horizontal="left" vertical="center"/>
    </xf>
    <xf numFmtId="0" fontId="81" fillId="0" borderId="14" xfId="107" applyFont="1" applyBorder="1" applyAlignment="1">
      <alignment horizontal="left" vertical="center"/>
    </xf>
    <xf numFmtId="0" fontId="74" fillId="0" borderId="31" xfId="107" applyFont="1" applyBorder="1" applyAlignment="1">
      <alignment horizontal="left"/>
    </xf>
    <xf numFmtId="0" fontId="74" fillId="0" borderId="32" xfId="107" applyFont="1" applyBorder="1" applyAlignment="1">
      <alignment horizontal="left"/>
    </xf>
    <xf numFmtId="0" fontId="74" fillId="0" borderId="33" xfId="107" applyFont="1" applyBorder="1" applyAlignment="1">
      <alignment horizontal="left"/>
    </xf>
    <xf numFmtId="0" fontId="2" fillId="0" borderId="31" xfId="107" applyBorder="1" applyAlignment="1">
      <alignment horizontal="center" vertical="center"/>
    </xf>
    <xf numFmtId="0" fontId="2" fillId="0" borderId="32" xfId="107" applyBorder="1" applyAlignment="1">
      <alignment horizontal="center" vertical="center"/>
    </xf>
    <xf numFmtId="0" fontId="2" fillId="0" borderId="33" xfId="107" applyBorder="1" applyAlignment="1">
      <alignment horizontal="center" vertical="center"/>
    </xf>
    <xf numFmtId="0" fontId="75" fillId="0" borderId="31" xfId="107" applyFont="1" applyBorder="1" applyAlignment="1">
      <alignment horizontal="center"/>
    </xf>
    <xf numFmtId="0" fontId="75" fillId="0" borderId="32" xfId="107" applyFont="1" applyBorder="1" applyAlignment="1">
      <alignment horizontal="center"/>
    </xf>
    <xf numFmtId="0" fontId="75" fillId="0" borderId="33" xfId="107" applyFont="1" applyBorder="1" applyAlignment="1">
      <alignment horizontal="center"/>
    </xf>
    <xf numFmtId="0" fontId="75" fillId="0" borderId="0" xfId="107" applyFont="1" applyAlignment="1">
      <alignment horizontal="center"/>
    </xf>
    <xf numFmtId="0" fontId="2" fillId="0" borderId="0" xfId="107" applyAlignment="1">
      <alignment horizontal="left"/>
    </xf>
    <xf numFmtId="0" fontId="77" fillId="0" borderId="0" xfId="107" applyFont="1" applyAlignment="1">
      <alignment horizontal="center"/>
    </xf>
    <xf numFmtId="0" fontId="73" fillId="0" borderId="0" xfId="107" applyFont="1" applyAlignment="1">
      <alignment horizontal="left" vertical="top" wrapText="1"/>
    </xf>
    <xf numFmtId="0" fontId="73" fillId="0" borderId="15" xfId="107" applyFont="1" applyBorder="1" applyAlignment="1">
      <alignment horizontal="left"/>
    </xf>
    <xf numFmtId="0" fontId="73" fillId="0" borderId="0" xfId="107" applyFont="1" applyAlignment="1">
      <alignment horizontal="left"/>
    </xf>
    <xf numFmtId="0" fontId="2" fillId="0" borderId="31" xfId="107" applyBorder="1" applyAlignment="1">
      <alignment horizontal="left"/>
    </xf>
    <xf numFmtId="0" fontId="2" fillId="0" borderId="33" xfId="107" applyBorder="1" applyAlignment="1">
      <alignment horizontal="left"/>
    </xf>
    <xf numFmtId="0" fontId="2" fillId="0" borderId="13" xfId="107" applyBorder="1" applyAlignment="1">
      <alignment horizontal="left"/>
    </xf>
    <xf numFmtId="0" fontId="2" fillId="0" borderId="23" xfId="107" applyBorder="1" applyAlignment="1">
      <alignment horizontal="left"/>
    </xf>
    <xf numFmtId="0" fontId="2" fillId="0" borderId="14" xfId="107" applyBorder="1" applyAlignment="1">
      <alignment horizontal="left"/>
    </xf>
    <xf numFmtId="0" fontId="86" fillId="0" borderId="31" xfId="107" applyFont="1" applyBorder="1" applyAlignment="1">
      <alignment horizontal="center" vertical="center" wrapText="1"/>
    </xf>
    <xf numFmtId="0" fontId="86" fillId="0" borderId="33" xfId="107" applyFont="1" applyBorder="1" applyAlignment="1">
      <alignment horizontal="center" vertical="center" wrapText="1"/>
    </xf>
    <xf numFmtId="0" fontId="86" fillId="0" borderId="32" xfId="107" applyFont="1" applyBorder="1" applyAlignment="1">
      <alignment horizontal="center" vertical="center" wrapText="1"/>
    </xf>
  </cellXfs>
  <cellStyles count="131">
    <cellStyle name="Excel Built-in Normal" xfId="17"/>
    <cellStyle name="Hipervínculo 2" xfId="45"/>
    <cellStyle name="Millares" xfId="1" builtinId="3"/>
    <cellStyle name="Millares [0]" xfId="2" builtinId="6"/>
    <cellStyle name="Millares [0] 10" xfId="108"/>
    <cellStyle name="Millares [0] 2" xfId="15"/>
    <cellStyle name="Millares [0] 2 2" xfId="42"/>
    <cellStyle name="Millares [0] 3" xfId="20"/>
    <cellStyle name="Millares [0] 3 2" xfId="39"/>
    <cellStyle name="Millares [0] 3 2 2" xfId="68"/>
    <cellStyle name="Millares [0] 3 2 3" xfId="100"/>
    <cellStyle name="Millares [0] 3 2 4" xfId="124"/>
    <cellStyle name="Millares [0] 3 3" xfId="51"/>
    <cellStyle name="Millares [0] 3 4" xfId="58"/>
    <cellStyle name="Millares [0] 3 5" xfId="90"/>
    <cellStyle name="Millares [0] 3 6" xfId="114"/>
    <cellStyle name="Millares [0] 4" xfId="19"/>
    <cellStyle name="Millares [0] 4 2" xfId="38"/>
    <cellStyle name="Millares [0] 4 2 2" xfId="67"/>
    <cellStyle name="Millares [0] 4 2 3" xfId="99"/>
    <cellStyle name="Millares [0] 4 2 4" xfId="123"/>
    <cellStyle name="Millares [0] 4 3" xfId="57"/>
    <cellStyle name="Millares [0] 4 4" xfId="89"/>
    <cellStyle name="Millares [0] 4 5" xfId="113"/>
    <cellStyle name="Millares [0] 5" xfId="33"/>
    <cellStyle name="Millares [0] 5 2" xfId="62"/>
    <cellStyle name="Millares [0] 5 3" xfId="94"/>
    <cellStyle name="Millares [0] 5 4" xfId="118"/>
    <cellStyle name="Millares [0] 6" xfId="43"/>
    <cellStyle name="Millares [0] 6 2" xfId="71"/>
    <cellStyle name="Millares [0] 7" xfId="75"/>
    <cellStyle name="Millares [0] 7 2" xfId="106"/>
    <cellStyle name="Millares [0] 7 3" xfId="130"/>
    <cellStyle name="Millares [0] 8" xfId="79"/>
    <cellStyle name="Millares [0] 9" xfId="81"/>
    <cellStyle name="Millares 2" xfId="3"/>
    <cellStyle name="Millares 2 2" xfId="4"/>
    <cellStyle name="Millares 2 3" xfId="5"/>
    <cellStyle name="Millares 2 4" xfId="22"/>
    <cellStyle name="Millares 2 4 2" xfId="40"/>
    <cellStyle name="Millares 2 4 2 2" xfId="69"/>
    <cellStyle name="Millares 2 4 2 3" xfId="101"/>
    <cellStyle name="Millares 2 4 2 4" xfId="125"/>
    <cellStyle name="Millares 2 4 3" xfId="59"/>
    <cellStyle name="Millares 2 4 4" xfId="91"/>
    <cellStyle name="Millares 2 4 5" xfId="115"/>
    <cellStyle name="Millares 2 5" xfId="25"/>
    <cellStyle name="Millares 2 5 2" xfId="61"/>
    <cellStyle name="Millares 2 5 3" xfId="93"/>
    <cellStyle name="Millares 2 5 4" xfId="117"/>
    <cellStyle name="Millares 3" xfId="21"/>
    <cellStyle name="Millares 3 2" xfId="32"/>
    <cellStyle name="Millares 4" xfId="23"/>
    <cellStyle name="Millares 4 2" xfId="41"/>
    <cellStyle name="Millares 4 2 2" xfId="70"/>
    <cellStyle name="Millares 4 2 3" xfId="102"/>
    <cellStyle name="Millares 4 2 4" xfId="126"/>
    <cellStyle name="Millares 4 3" xfId="44"/>
    <cellStyle name="Millares 4 4" xfId="60"/>
    <cellStyle name="Millares 4 5" xfId="92"/>
    <cellStyle name="Millares 4 6" xfId="116"/>
    <cellStyle name="Millares 5" xfId="18"/>
    <cellStyle name="Millares 5 2" xfId="37"/>
    <cellStyle name="Millares 5 2 2" xfId="66"/>
    <cellStyle name="Millares 5 2 3" xfId="98"/>
    <cellStyle name="Millares 5 2 4" xfId="122"/>
    <cellStyle name="Millares 5 3" xfId="56"/>
    <cellStyle name="Millares 5 4" xfId="88"/>
    <cellStyle name="Millares 5 5" xfId="112"/>
    <cellStyle name="Millares 6" xfId="46"/>
    <cellStyle name="Millares_HOJA FLUJO DE CAJA" xfId="52"/>
    <cellStyle name="Normal" xfId="0" builtinId="0"/>
    <cellStyle name="Normal 10" xfId="78"/>
    <cellStyle name="Normal 11" xfId="80"/>
    <cellStyle name="Normal 12" xfId="82"/>
    <cellStyle name="Normal 13" xfId="83"/>
    <cellStyle name="Normal 14" xfId="107"/>
    <cellStyle name="Normal 2" xfId="6"/>
    <cellStyle name="Normal 2 2" xfId="7"/>
    <cellStyle name="Normal 2 2 2" xfId="50"/>
    <cellStyle name="Normal 2 3" xfId="14"/>
    <cellStyle name="Normal 2 3 2" xfId="36"/>
    <cellStyle name="Normal 2 3 2 2" xfId="65"/>
    <cellStyle name="Normal 2 3 2 3" xfId="97"/>
    <cellStyle name="Normal 2 3 2 4" xfId="121"/>
    <cellStyle name="Normal 2 3 3" xfId="55"/>
    <cellStyle name="Normal 2 3 4" xfId="87"/>
    <cellStyle name="Normal 2 3 5" xfId="111"/>
    <cellStyle name="Normal 2 4" xfId="26"/>
    <cellStyle name="Normal 3" xfId="8"/>
    <cellStyle name="Normal 3 2" xfId="30"/>
    <cellStyle name="Normal 3 3" xfId="24"/>
    <cellStyle name="Normal 4" xfId="11"/>
    <cellStyle name="Normal 4 2" xfId="16"/>
    <cellStyle name="Normal 4 3" xfId="27"/>
    <cellStyle name="Normal 5" xfId="12"/>
    <cellStyle name="Normal 5 2" xfId="28"/>
    <cellStyle name="Normal 5 3" xfId="34"/>
    <cellStyle name="Normal 5 3 2" xfId="63"/>
    <cellStyle name="Normal 5 3 3" xfId="95"/>
    <cellStyle name="Normal 5 3 4" xfId="119"/>
    <cellStyle name="Normal 5 4" xfId="53"/>
    <cellStyle name="Normal 5 5" xfId="85"/>
    <cellStyle name="Normal 5 6" xfId="109"/>
    <cellStyle name="Normal 6" xfId="29"/>
    <cellStyle name="Normal 7" xfId="31"/>
    <cellStyle name="Normal 8" xfId="48"/>
    <cellStyle name="Normal 8 2" xfId="72"/>
    <cellStyle name="Normal 8 3" xfId="103"/>
    <cellStyle name="Normal 8 4" xfId="127"/>
    <cellStyle name="Normal 9" xfId="74"/>
    <cellStyle name="Normal 9 2" xfId="105"/>
    <cellStyle name="Normal 9 3" xfId="129"/>
    <cellStyle name="Normal_BALANCE30-06-99" xfId="9"/>
    <cellStyle name="Porcentaje" xfId="10" builtinId="5"/>
    <cellStyle name="Porcentaje 2" xfId="13"/>
    <cellStyle name="Porcentaje 2 2" xfId="35"/>
    <cellStyle name="Porcentaje 2 2 2" xfId="64"/>
    <cellStyle name="Porcentaje 2 2 3" xfId="96"/>
    <cellStyle name="Porcentaje 2 2 4" xfId="120"/>
    <cellStyle name="Porcentaje 2 3" xfId="54"/>
    <cellStyle name="Porcentaje 2 4" xfId="86"/>
    <cellStyle name="Porcentaje 2 5" xfId="110"/>
    <cellStyle name="Porcentaje 3" xfId="47"/>
    <cellStyle name="Porcentaje 4" xfId="49"/>
    <cellStyle name="Porcentaje 4 2" xfId="73"/>
    <cellStyle name="Porcentaje 4 3" xfId="104"/>
    <cellStyle name="Porcentaje 4 4" xfId="128"/>
    <cellStyle name="SAPBEXaggData" xfId="77"/>
    <cellStyle name="SAPBEXexcCritical4" xfId="76"/>
    <cellStyle name="SAPBEXstdData" xfId="84"/>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114300</xdr:rowOff>
    </xdr:to>
    <xdr:pic>
      <xdr:nvPicPr>
        <xdr:cNvPr id="3" name="Imagen 2">
          <a:extLst>
            <a:ext uri="{FF2B5EF4-FFF2-40B4-BE49-F238E27FC236}">
              <a16:creationId xmlns:a16="http://schemas.microsoft.com/office/drawing/2014/main" xmlns="" id="{C693EADF-A23B-4EBA-80B3-F952AF5C97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95250</xdr:rowOff>
    </xdr:to>
    <xdr:pic>
      <xdr:nvPicPr>
        <xdr:cNvPr id="2" name="Imagen 1">
          <a:extLst>
            <a:ext uri="{FF2B5EF4-FFF2-40B4-BE49-F238E27FC236}">
              <a16:creationId xmlns:a16="http://schemas.microsoft.com/office/drawing/2014/main" xmlns="" id="{9C970AA2-1EEA-4F4B-83C5-D7126248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95250</xdr:rowOff>
    </xdr:to>
    <xdr:pic>
      <xdr:nvPicPr>
        <xdr:cNvPr id="2" name="Imagen 1">
          <a:extLst>
            <a:ext uri="{FF2B5EF4-FFF2-40B4-BE49-F238E27FC236}">
              <a16:creationId xmlns:a16="http://schemas.microsoft.com/office/drawing/2014/main" xmlns="" id="{04E9C297-B46A-4F3D-8197-29BA831196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718540</xdr:colOff>
      <xdr:row>3</xdr:row>
      <xdr:rowOff>95250</xdr:rowOff>
    </xdr:to>
    <xdr:pic>
      <xdr:nvPicPr>
        <xdr:cNvPr id="2" name="Imagen 1">
          <a:extLst>
            <a:ext uri="{FF2B5EF4-FFF2-40B4-BE49-F238E27FC236}">
              <a16:creationId xmlns:a16="http://schemas.microsoft.com/office/drawing/2014/main" xmlns="" id="{01CF8D27-0566-42A4-9FA9-D2ACCCE024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104775</xdr:rowOff>
    </xdr:to>
    <xdr:pic>
      <xdr:nvPicPr>
        <xdr:cNvPr id="2" name="Imagen 1">
          <a:extLst>
            <a:ext uri="{FF2B5EF4-FFF2-40B4-BE49-F238E27FC236}">
              <a16:creationId xmlns:a16="http://schemas.microsoft.com/office/drawing/2014/main" xmlns="" id="{954A45C7-8DD6-4A72-AB6E-06A13D60D1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143107</xdr:rowOff>
    </xdr:to>
    <xdr:pic>
      <xdr:nvPicPr>
        <xdr:cNvPr id="2" name="Imagen 1">
          <a:extLst>
            <a:ext uri="{FF2B5EF4-FFF2-40B4-BE49-F238E27FC236}">
              <a16:creationId xmlns:a16="http://schemas.microsoft.com/office/drawing/2014/main" xmlns="" id="{4B96F624-F3B6-4C21-A62D-F335C920CB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4</xdr:row>
      <xdr:rowOff>76200</xdr:rowOff>
    </xdr:to>
    <xdr:pic>
      <xdr:nvPicPr>
        <xdr:cNvPr id="2" name="Imagen 1">
          <a:extLst>
            <a:ext uri="{FF2B5EF4-FFF2-40B4-BE49-F238E27FC236}">
              <a16:creationId xmlns:a16="http://schemas.microsoft.com/office/drawing/2014/main" xmlns="" id="{8102F559-F6F9-47EC-80A5-FBBFA5DC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257175</xdr:colOff>
      <xdr:row>26</xdr:row>
      <xdr:rowOff>152400</xdr:rowOff>
    </xdr:from>
    <xdr:to>
      <xdr:col>0</xdr:col>
      <xdr:colOff>1162050</xdr:colOff>
      <xdr:row>26</xdr:row>
      <xdr:rowOff>152400</xdr:rowOff>
    </xdr:to>
    <xdr:sp macro="" textlink="">
      <xdr:nvSpPr>
        <xdr:cNvPr id="178769" name="Line 1">
          <a:extLst>
            <a:ext uri="{FF2B5EF4-FFF2-40B4-BE49-F238E27FC236}">
              <a16:creationId xmlns:a16="http://schemas.microsoft.com/office/drawing/2014/main" xmlns="" id="{00000000-0008-0000-0E00-000051BA0200}"/>
            </a:ext>
          </a:extLst>
        </xdr:cNvPr>
        <xdr:cNvSpPr>
          <a:spLocks noChangeShapeType="1"/>
        </xdr:cNvSpPr>
      </xdr:nvSpPr>
      <xdr:spPr bwMode="auto">
        <a:xfrm>
          <a:off x="257175" y="4438650"/>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276225</xdr:colOff>
      <xdr:row>30</xdr:row>
      <xdr:rowOff>152400</xdr:rowOff>
    </xdr:from>
    <xdr:to>
      <xdr:col>0</xdr:col>
      <xdr:colOff>1190625</xdr:colOff>
      <xdr:row>30</xdr:row>
      <xdr:rowOff>152400</xdr:rowOff>
    </xdr:to>
    <xdr:sp macro="" textlink="">
      <xdr:nvSpPr>
        <xdr:cNvPr id="178770" name="Line 5">
          <a:extLst>
            <a:ext uri="{FF2B5EF4-FFF2-40B4-BE49-F238E27FC236}">
              <a16:creationId xmlns:a16="http://schemas.microsoft.com/office/drawing/2014/main" xmlns="" id="{00000000-0008-0000-0E00-000052BA0200}"/>
            </a:ext>
          </a:extLst>
        </xdr:cNvPr>
        <xdr:cNvSpPr>
          <a:spLocks noChangeShapeType="1"/>
        </xdr:cNvSpPr>
      </xdr:nvSpPr>
      <xdr:spPr bwMode="auto">
        <a:xfrm flipV="1">
          <a:off x="276225" y="51149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26</xdr:row>
      <xdr:rowOff>152400</xdr:rowOff>
    </xdr:from>
    <xdr:to>
      <xdr:col>0</xdr:col>
      <xdr:colOff>1162050</xdr:colOff>
      <xdr:row>26</xdr:row>
      <xdr:rowOff>152400</xdr:rowOff>
    </xdr:to>
    <xdr:sp macro="" textlink="">
      <xdr:nvSpPr>
        <xdr:cNvPr id="178771" name="Line 1">
          <a:extLst>
            <a:ext uri="{FF2B5EF4-FFF2-40B4-BE49-F238E27FC236}">
              <a16:creationId xmlns:a16="http://schemas.microsoft.com/office/drawing/2014/main" xmlns="" id="{00000000-0008-0000-0E00-000053BA0200}"/>
            </a:ext>
          </a:extLst>
        </xdr:cNvPr>
        <xdr:cNvSpPr>
          <a:spLocks noChangeShapeType="1"/>
        </xdr:cNvSpPr>
      </xdr:nvSpPr>
      <xdr:spPr bwMode="auto">
        <a:xfrm>
          <a:off x="257175" y="4438650"/>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142875</xdr:colOff>
      <xdr:row>33</xdr:row>
      <xdr:rowOff>133350</xdr:rowOff>
    </xdr:from>
    <xdr:to>
      <xdr:col>1</xdr:col>
      <xdr:colOff>1095375</xdr:colOff>
      <xdr:row>35</xdr:row>
      <xdr:rowOff>0</xdr:rowOff>
    </xdr:to>
    <xdr:grpSp>
      <xdr:nvGrpSpPr>
        <xdr:cNvPr id="178772" name="17 Grupo">
          <a:extLst>
            <a:ext uri="{FF2B5EF4-FFF2-40B4-BE49-F238E27FC236}">
              <a16:creationId xmlns:a16="http://schemas.microsoft.com/office/drawing/2014/main" xmlns="" id="{00000000-0008-0000-0E00-000054BA0200}"/>
            </a:ext>
          </a:extLst>
        </xdr:cNvPr>
        <xdr:cNvGrpSpPr>
          <a:grpSpLocks/>
        </xdr:cNvGrpSpPr>
      </xdr:nvGrpSpPr>
      <xdr:grpSpPr bwMode="auto">
        <a:xfrm>
          <a:off x="142875" y="5676900"/>
          <a:ext cx="2644140" cy="0"/>
          <a:chOff x="180975" y="5667375"/>
          <a:chExt cx="2771775" cy="83721"/>
        </a:xfrm>
      </xdr:grpSpPr>
      <xdr:sp macro="" textlink="">
        <xdr:nvSpPr>
          <xdr:cNvPr id="178773" name="Line 5">
            <a:extLst>
              <a:ext uri="{FF2B5EF4-FFF2-40B4-BE49-F238E27FC236}">
                <a16:creationId xmlns:a16="http://schemas.microsoft.com/office/drawing/2014/main" xmlns="" id="{00000000-0008-0000-0E00-000055BA0200}"/>
              </a:ext>
            </a:extLst>
          </xdr:cNvPr>
          <xdr:cNvSpPr>
            <a:spLocks noChangeShapeType="1"/>
          </xdr:cNvSpPr>
        </xdr:nvSpPr>
        <xdr:spPr bwMode="auto">
          <a:xfrm flipV="1">
            <a:off x="180975" y="5751096"/>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8774" name="Line 5">
            <a:extLst>
              <a:ext uri="{FF2B5EF4-FFF2-40B4-BE49-F238E27FC236}">
                <a16:creationId xmlns:a16="http://schemas.microsoft.com/office/drawing/2014/main" xmlns="" id="{00000000-0008-0000-0E00-000056BA0200}"/>
              </a:ext>
            </a:extLst>
          </xdr:cNvPr>
          <xdr:cNvSpPr>
            <a:spLocks noChangeShapeType="1"/>
          </xdr:cNvSpPr>
        </xdr:nvSpPr>
        <xdr:spPr bwMode="auto">
          <a:xfrm flipV="1">
            <a:off x="1019175" y="5751096"/>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8775" name="Line 5">
            <a:extLst>
              <a:ext uri="{FF2B5EF4-FFF2-40B4-BE49-F238E27FC236}">
                <a16:creationId xmlns:a16="http://schemas.microsoft.com/office/drawing/2014/main" xmlns="" id="{00000000-0008-0000-0E00-000057BA0200}"/>
              </a:ext>
            </a:extLst>
          </xdr:cNvPr>
          <xdr:cNvSpPr>
            <a:spLocks noChangeShapeType="1"/>
          </xdr:cNvSpPr>
        </xdr:nvSpPr>
        <xdr:spPr bwMode="auto">
          <a:xfrm flipV="1">
            <a:off x="1495425" y="5751096"/>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8776" name="Line 5">
            <a:extLst>
              <a:ext uri="{FF2B5EF4-FFF2-40B4-BE49-F238E27FC236}">
                <a16:creationId xmlns:a16="http://schemas.microsoft.com/office/drawing/2014/main" xmlns="" id="{00000000-0008-0000-0E00-000058BA0200}"/>
              </a:ext>
            </a:extLst>
          </xdr:cNvPr>
          <xdr:cNvSpPr>
            <a:spLocks noChangeShapeType="1"/>
          </xdr:cNvSpPr>
        </xdr:nvSpPr>
        <xdr:spPr bwMode="auto">
          <a:xfrm flipV="1">
            <a:off x="2114550" y="5751096"/>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0</xdr:rowOff>
    </xdr:from>
    <xdr:to>
      <xdr:col>0</xdr:col>
      <xdr:colOff>994765</xdr:colOff>
      <xdr:row>3</xdr:row>
      <xdr:rowOff>133350</xdr:rowOff>
    </xdr:to>
    <xdr:pic>
      <xdr:nvPicPr>
        <xdr:cNvPr id="10" name="Imagen 9">
          <a:extLst>
            <a:ext uri="{FF2B5EF4-FFF2-40B4-BE49-F238E27FC236}">
              <a16:creationId xmlns:a16="http://schemas.microsoft.com/office/drawing/2014/main" xmlns="" id="{3538F776-494F-4B60-9B4D-914D983397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28575</xdr:colOff>
      <xdr:row>98</xdr:row>
      <xdr:rowOff>19050</xdr:rowOff>
    </xdr:from>
    <xdr:to>
      <xdr:col>8</xdr:col>
      <xdr:colOff>9525</xdr:colOff>
      <xdr:row>119</xdr:row>
      <xdr:rowOff>0</xdr:rowOff>
    </xdr:to>
    <xdr:cxnSp macro="">
      <xdr:nvCxnSpPr>
        <xdr:cNvPr id="2" name="Conector recto 1">
          <a:extLst>
            <a:ext uri="{FF2B5EF4-FFF2-40B4-BE49-F238E27FC236}">
              <a16:creationId xmlns:a16="http://schemas.microsoft.com/office/drawing/2014/main" xmlns="" id="{D32DA652-5881-4628-8485-589477BBD32B}"/>
            </a:ext>
          </a:extLst>
        </xdr:cNvPr>
        <xdr:cNvCxnSpPr/>
      </xdr:nvCxnSpPr>
      <xdr:spPr>
        <a:xfrm>
          <a:off x="2314575" y="21821775"/>
          <a:ext cx="4362450" cy="39909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142875</xdr:rowOff>
    </xdr:from>
    <xdr:to>
      <xdr:col>3</xdr:col>
      <xdr:colOff>571500</xdr:colOff>
      <xdr:row>5</xdr:row>
      <xdr:rowOff>142875</xdr:rowOff>
    </xdr:to>
    <xdr:sp macro="" textlink="">
      <xdr:nvSpPr>
        <xdr:cNvPr id="167632" name="Line 113">
          <a:extLst>
            <a:ext uri="{FF2B5EF4-FFF2-40B4-BE49-F238E27FC236}">
              <a16:creationId xmlns:a16="http://schemas.microsoft.com/office/drawing/2014/main" xmlns="" id="{00000000-0008-0000-0100-0000D08E0200}"/>
            </a:ext>
          </a:extLst>
        </xdr:cNvPr>
        <xdr:cNvSpPr>
          <a:spLocks noChangeShapeType="1"/>
        </xdr:cNvSpPr>
      </xdr:nvSpPr>
      <xdr:spPr bwMode="auto">
        <a:xfrm>
          <a:off x="520065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3" name="Line 168">
          <a:extLst>
            <a:ext uri="{FF2B5EF4-FFF2-40B4-BE49-F238E27FC236}">
              <a16:creationId xmlns:a16="http://schemas.microsoft.com/office/drawing/2014/main" xmlns="" id="{00000000-0008-0000-0100-0000D1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4" name="Line 169">
          <a:extLst>
            <a:ext uri="{FF2B5EF4-FFF2-40B4-BE49-F238E27FC236}">
              <a16:creationId xmlns:a16="http://schemas.microsoft.com/office/drawing/2014/main" xmlns="" id="{00000000-0008-0000-0100-0000D2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5" name="Line 170">
          <a:extLst>
            <a:ext uri="{FF2B5EF4-FFF2-40B4-BE49-F238E27FC236}">
              <a16:creationId xmlns:a16="http://schemas.microsoft.com/office/drawing/2014/main" xmlns="" id="{00000000-0008-0000-0100-0000D3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6" name="Line 113">
          <a:extLst>
            <a:ext uri="{FF2B5EF4-FFF2-40B4-BE49-F238E27FC236}">
              <a16:creationId xmlns:a16="http://schemas.microsoft.com/office/drawing/2014/main" xmlns="" id="{00000000-0008-0000-0100-0000D4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7" name="Line 113">
          <a:extLst>
            <a:ext uri="{FF2B5EF4-FFF2-40B4-BE49-F238E27FC236}">
              <a16:creationId xmlns:a16="http://schemas.microsoft.com/office/drawing/2014/main" xmlns="" id="{00000000-0008-0000-0100-0000D5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8" name="Line 113">
          <a:extLst>
            <a:ext uri="{FF2B5EF4-FFF2-40B4-BE49-F238E27FC236}">
              <a16:creationId xmlns:a16="http://schemas.microsoft.com/office/drawing/2014/main" xmlns="" id="{00000000-0008-0000-0100-0000D6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39" name="Line 113">
          <a:extLst>
            <a:ext uri="{FF2B5EF4-FFF2-40B4-BE49-F238E27FC236}">
              <a16:creationId xmlns:a16="http://schemas.microsoft.com/office/drawing/2014/main" xmlns="" id="{00000000-0008-0000-0100-0000D7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40" name="Line 113">
          <a:extLst>
            <a:ext uri="{FF2B5EF4-FFF2-40B4-BE49-F238E27FC236}">
              <a16:creationId xmlns:a16="http://schemas.microsoft.com/office/drawing/2014/main" xmlns="" id="{00000000-0008-0000-0100-0000D8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67641" name="Line 113">
          <a:extLst>
            <a:ext uri="{FF2B5EF4-FFF2-40B4-BE49-F238E27FC236}">
              <a16:creationId xmlns:a16="http://schemas.microsoft.com/office/drawing/2014/main" xmlns="" id="{00000000-0008-0000-0100-0000D98E0200}"/>
            </a:ext>
          </a:extLst>
        </xdr:cNvPr>
        <xdr:cNvSpPr>
          <a:spLocks noChangeShapeType="1"/>
        </xdr:cNvSpPr>
      </xdr:nvSpPr>
      <xdr:spPr bwMode="auto">
        <a:xfrm>
          <a:off x="1116330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5</xdr:row>
      <xdr:rowOff>142875</xdr:rowOff>
    </xdr:from>
    <xdr:to>
      <xdr:col>7</xdr:col>
      <xdr:colOff>571500</xdr:colOff>
      <xdr:row>5</xdr:row>
      <xdr:rowOff>142875</xdr:rowOff>
    </xdr:to>
    <xdr:sp macro="" textlink="">
      <xdr:nvSpPr>
        <xdr:cNvPr id="12" name="Line 113">
          <a:extLst>
            <a:ext uri="{FF2B5EF4-FFF2-40B4-BE49-F238E27FC236}">
              <a16:creationId xmlns:a16="http://schemas.microsoft.com/office/drawing/2014/main" xmlns="" id="{00000000-0008-0000-0100-00000C000000}"/>
            </a:ext>
          </a:extLst>
        </xdr:cNvPr>
        <xdr:cNvSpPr>
          <a:spLocks noChangeShapeType="1"/>
        </xdr:cNvSpPr>
      </xdr:nvSpPr>
      <xdr:spPr bwMode="auto">
        <a:xfrm>
          <a:off x="5191125" y="95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309563</xdr:colOff>
      <xdr:row>0</xdr:row>
      <xdr:rowOff>0</xdr:rowOff>
    </xdr:from>
    <xdr:to>
      <xdr:col>0</xdr:col>
      <xdr:colOff>1304328</xdr:colOff>
      <xdr:row>3</xdr:row>
      <xdr:rowOff>128587</xdr:rowOff>
    </xdr:to>
    <xdr:pic>
      <xdr:nvPicPr>
        <xdr:cNvPr id="15" name="Imagen 14">
          <a:extLst>
            <a:ext uri="{FF2B5EF4-FFF2-40B4-BE49-F238E27FC236}">
              <a16:creationId xmlns:a16="http://schemas.microsoft.com/office/drawing/2014/main" xmlns="" id="{3CDF4EF7-A4F8-4204-9BA9-9D5AD51728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571500</xdr:colOff>
      <xdr:row>5</xdr:row>
      <xdr:rowOff>142875</xdr:rowOff>
    </xdr:from>
    <xdr:to>
      <xdr:col>7</xdr:col>
      <xdr:colOff>571500</xdr:colOff>
      <xdr:row>5</xdr:row>
      <xdr:rowOff>142875</xdr:rowOff>
    </xdr:to>
    <xdr:sp macro="" textlink="">
      <xdr:nvSpPr>
        <xdr:cNvPr id="14" name="Line 113">
          <a:extLst>
            <a:ext uri="{FF2B5EF4-FFF2-40B4-BE49-F238E27FC236}">
              <a16:creationId xmlns:a16="http://schemas.microsoft.com/office/drawing/2014/main" xmlns="" id="{7AAD2FF7-3B33-4767-8F8B-736A73EAECBA}"/>
            </a:ext>
          </a:extLst>
        </xdr:cNvPr>
        <xdr:cNvSpPr>
          <a:spLocks noChangeShapeType="1"/>
        </xdr:cNvSpPr>
      </xdr:nvSpPr>
      <xdr:spPr bwMode="auto">
        <a:xfrm>
          <a:off x="5298281" y="111918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571500</xdr:colOff>
      <xdr:row>7</xdr:row>
      <xdr:rowOff>142875</xdr:rowOff>
    </xdr:from>
    <xdr:to>
      <xdr:col>9</xdr:col>
      <xdr:colOff>571500</xdr:colOff>
      <xdr:row>7</xdr:row>
      <xdr:rowOff>142875</xdr:rowOff>
    </xdr:to>
    <xdr:sp macro="" textlink="">
      <xdr:nvSpPr>
        <xdr:cNvPr id="2" name="Line 21">
          <a:extLst>
            <a:ext uri="{FF2B5EF4-FFF2-40B4-BE49-F238E27FC236}">
              <a16:creationId xmlns:a16="http://schemas.microsoft.com/office/drawing/2014/main" xmlns="" id="{D5444108-B17B-49FA-8495-228D00701A89}"/>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571500</xdr:colOff>
      <xdr:row>7</xdr:row>
      <xdr:rowOff>142875</xdr:rowOff>
    </xdr:from>
    <xdr:to>
      <xdr:col>8</xdr:col>
      <xdr:colOff>571500</xdr:colOff>
      <xdr:row>7</xdr:row>
      <xdr:rowOff>142875</xdr:rowOff>
    </xdr:to>
    <xdr:sp macro="" textlink="">
      <xdr:nvSpPr>
        <xdr:cNvPr id="3" name="Line 25">
          <a:extLst>
            <a:ext uri="{FF2B5EF4-FFF2-40B4-BE49-F238E27FC236}">
              <a16:creationId xmlns:a16="http://schemas.microsoft.com/office/drawing/2014/main" xmlns="" id="{B97313A2-8EE1-4971-92D5-F932E3CB6C28}"/>
            </a:ext>
          </a:extLst>
        </xdr:cNvPr>
        <xdr:cNvSpPr>
          <a:spLocks noChangeShapeType="1"/>
        </xdr:cNvSpPr>
      </xdr:nvSpPr>
      <xdr:spPr bwMode="auto">
        <a:xfrm>
          <a:off x="6667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4" name="Line 26">
          <a:extLst>
            <a:ext uri="{FF2B5EF4-FFF2-40B4-BE49-F238E27FC236}">
              <a16:creationId xmlns:a16="http://schemas.microsoft.com/office/drawing/2014/main" xmlns="" id="{10F9943B-5749-418C-B017-A80BE8E05048}"/>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571500</xdr:colOff>
      <xdr:row>7</xdr:row>
      <xdr:rowOff>142875</xdr:rowOff>
    </xdr:from>
    <xdr:to>
      <xdr:col>8</xdr:col>
      <xdr:colOff>571500</xdr:colOff>
      <xdr:row>7</xdr:row>
      <xdr:rowOff>142875</xdr:rowOff>
    </xdr:to>
    <xdr:sp macro="" textlink="">
      <xdr:nvSpPr>
        <xdr:cNvPr id="5" name="Line 27">
          <a:extLst>
            <a:ext uri="{FF2B5EF4-FFF2-40B4-BE49-F238E27FC236}">
              <a16:creationId xmlns:a16="http://schemas.microsoft.com/office/drawing/2014/main" xmlns="" id="{6315F927-2C9C-48F7-96F9-EE15D796CA81}"/>
            </a:ext>
          </a:extLst>
        </xdr:cNvPr>
        <xdr:cNvSpPr>
          <a:spLocks noChangeShapeType="1"/>
        </xdr:cNvSpPr>
      </xdr:nvSpPr>
      <xdr:spPr bwMode="auto">
        <a:xfrm>
          <a:off x="6667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6" name="Line 25">
          <a:extLst>
            <a:ext uri="{FF2B5EF4-FFF2-40B4-BE49-F238E27FC236}">
              <a16:creationId xmlns:a16="http://schemas.microsoft.com/office/drawing/2014/main" xmlns="" id="{2D1CB696-3140-465B-8420-AA25438E3226}"/>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7" name="Line 27">
          <a:extLst>
            <a:ext uri="{FF2B5EF4-FFF2-40B4-BE49-F238E27FC236}">
              <a16:creationId xmlns:a16="http://schemas.microsoft.com/office/drawing/2014/main" xmlns="" id="{9F830E5D-4F14-49CF-8D58-80244F289EC0}"/>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8" name="Line 25">
          <a:extLst>
            <a:ext uri="{FF2B5EF4-FFF2-40B4-BE49-F238E27FC236}">
              <a16:creationId xmlns:a16="http://schemas.microsoft.com/office/drawing/2014/main" xmlns="" id="{BD8EB961-9915-4144-ADC1-6EC77AAD8F8F}"/>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9" name="Line 27">
          <a:extLst>
            <a:ext uri="{FF2B5EF4-FFF2-40B4-BE49-F238E27FC236}">
              <a16:creationId xmlns:a16="http://schemas.microsoft.com/office/drawing/2014/main" xmlns="" id="{C394CC3A-4F0F-4E1D-8C23-98DA4BDC0B47}"/>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0" name="Line 21">
          <a:extLst>
            <a:ext uri="{FF2B5EF4-FFF2-40B4-BE49-F238E27FC236}">
              <a16:creationId xmlns:a16="http://schemas.microsoft.com/office/drawing/2014/main" xmlns="" id="{E8FA7090-5529-4B63-878E-CE42C8E08C4E}"/>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571500</xdr:colOff>
      <xdr:row>7</xdr:row>
      <xdr:rowOff>142875</xdr:rowOff>
    </xdr:from>
    <xdr:to>
      <xdr:col>8</xdr:col>
      <xdr:colOff>571500</xdr:colOff>
      <xdr:row>7</xdr:row>
      <xdr:rowOff>142875</xdr:rowOff>
    </xdr:to>
    <xdr:sp macro="" textlink="">
      <xdr:nvSpPr>
        <xdr:cNvPr id="11" name="Line 25">
          <a:extLst>
            <a:ext uri="{FF2B5EF4-FFF2-40B4-BE49-F238E27FC236}">
              <a16:creationId xmlns:a16="http://schemas.microsoft.com/office/drawing/2014/main" xmlns="" id="{53524143-0440-4798-8BF0-C460874A7ECF}"/>
            </a:ext>
          </a:extLst>
        </xdr:cNvPr>
        <xdr:cNvSpPr>
          <a:spLocks noChangeShapeType="1"/>
        </xdr:cNvSpPr>
      </xdr:nvSpPr>
      <xdr:spPr bwMode="auto">
        <a:xfrm>
          <a:off x="6667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2" name="Line 26">
          <a:extLst>
            <a:ext uri="{FF2B5EF4-FFF2-40B4-BE49-F238E27FC236}">
              <a16:creationId xmlns:a16="http://schemas.microsoft.com/office/drawing/2014/main" xmlns="" id="{52DF0439-83C0-47B0-A68D-7D858573F6EA}"/>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571500</xdr:colOff>
      <xdr:row>7</xdr:row>
      <xdr:rowOff>142875</xdr:rowOff>
    </xdr:from>
    <xdr:to>
      <xdr:col>8</xdr:col>
      <xdr:colOff>571500</xdr:colOff>
      <xdr:row>7</xdr:row>
      <xdr:rowOff>142875</xdr:rowOff>
    </xdr:to>
    <xdr:sp macro="" textlink="">
      <xdr:nvSpPr>
        <xdr:cNvPr id="13" name="Line 27">
          <a:extLst>
            <a:ext uri="{FF2B5EF4-FFF2-40B4-BE49-F238E27FC236}">
              <a16:creationId xmlns:a16="http://schemas.microsoft.com/office/drawing/2014/main" xmlns="" id="{6859EDE3-D332-49F7-8DB3-33BD7AE2BA3F}"/>
            </a:ext>
          </a:extLst>
        </xdr:cNvPr>
        <xdr:cNvSpPr>
          <a:spLocks noChangeShapeType="1"/>
        </xdr:cNvSpPr>
      </xdr:nvSpPr>
      <xdr:spPr bwMode="auto">
        <a:xfrm>
          <a:off x="6667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4" name="Line 25">
          <a:extLst>
            <a:ext uri="{FF2B5EF4-FFF2-40B4-BE49-F238E27FC236}">
              <a16:creationId xmlns:a16="http://schemas.microsoft.com/office/drawing/2014/main" xmlns="" id="{2762427F-E6C7-4ABD-9050-DC8D511D8DF1}"/>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5" name="Line 27">
          <a:extLst>
            <a:ext uri="{FF2B5EF4-FFF2-40B4-BE49-F238E27FC236}">
              <a16:creationId xmlns:a16="http://schemas.microsoft.com/office/drawing/2014/main" xmlns="" id="{EC253993-4417-4F56-BAAF-8BAFC04E5789}"/>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6" name="Line 25">
          <a:extLst>
            <a:ext uri="{FF2B5EF4-FFF2-40B4-BE49-F238E27FC236}">
              <a16:creationId xmlns:a16="http://schemas.microsoft.com/office/drawing/2014/main" xmlns="" id="{3A45EE56-94E2-46D2-B814-038DB96BD6C2}"/>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7</xdr:row>
      <xdr:rowOff>142875</xdr:rowOff>
    </xdr:from>
    <xdr:to>
      <xdr:col>9</xdr:col>
      <xdr:colOff>571500</xdr:colOff>
      <xdr:row>7</xdr:row>
      <xdr:rowOff>142875</xdr:rowOff>
    </xdr:to>
    <xdr:sp macro="" textlink="">
      <xdr:nvSpPr>
        <xdr:cNvPr id="17" name="Line 27">
          <a:extLst>
            <a:ext uri="{FF2B5EF4-FFF2-40B4-BE49-F238E27FC236}">
              <a16:creationId xmlns:a16="http://schemas.microsoft.com/office/drawing/2014/main" xmlns="" id="{F7AE9C79-17C6-4BC4-B641-2FCB84083899}"/>
            </a:ext>
          </a:extLst>
        </xdr:cNvPr>
        <xdr:cNvSpPr>
          <a:spLocks noChangeShapeType="1"/>
        </xdr:cNvSpPr>
      </xdr:nvSpPr>
      <xdr:spPr bwMode="auto">
        <a:xfrm>
          <a:off x="7429500" y="1276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2</xdr:col>
      <xdr:colOff>108940</xdr:colOff>
      <xdr:row>4</xdr:row>
      <xdr:rowOff>104775</xdr:rowOff>
    </xdr:to>
    <xdr:pic>
      <xdr:nvPicPr>
        <xdr:cNvPr id="19" name="Imagen 18">
          <a:extLst>
            <a:ext uri="{FF2B5EF4-FFF2-40B4-BE49-F238E27FC236}">
              <a16:creationId xmlns:a16="http://schemas.microsoft.com/office/drawing/2014/main" xmlns="" id="{0BA01D78-78B4-483C-982A-E9E8831151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0</xdr:row>
      <xdr:rowOff>0</xdr:rowOff>
    </xdr:from>
    <xdr:to>
      <xdr:col>0</xdr:col>
      <xdr:colOff>1242415</xdr:colOff>
      <xdr:row>3</xdr:row>
      <xdr:rowOff>152400</xdr:rowOff>
    </xdr:to>
    <xdr:pic>
      <xdr:nvPicPr>
        <xdr:cNvPr id="2" name="Imagen 1">
          <a:extLst>
            <a:ext uri="{FF2B5EF4-FFF2-40B4-BE49-F238E27FC236}">
              <a16:creationId xmlns:a16="http://schemas.microsoft.com/office/drawing/2014/main" xmlns="" id="{12018794-9DDD-49B3-85CF-4B38CBD4A0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0</xdr:rowOff>
    </xdr:from>
    <xdr:to>
      <xdr:col>3</xdr:col>
      <xdr:colOff>611860</xdr:colOff>
      <xdr:row>5</xdr:row>
      <xdr:rowOff>38100</xdr:rowOff>
    </xdr:to>
    <xdr:pic>
      <xdr:nvPicPr>
        <xdr:cNvPr id="2" name="Imagen 1">
          <a:extLst>
            <a:ext uri="{FF2B5EF4-FFF2-40B4-BE49-F238E27FC236}">
              <a16:creationId xmlns:a16="http://schemas.microsoft.com/office/drawing/2014/main" xmlns="" id="{6AF00D34-A7C4-4672-AC59-4C9E635F3D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0"/>
          <a:ext cx="100810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30480</xdr:colOff>
      <xdr:row>1</xdr:row>
      <xdr:rowOff>106680</xdr:rowOff>
    </xdr:from>
    <xdr:to>
      <xdr:col>1</xdr:col>
      <xdr:colOff>97154</xdr:colOff>
      <xdr:row>7</xdr:row>
      <xdr:rowOff>64769</xdr:rowOff>
    </xdr:to>
    <xdr:pic>
      <xdr:nvPicPr>
        <xdr:cNvPr id="2" name="Imagen 1">
          <a:extLst>
            <a:ext uri="{FF2B5EF4-FFF2-40B4-BE49-F238E27FC236}">
              <a16:creationId xmlns:a16="http://schemas.microsoft.com/office/drawing/2014/main" xmlns="" id="{2CDDBCDF-BF6E-4044-BA7B-920D586536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274320"/>
          <a:ext cx="1224914" cy="963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95250</xdr:rowOff>
    </xdr:to>
    <xdr:pic>
      <xdr:nvPicPr>
        <xdr:cNvPr id="2" name="Imagen 1">
          <a:extLst>
            <a:ext uri="{FF2B5EF4-FFF2-40B4-BE49-F238E27FC236}">
              <a16:creationId xmlns:a16="http://schemas.microsoft.com/office/drawing/2014/main" xmlns="" id="{59F164EC-99FB-44FD-804E-FD971A4F43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994765</xdr:colOff>
      <xdr:row>3</xdr:row>
      <xdr:rowOff>95250</xdr:rowOff>
    </xdr:to>
    <xdr:pic>
      <xdr:nvPicPr>
        <xdr:cNvPr id="2" name="Imagen 1">
          <a:extLst>
            <a:ext uri="{FF2B5EF4-FFF2-40B4-BE49-F238E27FC236}">
              <a16:creationId xmlns:a16="http://schemas.microsoft.com/office/drawing/2014/main" xmlns="" id="{914FF63B-EF06-4989-8BD5-DB73F4F7EE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108857</xdr:colOff>
      <xdr:row>0</xdr:row>
      <xdr:rowOff>0</xdr:rowOff>
    </xdr:from>
    <xdr:to>
      <xdr:col>0</xdr:col>
      <xdr:colOff>1103622</xdr:colOff>
      <xdr:row>3</xdr:row>
      <xdr:rowOff>111579</xdr:rowOff>
    </xdr:to>
    <xdr:pic>
      <xdr:nvPicPr>
        <xdr:cNvPr id="2" name="Imagen 1">
          <a:extLst>
            <a:ext uri="{FF2B5EF4-FFF2-40B4-BE49-F238E27FC236}">
              <a16:creationId xmlns:a16="http://schemas.microsoft.com/office/drawing/2014/main" xmlns="" id="{5A34C0EE-799A-4337-86A7-97BC32849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7" y="0"/>
          <a:ext cx="99476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D-CYCE\Users\Mis%20documentos\CLIENTES%20AUDITORIA\ATLANTIC%20SAECA\HOJA%20FLUJO%20DE%20CAJ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Balances "/>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tabSelected="1" topLeftCell="A2" zoomScaleNormal="100" workbookViewId="0">
      <selection activeCell="G12" sqref="G12"/>
    </sheetView>
  </sheetViews>
  <sheetFormatPr baseColWidth="10" defaultRowHeight="12.75"/>
  <cols>
    <col min="1" max="1" width="19.5703125" customWidth="1"/>
    <col min="2" max="2" width="21.140625" customWidth="1"/>
    <col min="3" max="3" width="18.7109375" customWidth="1"/>
    <col min="4" max="4" width="15.140625" customWidth="1"/>
    <col min="5" max="5" width="29.85546875" customWidth="1"/>
  </cols>
  <sheetData>
    <row r="1" spans="1:6" ht="15">
      <c r="A1" s="9"/>
      <c r="B1" s="10"/>
      <c r="C1" s="10"/>
      <c r="D1" s="24"/>
      <c r="E1" s="23"/>
      <c r="F1" s="11"/>
    </row>
    <row r="2" spans="1:6" ht="15">
      <c r="A2" s="12"/>
      <c r="B2" s="13"/>
      <c r="C2" s="13"/>
      <c r="D2" s="22"/>
      <c r="E2" s="21"/>
      <c r="F2" s="11"/>
    </row>
    <row r="3" spans="1:6" ht="18">
      <c r="A3" s="26" t="s">
        <v>97</v>
      </c>
      <c r="B3" s="27"/>
      <c r="C3" s="28"/>
      <c r="D3" s="28"/>
      <c r="E3" s="29"/>
      <c r="F3" s="11"/>
    </row>
    <row r="4" spans="1:6">
      <c r="A4" s="30"/>
      <c r="B4" s="31"/>
      <c r="C4" s="31"/>
      <c r="D4" s="31"/>
      <c r="E4" s="32"/>
      <c r="F4" s="11"/>
    </row>
    <row r="5" spans="1:6" s="8" customFormat="1" ht="27.75" customHeight="1">
      <c r="A5" s="776" t="s">
        <v>447</v>
      </c>
      <c r="B5" s="777"/>
      <c r="C5" s="777"/>
      <c r="D5" s="777"/>
      <c r="E5" s="778"/>
      <c r="F5" s="14"/>
    </row>
    <row r="6" spans="1:6" s="8" customFormat="1" ht="14.25">
      <c r="A6" s="33"/>
      <c r="B6" s="34"/>
      <c r="C6" s="34"/>
      <c r="D6" s="34"/>
      <c r="E6" s="35"/>
      <c r="F6" s="14"/>
    </row>
    <row r="7" spans="1:6" s="8" customFormat="1" ht="14.25">
      <c r="A7" s="36"/>
      <c r="B7" s="37"/>
      <c r="C7" s="37"/>
      <c r="D7" s="37"/>
      <c r="E7" s="38"/>
      <c r="F7" s="14"/>
    </row>
    <row r="8" spans="1:6" s="8" customFormat="1" ht="14.25">
      <c r="A8" s="131" t="s">
        <v>172</v>
      </c>
      <c r="B8" s="132"/>
      <c r="C8" s="132"/>
      <c r="D8" s="132"/>
      <c r="E8" s="133"/>
      <c r="F8" s="14"/>
    </row>
    <row r="9" spans="1:6" s="8" customFormat="1" ht="14.25">
      <c r="A9" s="134"/>
      <c r="B9" s="135"/>
      <c r="C9" s="135"/>
      <c r="D9" s="135"/>
      <c r="E9" s="136"/>
      <c r="F9" s="14"/>
    </row>
    <row r="10" spans="1:6" s="8" customFormat="1" ht="14.25">
      <c r="A10" s="131" t="s">
        <v>173</v>
      </c>
      <c r="B10" s="132"/>
      <c r="C10" s="132"/>
      <c r="D10" s="132"/>
      <c r="E10" s="133"/>
      <c r="F10" s="14"/>
    </row>
    <row r="11" spans="1:6" s="8" customFormat="1" ht="14.25">
      <c r="A11" s="134"/>
      <c r="B11" s="135"/>
      <c r="C11" s="135"/>
      <c r="D11" s="135"/>
      <c r="E11" s="136"/>
      <c r="F11" s="14"/>
    </row>
    <row r="12" spans="1:6" s="8" customFormat="1" ht="14.25">
      <c r="A12" s="131" t="s">
        <v>174</v>
      </c>
      <c r="B12" s="132"/>
      <c r="C12" s="132"/>
      <c r="D12" s="132"/>
      <c r="E12" s="133"/>
      <c r="F12" s="14"/>
    </row>
    <row r="13" spans="1:6" s="8" customFormat="1" ht="14.25">
      <c r="A13" s="134"/>
      <c r="B13" s="135"/>
      <c r="C13" s="135"/>
      <c r="D13" s="135"/>
      <c r="E13" s="136"/>
      <c r="F13" s="14"/>
    </row>
    <row r="14" spans="1:6" s="8" customFormat="1" ht="36" customHeight="1">
      <c r="A14" s="772" t="s">
        <v>175</v>
      </c>
      <c r="B14" s="773"/>
      <c r="C14" s="773"/>
      <c r="D14" s="773"/>
      <c r="E14" s="774"/>
      <c r="F14" s="14"/>
    </row>
    <row r="15" spans="1:6" s="8" customFormat="1" ht="14.25">
      <c r="A15" s="134"/>
      <c r="B15" s="135"/>
      <c r="C15" s="135"/>
      <c r="D15" s="135"/>
      <c r="E15" s="136"/>
      <c r="F15" s="14"/>
    </row>
    <row r="16" spans="1:6" s="8" customFormat="1" ht="14.25">
      <c r="A16" s="769" t="s">
        <v>262</v>
      </c>
      <c r="B16" s="770"/>
      <c r="C16" s="770"/>
      <c r="D16" s="770"/>
      <c r="E16" s="771"/>
      <c r="F16" s="14"/>
    </row>
    <row r="17" spans="1:6" s="8" customFormat="1" ht="14.25">
      <c r="A17" s="134"/>
      <c r="B17" s="135"/>
      <c r="C17" s="135"/>
      <c r="D17" s="135"/>
      <c r="E17" s="136"/>
      <c r="F17" s="14"/>
    </row>
    <row r="18" spans="1:6" s="8" customFormat="1" ht="30.75" customHeight="1">
      <c r="A18" s="769" t="s">
        <v>443</v>
      </c>
      <c r="B18" s="770"/>
      <c r="C18" s="770"/>
      <c r="D18" s="770"/>
      <c r="E18" s="771"/>
      <c r="F18" s="14"/>
    </row>
    <row r="19" spans="1:6" s="8" customFormat="1" ht="13.5" customHeight="1">
      <c r="A19" s="283"/>
      <c r="B19" s="284"/>
      <c r="C19" s="284"/>
      <c r="D19" s="284"/>
      <c r="E19" s="285"/>
      <c r="F19" s="14"/>
    </row>
    <row r="20" spans="1:6" s="8" customFormat="1" ht="14.25">
      <c r="A20" s="131" t="s">
        <v>176</v>
      </c>
      <c r="B20" s="132"/>
      <c r="C20" s="132"/>
      <c r="D20" s="132"/>
      <c r="E20" s="133"/>
      <c r="F20" s="14"/>
    </row>
    <row r="21" spans="1:6" s="8" customFormat="1" ht="14.25">
      <c r="A21" s="134"/>
      <c r="B21" s="135"/>
      <c r="C21" s="135"/>
      <c r="D21" s="135"/>
      <c r="E21" s="136"/>
      <c r="F21" s="14"/>
    </row>
    <row r="22" spans="1:6" s="8" customFormat="1" ht="14.25">
      <c r="A22" s="131" t="s">
        <v>78</v>
      </c>
      <c r="B22" s="132"/>
      <c r="C22" s="132"/>
      <c r="D22" s="132"/>
      <c r="E22" s="133"/>
      <c r="F22" s="14"/>
    </row>
    <row r="23" spans="1:6" s="8" customFormat="1" ht="14.25">
      <c r="A23" s="134"/>
      <c r="B23" s="135"/>
      <c r="C23" s="135"/>
      <c r="D23" s="135"/>
      <c r="E23" s="136"/>
      <c r="F23" s="14"/>
    </row>
    <row r="24" spans="1:6" s="8" customFormat="1" ht="14.25">
      <c r="A24" s="131" t="s">
        <v>79</v>
      </c>
      <c r="B24" s="132"/>
      <c r="C24" s="132"/>
      <c r="D24" s="132"/>
      <c r="E24" s="133"/>
      <c r="F24" s="14"/>
    </row>
    <row r="25" spans="1:6" s="8" customFormat="1" ht="14.25">
      <c r="A25" s="134"/>
      <c r="B25" s="135"/>
      <c r="C25" s="135"/>
      <c r="D25" s="135"/>
      <c r="E25" s="136"/>
      <c r="F25" s="14"/>
    </row>
    <row r="26" spans="1:6" s="8" customFormat="1" ht="14.25">
      <c r="A26" s="137"/>
      <c r="B26" s="138"/>
      <c r="C26" s="138"/>
      <c r="D26" s="138" t="s">
        <v>80</v>
      </c>
      <c r="E26" s="139" t="s">
        <v>81</v>
      </c>
      <c r="F26" s="14"/>
    </row>
    <row r="27" spans="1:6" s="8" customFormat="1" ht="14.25">
      <c r="A27" s="147" t="s">
        <v>82</v>
      </c>
      <c r="B27" s="146" t="s">
        <v>135</v>
      </c>
      <c r="C27" s="140" t="s">
        <v>83</v>
      </c>
      <c r="D27" s="140" t="s">
        <v>84</v>
      </c>
      <c r="E27" s="141" t="s">
        <v>84</v>
      </c>
      <c r="F27" s="14"/>
    </row>
    <row r="28" spans="1:6" s="8" customFormat="1" ht="14.25">
      <c r="A28" s="148">
        <v>15000</v>
      </c>
      <c r="B28" s="149">
        <v>5</v>
      </c>
      <c r="C28" s="138" t="s">
        <v>177</v>
      </c>
      <c r="D28" s="142">
        <v>15000000000</v>
      </c>
      <c r="E28" s="144">
        <f>+D28</f>
        <v>15000000000</v>
      </c>
      <c r="F28" s="14"/>
    </row>
    <row r="29" spans="1:6" s="8" customFormat="1" ht="14.25">
      <c r="A29" s="148">
        <v>35000</v>
      </c>
      <c r="B29" s="149">
        <v>1</v>
      </c>
      <c r="C29" s="138" t="s">
        <v>178</v>
      </c>
      <c r="D29" s="142">
        <v>35000000000</v>
      </c>
      <c r="E29" s="144">
        <f>+D29</f>
        <v>35000000000</v>
      </c>
      <c r="F29" s="14"/>
    </row>
    <row r="30" spans="1:6" s="8" customFormat="1" ht="14.25">
      <c r="A30" s="148">
        <v>7500</v>
      </c>
      <c r="B30" s="149">
        <v>5</v>
      </c>
      <c r="C30" s="138" t="s">
        <v>177</v>
      </c>
      <c r="D30" s="142">
        <v>7500000000</v>
      </c>
      <c r="E30" s="144">
        <f>+D30</f>
        <v>7500000000</v>
      </c>
      <c r="F30" s="14"/>
    </row>
    <row r="31" spans="1:6" s="8" customFormat="1" ht="14.25">
      <c r="A31" s="148">
        <v>17500</v>
      </c>
      <c r="B31" s="149">
        <v>1</v>
      </c>
      <c r="C31" s="138" t="s">
        <v>178</v>
      </c>
      <c r="D31" s="142">
        <v>17500000000</v>
      </c>
      <c r="E31" s="144">
        <v>15780000000</v>
      </c>
      <c r="F31" s="14"/>
    </row>
    <row r="32" spans="1:6" s="8" customFormat="1" ht="15">
      <c r="A32" s="150">
        <f>SUM(A28:A31)</f>
        <v>75000</v>
      </c>
      <c r="B32" s="151">
        <f>SUM(B28:B31)</f>
        <v>12</v>
      </c>
      <c r="C32" s="138"/>
      <c r="D32" s="143">
        <f>SUM(D28:D31)</f>
        <v>75000000000</v>
      </c>
      <c r="E32" s="145">
        <f>SUM(E28:E31)</f>
        <v>73280000000</v>
      </c>
      <c r="F32" s="14"/>
    </row>
    <row r="33" spans="1:8" s="8" customFormat="1" ht="15" thickBot="1">
      <c r="A33" s="127"/>
      <c r="B33" s="128"/>
      <c r="C33" s="128"/>
      <c r="D33" s="129"/>
      <c r="E33" s="130"/>
      <c r="F33" s="14"/>
    </row>
    <row r="40" spans="1:8" ht="15">
      <c r="A40" s="775" t="s">
        <v>179</v>
      </c>
      <c r="B40" s="775"/>
      <c r="C40" s="612" t="s">
        <v>180</v>
      </c>
      <c r="D40" s="613" t="s">
        <v>516</v>
      </c>
      <c r="E40" s="614"/>
      <c r="F40" s="56"/>
      <c r="G40" s="56"/>
      <c r="H40" s="2"/>
    </row>
    <row r="41" spans="1:8" ht="14.25">
      <c r="A41" s="775" t="s">
        <v>132</v>
      </c>
      <c r="B41" s="775"/>
      <c r="C41" s="612" t="s">
        <v>142</v>
      </c>
      <c r="D41" s="613" t="s">
        <v>123</v>
      </c>
      <c r="E41" s="615"/>
      <c r="F41" s="57"/>
      <c r="G41" s="57"/>
      <c r="H41" s="2"/>
    </row>
    <row r="43" spans="1:8" s="49" customFormat="1">
      <c r="A43" s="89"/>
    </row>
    <row r="44" spans="1:8">
      <c r="A44" s="45"/>
    </row>
    <row r="47" spans="1:8">
      <c r="D47" s="11"/>
    </row>
    <row r="48" spans="1:8">
      <c r="D48" s="11"/>
    </row>
    <row r="49" spans="1:5">
      <c r="A49" s="11"/>
      <c r="D49" s="11"/>
      <c r="E49" s="11"/>
    </row>
    <row r="50" spans="1:5">
      <c r="A50" s="11"/>
      <c r="D50" s="11"/>
      <c r="E50" s="11"/>
    </row>
    <row r="51" spans="1:5">
      <c r="A51" s="11"/>
      <c r="D51" s="11"/>
      <c r="E51" s="11"/>
    </row>
    <row r="52" spans="1:5">
      <c r="A52" s="11"/>
      <c r="D52" s="11"/>
      <c r="E52" s="11"/>
    </row>
    <row r="53" spans="1:5">
      <c r="D53" s="11"/>
      <c r="E53" s="11"/>
    </row>
  </sheetData>
  <mergeCells count="6">
    <mergeCell ref="A18:E18"/>
    <mergeCell ref="A14:E14"/>
    <mergeCell ref="A40:B40"/>
    <mergeCell ref="A41:B41"/>
    <mergeCell ref="A5:E5"/>
    <mergeCell ref="A16:E16"/>
  </mergeCells>
  <phoneticPr fontId="34" type="noConversion"/>
  <printOptions gridLinesSet="0"/>
  <pageMargins left="0.7" right="0.7" top="0.75" bottom="0.75" header="0.3" footer="0.3"/>
  <pageSetup scale="88" firstPageNumber="2" fitToHeight="0" orientation="portrait" useFirstPageNumber="1"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6"/>
  <sheetViews>
    <sheetView showGridLines="0" zoomScale="77" zoomScaleNormal="100" workbookViewId="0">
      <selection activeCell="A26" sqref="A26"/>
    </sheetView>
  </sheetViews>
  <sheetFormatPr baseColWidth="10" defaultColWidth="11.42578125" defaultRowHeight="12.75"/>
  <cols>
    <col min="1" max="1" width="30.42578125" style="167" customWidth="1"/>
    <col min="2" max="2" width="10" style="167" customWidth="1"/>
    <col min="3" max="3" width="11.28515625" style="167" customWidth="1"/>
    <col min="4" max="4" width="12.5703125" style="167" customWidth="1"/>
    <col min="5" max="5" width="12.140625" style="167" customWidth="1"/>
    <col min="6" max="6" width="16.5703125" style="167" customWidth="1"/>
    <col min="7" max="7" width="11.5703125" style="167" customWidth="1"/>
    <col min="8" max="8" width="14.85546875" style="167" customWidth="1"/>
    <col min="9" max="9" width="15.5703125" style="167" customWidth="1"/>
    <col min="10" max="10" width="13" style="167" customWidth="1"/>
    <col min="11" max="11" width="13.140625" style="167" customWidth="1"/>
    <col min="12" max="12" width="13.5703125" style="167" customWidth="1"/>
    <col min="13" max="13" width="23.28515625" style="167" bestFit="1" customWidth="1"/>
    <col min="14" max="16384" width="11.42578125" style="167"/>
  </cols>
  <sheetData>
    <row r="1" spans="1:13" ht="15">
      <c r="A1" s="840" t="s">
        <v>448</v>
      </c>
      <c r="B1" s="840"/>
      <c r="C1" s="840"/>
      <c r="D1" s="840"/>
      <c r="E1" s="840"/>
      <c r="F1" s="840"/>
      <c r="G1" s="840"/>
      <c r="H1" s="840"/>
      <c r="I1" s="840"/>
      <c r="J1" s="840"/>
      <c r="K1" s="840"/>
      <c r="L1" s="840"/>
      <c r="M1" s="840"/>
    </row>
    <row r="2" spans="1:13" ht="15">
      <c r="A2" s="840" t="s">
        <v>276</v>
      </c>
      <c r="B2" s="840"/>
      <c r="C2" s="840"/>
      <c r="D2" s="840"/>
      <c r="E2" s="840"/>
      <c r="F2" s="840"/>
      <c r="G2" s="840"/>
      <c r="H2" s="840"/>
      <c r="I2" s="840"/>
      <c r="J2" s="840"/>
      <c r="K2" s="840"/>
      <c r="L2" s="840"/>
      <c r="M2" s="840"/>
    </row>
    <row r="3" spans="1:13" ht="15">
      <c r="A3" s="840" t="s">
        <v>9</v>
      </c>
      <c r="B3" s="840"/>
      <c r="C3" s="840"/>
      <c r="D3" s="840"/>
      <c r="E3" s="840"/>
      <c r="F3" s="840"/>
      <c r="G3" s="840"/>
      <c r="H3" s="840"/>
      <c r="I3" s="840"/>
      <c r="J3" s="840"/>
      <c r="K3" s="840"/>
      <c r="L3" s="840"/>
      <c r="M3" s="840"/>
    </row>
    <row r="4" spans="1:13" s="340" customFormat="1" ht="18">
      <c r="A4" s="711"/>
      <c r="B4" s="711"/>
      <c r="C4" s="711"/>
      <c r="D4" s="711"/>
      <c r="E4" s="711"/>
      <c r="F4" s="711"/>
      <c r="G4" s="711"/>
      <c r="H4" s="711"/>
      <c r="I4" s="711"/>
      <c r="J4" s="711"/>
      <c r="K4" s="711"/>
      <c r="L4" s="711"/>
      <c r="M4" s="711"/>
    </row>
    <row r="5" spans="1:13" s="340" customFormat="1" ht="18">
      <c r="A5" s="711" t="s">
        <v>29</v>
      </c>
      <c r="B5" s="711"/>
      <c r="C5" s="711"/>
      <c r="D5" s="711"/>
      <c r="E5" s="711"/>
      <c r="F5" s="711"/>
      <c r="G5" s="711"/>
      <c r="H5" s="711"/>
      <c r="I5" s="711"/>
      <c r="J5" s="711"/>
      <c r="K5" s="711"/>
      <c r="L5" s="711"/>
      <c r="M5" s="711"/>
    </row>
    <row r="6" spans="1:13" s="340" customFormat="1" ht="18">
      <c r="A6" s="711" t="s">
        <v>30</v>
      </c>
      <c r="B6" s="711"/>
      <c r="C6" s="711"/>
      <c r="D6" s="711"/>
      <c r="E6" s="711"/>
      <c r="F6" s="711"/>
      <c r="G6" s="711"/>
      <c r="H6" s="711"/>
      <c r="I6" s="711"/>
      <c r="J6" s="711"/>
      <c r="K6" s="711"/>
      <c r="L6" s="711"/>
      <c r="M6" s="711"/>
    </row>
    <row r="7" spans="1:13" s="340" customFormat="1" ht="18">
      <c r="A7" s="711"/>
      <c r="B7" s="711"/>
      <c r="C7" s="711"/>
      <c r="D7" s="711"/>
      <c r="E7" s="711"/>
      <c r="F7" s="711"/>
      <c r="G7" s="711"/>
      <c r="H7" s="711"/>
      <c r="I7" s="711"/>
      <c r="J7" s="711"/>
      <c r="K7" s="711"/>
      <c r="L7" s="711"/>
      <c r="M7" s="711"/>
    </row>
    <row r="8" spans="1:13" s="340" customFormat="1" ht="18">
      <c r="A8" s="711"/>
      <c r="B8" s="711"/>
      <c r="C8" s="711"/>
      <c r="D8" s="711"/>
      <c r="E8" s="711"/>
      <c r="F8" s="711"/>
      <c r="G8" s="711"/>
      <c r="H8" s="711"/>
      <c r="I8" s="711"/>
      <c r="J8" s="711"/>
      <c r="K8" s="711"/>
      <c r="L8" s="711"/>
      <c r="M8" s="711"/>
    </row>
    <row r="9" spans="1:13" ht="15">
      <c r="A9" s="172"/>
      <c r="B9" s="172"/>
      <c r="C9" s="172"/>
      <c r="D9" s="172"/>
      <c r="E9" s="172"/>
      <c r="F9" s="172"/>
      <c r="G9" s="172"/>
      <c r="H9" s="172"/>
      <c r="I9" s="172"/>
      <c r="J9" s="172"/>
      <c r="K9" s="172"/>
      <c r="L9" s="172"/>
      <c r="M9" s="731" t="s">
        <v>31</v>
      </c>
    </row>
    <row r="10" spans="1:13">
      <c r="A10" s="287"/>
      <c r="B10" s="287"/>
      <c r="C10" s="287"/>
      <c r="D10" s="287"/>
      <c r="E10" s="287"/>
      <c r="F10" s="287"/>
      <c r="G10" s="287"/>
      <c r="H10" s="287"/>
      <c r="I10" s="287"/>
      <c r="J10" s="287"/>
      <c r="K10" s="287"/>
      <c r="L10" s="287"/>
      <c r="M10" s="287"/>
    </row>
    <row r="11" spans="1:13">
      <c r="A11" s="843" t="s">
        <v>275</v>
      </c>
      <c r="B11" s="847" t="s">
        <v>33</v>
      </c>
      <c r="C11" s="843" t="s">
        <v>274</v>
      </c>
      <c r="D11" s="847" t="s">
        <v>34</v>
      </c>
      <c r="E11" s="843" t="s">
        <v>273</v>
      </c>
      <c r="F11" s="843" t="s">
        <v>272</v>
      </c>
      <c r="G11" s="843" t="s">
        <v>271</v>
      </c>
      <c r="H11" s="843" t="s">
        <v>268</v>
      </c>
      <c r="I11" s="724" t="s">
        <v>32</v>
      </c>
      <c r="J11" s="725"/>
      <c r="K11" s="725"/>
      <c r="L11" s="725"/>
      <c r="M11" s="726"/>
    </row>
    <row r="12" spans="1:13">
      <c r="A12" s="844"/>
      <c r="B12" s="848"/>
      <c r="C12" s="844"/>
      <c r="D12" s="848"/>
      <c r="E12" s="844"/>
      <c r="F12" s="844"/>
      <c r="G12" s="844"/>
      <c r="H12" s="844"/>
      <c r="I12" s="843" t="s">
        <v>267</v>
      </c>
      <c r="J12" s="843" t="s">
        <v>266</v>
      </c>
      <c r="K12" s="847" t="s">
        <v>149</v>
      </c>
      <c r="L12" s="849" t="s">
        <v>206</v>
      </c>
      <c r="M12" s="850"/>
    </row>
    <row r="13" spans="1:13" ht="15.75" customHeight="1">
      <c r="A13" s="844"/>
      <c r="B13" s="848"/>
      <c r="C13" s="844"/>
      <c r="D13" s="848"/>
      <c r="E13" s="844"/>
      <c r="F13" s="844"/>
      <c r="G13" s="844"/>
      <c r="H13" s="844"/>
      <c r="I13" s="844"/>
      <c r="J13" s="844"/>
      <c r="K13" s="848"/>
      <c r="L13" s="847" t="s">
        <v>37</v>
      </c>
      <c r="M13" s="843" t="s">
        <v>265</v>
      </c>
    </row>
    <row r="14" spans="1:13" ht="15.75" customHeight="1">
      <c r="A14" s="845"/>
      <c r="B14" s="846"/>
      <c r="C14" s="845"/>
      <c r="D14" s="846"/>
      <c r="E14" s="845"/>
      <c r="F14" s="845"/>
      <c r="G14" s="845"/>
      <c r="H14" s="845"/>
      <c r="I14" s="845"/>
      <c r="J14" s="845"/>
      <c r="K14" s="846"/>
      <c r="L14" s="846"/>
      <c r="M14" s="846"/>
    </row>
    <row r="15" spans="1:13">
      <c r="A15" s="311"/>
      <c r="B15" s="851" t="s">
        <v>38</v>
      </c>
      <c r="C15" s="852"/>
      <c r="D15" s="852"/>
      <c r="E15" s="852"/>
      <c r="F15" s="852"/>
      <c r="G15" s="852"/>
      <c r="H15" s="852"/>
      <c r="I15" s="852"/>
      <c r="J15" s="852"/>
      <c r="K15" s="852"/>
      <c r="L15" s="852"/>
      <c r="M15" s="853"/>
    </row>
    <row r="16" spans="1:13">
      <c r="A16" s="333" t="s">
        <v>205</v>
      </c>
      <c r="B16" s="854"/>
      <c r="C16" s="855"/>
      <c r="D16" s="855"/>
      <c r="E16" s="855"/>
      <c r="F16" s="855"/>
      <c r="G16" s="855"/>
      <c r="H16" s="855"/>
      <c r="I16" s="855"/>
      <c r="J16" s="855"/>
      <c r="K16" s="855"/>
      <c r="L16" s="855"/>
      <c r="M16" s="856"/>
    </row>
    <row r="17" spans="1:13">
      <c r="A17" s="333" t="s">
        <v>204</v>
      </c>
      <c r="B17" s="854"/>
      <c r="C17" s="855"/>
      <c r="D17" s="855"/>
      <c r="E17" s="855"/>
      <c r="F17" s="855"/>
      <c r="G17" s="855"/>
      <c r="H17" s="855"/>
      <c r="I17" s="855"/>
      <c r="J17" s="855"/>
      <c r="K17" s="855"/>
      <c r="L17" s="855"/>
      <c r="M17" s="856"/>
    </row>
    <row r="18" spans="1:13">
      <c r="A18" s="333" t="s">
        <v>39</v>
      </c>
      <c r="B18" s="854"/>
      <c r="C18" s="855"/>
      <c r="D18" s="855"/>
      <c r="E18" s="855"/>
      <c r="F18" s="855"/>
      <c r="G18" s="855"/>
      <c r="H18" s="855"/>
      <c r="I18" s="855"/>
      <c r="J18" s="855"/>
      <c r="K18" s="855"/>
      <c r="L18" s="855"/>
      <c r="M18" s="856"/>
    </row>
    <row r="19" spans="1:13">
      <c r="A19" s="704"/>
      <c r="B19" s="857"/>
      <c r="C19" s="858"/>
      <c r="D19" s="858"/>
      <c r="E19" s="858"/>
      <c r="F19" s="858"/>
      <c r="G19" s="858"/>
      <c r="H19" s="858"/>
      <c r="I19" s="858"/>
      <c r="J19" s="858"/>
      <c r="K19" s="858"/>
      <c r="L19" s="858"/>
      <c r="M19" s="859"/>
    </row>
    <row r="20" spans="1:13">
      <c r="A20" s="727" t="s">
        <v>451</v>
      </c>
      <c r="B20" s="287"/>
      <c r="C20" s="701"/>
      <c r="D20" s="701"/>
      <c r="E20" s="701"/>
      <c r="F20" s="701"/>
      <c r="G20" s="317"/>
      <c r="H20" s="701"/>
      <c r="I20" s="701"/>
      <c r="J20" s="701"/>
      <c r="K20" s="701"/>
      <c r="L20" s="701"/>
      <c r="M20" s="701"/>
    </row>
    <row r="21" spans="1:13">
      <c r="A21" s="728" t="s">
        <v>464</v>
      </c>
      <c r="B21" s="700"/>
      <c r="C21" s="317"/>
      <c r="D21" s="317"/>
      <c r="E21" s="317"/>
      <c r="F21" s="317"/>
      <c r="G21" s="317"/>
      <c r="H21" s="317"/>
      <c r="I21" s="317"/>
      <c r="J21" s="317"/>
      <c r="K21" s="317"/>
      <c r="L21" s="317"/>
      <c r="M21" s="317"/>
    </row>
    <row r="22" spans="1:13">
      <c r="A22" s="287"/>
      <c r="B22" s="287"/>
      <c r="C22" s="287"/>
      <c r="D22" s="287"/>
      <c r="E22" s="287"/>
      <c r="F22" s="287"/>
      <c r="G22" s="287"/>
      <c r="H22" s="287"/>
      <c r="I22" s="287"/>
      <c r="J22" s="287"/>
      <c r="K22" s="287"/>
      <c r="L22" s="287"/>
      <c r="M22" s="287"/>
    </row>
    <row r="23" spans="1:13">
      <c r="A23" s="287"/>
      <c r="B23" s="287"/>
      <c r="C23" s="287"/>
      <c r="D23" s="287"/>
      <c r="E23" s="287"/>
      <c r="F23" s="287"/>
      <c r="G23" s="287"/>
      <c r="H23" s="287"/>
      <c r="I23" s="287"/>
      <c r="J23" s="287"/>
      <c r="K23" s="287"/>
      <c r="L23" s="287"/>
      <c r="M23" s="287"/>
    </row>
    <row r="24" spans="1:13">
      <c r="A24" s="287"/>
      <c r="B24" s="287"/>
      <c r="C24" s="287"/>
      <c r="D24" s="287"/>
      <c r="E24" s="287"/>
      <c r="F24" s="287"/>
      <c r="G24" s="287"/>
      <c r="H24" s="287"/>
      <c r="I24" s="287"/>
      <c r="J24" s="287"/>
      <c r="K24" s="287"/>
      <c r="L24" s="287"/>
      <c r="M24" s="287"/>
    </row>
    <row r="25" spans="1:13">
      <c r="A25" s="709" t="s">
        <v>150</v>
      </c>
      <c r="B25" s="287"/>
      <c r="C25" s="287"/>
      <c r="D25" s="287"/>
      <c r="E25" s="287"/>
      <c r="F25" s="287"/>
      <c r="G25" s="287"/>
      <c r="H25" s="287"/>
      <c r="I25" s="287"/>
      <c r="J25" s="287"/>
      <c r="K25" s="287"/>
      <c r="L25" s="287"/>
      <c r="M25" s="287"/>
    </row>
    <row r="26" spans="1:13">
      <c r="A26" s="287"/>
      <c r="B26" s="287"/>
      <c r="C26" s="287"/>
      <c r="D26" s="287"/>
      <c r="E26" s="287"/>
      <c r="F26" s="287"/>
      <c r="G26" s="287"/>
      <c r="H26" s="287"/>
      <c r="I26" s="287"/>
      <c r="J26" s="287"/>
      <c r="K26" s="287"/>
      <c r="L26" s="287"/>
      <c r="M26" s="287"/>
    </row>
    <row r="27" spans="1:13" s="339" customFormat="1" ht="20.25">
      <c r="B27" s="729"/>
      <c r="C27" s="729"/>
      <c r="D27" s="729"/>
      <c r="E27" s="729"/>
      <c r="F27" s="729"/>
      <c r="G27" s="729"/>
      <c r="H27" s="729"/>
      <c r="I27" s="729"/>
      <c r="J27" s="730"/>
      <c r="K27" s="730"/>
      <c r="L27" s="729"/>
      <c r="M27" s="729"/>
    </row>
    <row r="28" spans="1:13">
      <c r="A28" s="287"/>
      <c r="B28" s="287"/>
      <c r="C28" s="287"/>
      <c r="D28" s="287"/>
      <c r="E28" s="287"/>
      <c r="F28" s="287"/>
      <c r="G28" s="287"/>
      <c r="H28" s="287"/>
      <c r="I28" s="287"/>
      <c r="J28" s="287"/>
      <c r="K28" s="287"/>
      <c r="L28" s="287"/>
      <c r="M28" s="287"/>
    </row>
    <row r="29" spans="1:13">
      <c r="A29" s="287"/>
      <c r="B29" s="287"/>
      <c r="C29" s="287"/>
      <c r="D29" s="287"/>
      <c r="E29" s="287"/>
      <c r="F29" s="287"/>
      <c r="G29" s="287"/>
      <c r="H29" s="287"/>
      <c r="I29" s="287"/>
      <c r="J29" s="287"/>
      <c r="K29" s="287"/>
      <c r="L29" s="287"/>
      <c r="M29" s="287"/>
    </row>
    <row r="30" spans="1:13">
      <c r="A30" s="287"/>
      <c r="B30" s="287"/>
      <c r="C30" s="287"/>
      <c r="D30" s="287"/>
      <c r="E30" s="287"/>
      <c r="F30" s="287"/>
      <c r="G30" s="287"/>
      <c r="H30" s="287"/>
      <c r="I30" s="287"/>
      <c r="J30" s="287"/>
      <c r="K30" s="287"/>
      <c r="L30" s="287"/>
      <c r="M30" s="287"/>
    </row>
    <row r="31" spans="1:13">
      <c r="A31" s="780" t="s">
        <v>179</v>
      </c>
      <c r="B31" s="780"/>
      <c r="C31" s="287"/>
      <c r="D31" s="287"/>
      <c r="E31" s="781" t="s">
        <v>180</v>
      </c>
      <c r="F31" s="781"/>
      <c r="G31" s="628"/>
      <c r="H31" s="780" t="s">
        <v>516</v>
      </c>
      <c r="I31" s="780"/>
      <c r="J31" s="287"/>
      <c r="K31" s="287"/>
      <c r="L31" s="287"/>
      <c r="M31" s="287"/>
    </row>
    <row r="32" spans="1:13">
      <c r="A32" s="782" t="s">
        <v>132</v>
      </c>
      <c r="B32" s="782"/>
      <c r="C32" s="287"/>
      <c r="D32" s="287"/>
      <c r="E32" s="796" t="s">
        <v>207</v>
      </c>
      <c r="F32" s="796"/>
      <c r="G32" s="630"/>
      <c r="H32" s="782" t="s">
        <v>123</v>
      </c>
      <c r="I32" s="782"/>
      <c r="J32" s="287"/>
      <c r="K32" s="287"/>
      <c r="L32" s="287"/>
      <c r="M32" s="287"/>
    </row>
    <row r="35" spans="1:5" ht="14.25">
      <c r="A35" s="172"/>
      <c r="B35" s="172"/>
      <c r="C35" s="172"/>
      <c r="D35" s="172"/>
      <c r="E35" s="172"/>
    </row>
    <row r="36" spans="1:5" ht="14.25">
      <c r="A36" s="172"/>
      <c r="B36" s="172"/>
      <c r="C36" s="172"/>
      <c r="D36" s="172"/>
      <c r="E36" s="172"/>
    </row>
  </sheetData>
  <mergeCells count="24">
    <mergeCell ref="G11:G14"/>
    <mergeCell ref="L12:M12"/>
    <mergeCell ref="B15:M19"/>
    <mergeCell ref="F11:F14"/>
    <mergeCell ref="E11:E14"/>
    <mergeCell ref="C11:C14"/>
    <mergeCell ref="B11:B14"/>
    <mergeCell ref="H11:H14"/>
    <mergeCell ref="A11:A14"/>
    <mergeCell ref="A1:M1"/>
    <mergeCell ref="A2:M2"/>
    <mergeCell ref="A3:M3"/>
    <mergeCell ref="A32:B32"/>
    <mergeCell ref="E32:F32"/>
    <mergeCell ref="H32:I32"/>
    <mergeCell ref="A31:B31"/>
    <mergeCell ref="E31:F31"/>
    <mergeCell ref="H31:I31"/>
    <mergeCell ref="M13:M14"/>
    <mergeCell ref="L13:L14"/>
    <mergeCell ref="K12:K14"/>
    <mergeCell ref="D11:D14"/>
    <mergeCell ref="J12:J14"/>
    <mergeCell ref="I12:I14"/>
  </mergeCells>
  <printOptions horizontalCentered="1" gridLinesSet="0"/>
  <pageMargins left="0.70866141732283472" right="0.70866141732283472" top="0.74803149606299213" bottom="0.74803149606299213" header="0.31496062992125984" footer="0.31496062992125984"/>
  <pageSetup scale="63" firstPageNumber="19" fitToHeight="0" orientation="landscape" useFirstPageNumber="1" verticalDpi="300"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1"/>
  <sheetViews>
    <sheetView showGridLines="0" zoomScaleNormal="100" workbookViewId="0">
      <selection activeCell="E30" sqref="E30"/>
    </sheetView>
  </sheetViews>
  <sheetFormatPr baseColWidth="10" defaultRowHeight="12.75"/>
  <cols>
    <col min="1" max="1" width="30.140625" customWidth="1"/>
    <col min="2" max="2" width="10.42578125" customWidth="1"/>
    <col min="3" max="3" width="12.140625" customWidth="1"/>
    <col min="4" max="4" width="11.85546875" customWidth="1"/>
    <col min="5" max="5" width="18.28515625" customWidth="1"/>
    <col min="6" max="6" width="19.85546875" customWidth="1"/>
  </cols>
  <sheetData>
    <row r="1" spans="1:7" ht="15">
      <c r="A1" s="840" t="s">
        <v>448</v>
      </c>
      <c r="B1" s="866"/>
      <c r="C1" s="866"/>
      <c r="D1" s="866"/>
      <c r="E1" s="866"/>
      <c r="F1" s="840"/>
      <c r="G1" s="866"/>
    </row>
    <row r="2" spans="1:7" ht="15">
      <c r="A2" s="840" t="s">
        <v>276</v>
      </c>
      <c r="B2" s="866"/>
      <c r="C2" s="866"/>
      <c r="D2" s="866"/>
      <c r="E2" s="866"/>
      <c r="F2" s="840"/>
      <c r="G2" s="866"/>
    </row>
    <row r="3" spans="1:7" ht="15">
      <c r="A3" s="840" t="s">
        <v>9</v>
      </c>
      <c r="B3" s="866"/>
      <c r="C3" s="866"/>
      <c r="D3" s="866"/>
      <c r="E3" s="866"/>
      <c r="F3" s="840"/>
      <c r="G3" s="840"/>
    </row>
    <row r="4" spans="1:7" ht="14.25">
      <c r="A4" s="8"/>
      <c r="B4" s="8"/>
      <c r="C4" s="8"/>
      <c r="D4" s="8"/>
      <c r="E4" s="8"/>
      <c r="F4" s="8"/>
      <c r="G4" s="8"/>
    </row>
    <row r="5" spans="1:7" s="8" customFormat="1" ht="15">
      <c r="A5" s="15"/>
      <c r="B5" s="15"/>
      <c r="C5" s="15"/>
      <c r="D5" s="15"/>
      <c r="E5" s="15"/>
      <c r="F5" s="15"/>
    </row>
    <row r="6" spans="1:7" s="8" customFormat="1" ht="15">
      <c r="A6" s="7" t="s">
        <v>40</v>
      </c>
      <c r="B6" s="7"/>
      <c r="C6" s="7"/>
      <c r="D6" s="7"/>
      <c r="E6" s="7"/>
      <c r="F6" s="7"/>
    </row>
    <row r="7" spans="1:7" s="8" customFormat="1" ht="7.5" customHeight="1">
      <c r="A7" s="7"/>
      <c r="B7" s="7"/>
      <c r="C7" s="7"/>
      <c r="D7" s="7"/>
      <c r="E7" s="7"/>
      <c r="F7" s="7"/>
    </row>
    <row r="8" spans="1:7" ht="15">
      <c r="A8" s="7"/>
      <c r="B8" s="7"/>
      <c r="C8" s="7"/>
      <c r="D8" s="7"/>
      <c r="E8" s="7"/>
      <c r="F8" s="17" t="s">
        <v>41</v>
      </c>
      <c r="G8" s="8"/>
    </row>
    <row r="9" spans="1:7">
      <c r="A9" s="3"/>
      <c r="B9" s="3"/>
      <c r="C9" s="3"/>
      <c r="D9" s="3"/>
      <c r="E9" s="3"/>
      <c r="F9" s="3"/>
      <c r="G9" s="608"/>
    </row>
    <row r="10" spans="1:7" s="1" customFormat="1" ht="11.25">
      <c r="A10" s="25"/>
      <c r="B10" s="732" t="s">
        <v>42</v>
      </c>
      <c r="C10" s="733" t="s">
        <v>43</v>
      </c>
      <c r="D10" s="733" t="s">
        <v>42</v>
      </c>
      <c r="E10" s="733" t="s">
        <v>44</v>
      </c>
      <c r="F10" s="25" t="s">
        <v>44</v>
      </c>
    </row>
    <row r="11" spans="1:7" s="1" customFormat="1" ht="11.25">
      <c r="A11" s="734" t="s">
        <v>16</v>
      </c>
      <c r="B11" s="735" t="s">
        <v>45</v>
      </c>
      <c r="C11" s="736"/>
      <c r="D11" s="736" t="s">
        <v>36</v>
      </c>
      <c r="E11" s="157" t="s">
        <v>546</v>
      </c>
      <c r="F11" s="152">
        <v>43830</v>
      </c>
    </row>
    <row r="12" spans="1:7" s="1" customFormat="1" ht="11.25">
      <c r="A12" s="18"/>
      <c r="B12" s="16"/>
      <c r="C12" s="16"/>
      <c r="D12" s="16"/>
      <c r="E12" s="16"/>
      <c r="F12" s="16"/>
    </row>
    <row r="13" spans="1:7" s="1" customFormat="1" ht="11.25">
      <c r="A13" s="737" t="s">
        <v>46</v>
      </c>
      <c r="B13" s="19"/>
      <c r="C13" s="19"/>
      <c r="D13" s="19"/>
      <c r="E13" s="19"/>
      <c r="F13" s="19"/>
    </row>
    <row r="14" spans="1:7" s="1" customFormat="1" ht="11.25">
      <c r="A14" s="737" t="s">
        <v>39</v>
      </c>
      <c r="B14" s="19"/>
      <c r="C14" s="19"/>
      <c r="D14" s="19"/>
      <c r="E14" s="19"/>
      <c r="F14" s="19"/>
    </row>
    <row r="15" spans="1:7" s="1" customFormat="1" ht="11.25">
      <c r="A15" s="738"/>
      <c r="B15" s="860" t="s">
        <v>38</v>
      </c>
      <c r="C15" s="861"/>
      <c r="D15" s="861"/>
      <c r="E15" s="861"/>
      <c r="F15" s="862"/>
    </row>
    <row r="16" spans="1:7" s="1" customFormat="1" ht="11.25">
      <c r="A16" s="739" t="s">
        <v>47</v>
      </c>
      <c r="B16" s="863"/>
      <c r="C16" s="864"/>
      <c r="D16" s="864"/>
      <c r="E16" s="864"/>
      <c r="F16" s="865"/>
    </row>
    <row r="17" spans="1:11" s="1" customFormat="1" ht="11.25">
      <c r="A17" s="737"/>
      <c r="B17" s="19"/>
      <c r="C17" s="19"/>
      <c r="D17" s="19"/>
      <c r="E17" s="19"/>
      <c r="F17" s="19"/>
    </row>
    <row r="18" spans="1:11" s="1" customFormat="1" ht="11.25">
      <c r="A18" s="737"/>
      <c r="B18" s="19"/>
      <c r="C18" s="19"/>
      <c r="D18" s="19"/>
      <c r="E18" s="19"/>
      <c r="F18" s="19"/>
    </row>
    <row r="19" spans="1:11" s="1" customFormat="1" ht="11.25">
      <c r="A19" s="737" t="s">
        <v>48</v>
      </c>
      <c r="B19" s="19"/>
      <c r="C19" s="19"/>
      <c r="D19" s="19"/>
      <c r="E19" s="19"/>
      <c r="F19" s="19"/>
    </row>
    <row r="20" spans="1:11" s="1" customFormat="1" ht="11.25">
      <c r="A20" s="737" t="s">
        <v>39</v>
      </c>
      <c r="B20" s="19"/>
      <c r="C20" s="19"/>
      <c r="D20" s="19"/>
      <c r="E20" s="19"/>
      <c r="F20" s="19"/>
    </row>
    <row r="21" spans="1:11" s="1" customFormat="1" ht="11.25">
      <c r="A21" s="737"/>
      <c r="B21" s="19"/>
      <c r="C21" s="19"/>
      <c r="D21" s="19"/>
      <c r="E21" s="19"/>
      <c r="F21" s="19"/>
    </row>
    <row r="22" spans="1:11" s="1" customFormat="1" ht="11.25">
      <c r="A22" s="738" t="s">
        <v>47</v>
      </c>
      <c r="B22" s="16"/>
      <c r="C22" s="16"/>
      <c r="D22" s="16"/>
      <c r="E22" s="16"/>
      <c r="F22" s="16"/>
    </row>
    <row r="23" spans="1:11" s="1" customFormat="1" ht="11.25">
      <c r="A23" s="739"/>
      <c r="B23" s="4"/>
      <c r="C23" s="4"/>
      <c r="D23" s="4"/>
      <c r="E23" s="4"/>
      <c r="F23" s="4"/>
    </row>
    <row r="24" spans="1:11" s="1" customFormat="1" ht="11.25">
      <c r="A24" s="740" t="s">
        <v>93</v>
      </c>
      <c r="B24" s="20"/>
      <c r="C24" s="20"/>
      <c r="D24" s="20"/>
      <c r="E24" s="20"/>
      <c r="F24" s="20"/>
    </row>
    <row r="25" spans="1:11">
      <c r="A25" s="608"/>
      <c r="B25" s="608"/>
      <c r="C25" s="608"/>
      <c r="D25" s="608"/>
      <c r="E25" s="608"/>
      <c r="F25" s="608"/>
      <c r="G25" s="608"/>
    </row>
    <row r="26" spans="1:11" s="5" customFormat="1" ht="14.45" customHeight="1">
      <c r="A26" s="41" t="s">
        <v>94</v>
      </c>
      <c r="J26" s="6"/>
      <c r="K26" s="6"/>
    </row>
    <row r="27" spans="1:11">
      <c r="A27" s="608"/>
      <c r="B27" s="608"/>
      <c r="C27" s="608"/>
      <c r="D27" s="608"/>
      <c r="E27" s="608"/>
      <c r="F27" s="608"/>
      <c r="G27" s="608"/>
    </row>
    <row r="28" spans="1:11">
      <c r="A28" s="608"/>
      <c r="B28" s="608"/>
      <c r="C28" s="608"/>
      <c r="D28" s="608"/>
      <c r="E28" s="608"/>
      <c r="F28" s="608"/>
      <c r="G28" s="608"/>
    </row>
    <row r="29" spans="1:11">
      <c r="A29" s="608"/>
      <c r="B29" s="608"/>
      <c r="C29" s="608"/>
      <c r="D29" s="608"/>
      <c r="E29" s="608"/>
      <c r="F29" s="608"/>
      <c r="G29" s="608"/>
    </row>
    <row r="30" spans="1:11">
      <c r="A30" s="741"/>
      <c r="B30" s="608"/>
      <c r="C30" s="608"/>
      <c r="D30" s="608"/>
      <c r="E30" s="608"/>
      <c r="F30" s="608"/>
      <c r="G30" s="608"/>
    </row>
    <row r="31" spans="1:11">
      <c r="A31" s="741"/>
      <c r="B31" s="608"/>
      <c r="C31" s="608"/>
      <c r="D31" s="608"/>
      <c r="E31" s="608"/>
      <c r="F31" s="608"/>
      <c r="G31" s="608"/>
    </row>
    <row r="32" spans="1:11">
      <c r="A32" s="287"/>
      <c r="B32" s="287"/>
      <c r="C32" s="287"/>
      <c r="D32" s="287"/>
      <c r="E32" s="287"/>
      <c r="F32" s="287"/>
      <c r="G32" s="287"/>
      <c r="H32" s="167"/>
      <c r="I32" s="167"/>
      <c r="J32" s="167"/>
    </row>
    <row r="33" spans="1:10">
      <c r="A33" s="780" t="s">
        <v>179</v>
      </c>
      <c r="B33" s="780"/>
      <c r="C33" s="781" t="s">
        <v>180</v>
      </c>
      <c r="D33" s="781"/>
      <c r="E33" s="780" t="s">
        <v>516</v>
      </c>
      <c r="F33" s="780"/>
      <c r="G33" s="628"/>
      <c r="J33" s="167"/>
    </row>
    <row r="34" spans="1:10">
      <c r="A34" s="782" t="s">
        <v>132</v>
      </c>
      <c r="B34" s="782"/>
      <c r="C34" s="796" t="s">
        <v>207</v>
      </c>
      <c r="D34" s="796"/>
      <c r="E34" s="782" t="s">
        <v>123</v>
      </c>
      <c r="F34" s="782"/>
      <c r="G34" s="630"/>
      <c r="J34" s="167"/>
    </row>
    <row r="40" spans="1:10" ht="14.25">
      <c r="A40" s="8"/>
      <c r="B40" s="8"/>
      <c r="C40" s="8"/>
      <c r="D40" s="8"/>
      <c r="E40" s="8"/>
    </row>
    <row r="41" spans="1:10" ht="14.25">
      <c r="A41" s="8"/>
      <c r="B41" s="8"/>
      <c r="C41" s="8"/>
      <c r="D41" s="8"/>
      <c r="E41" s="8"/>
    </row>
  </sheetData>
  <mergeCells count="10">
    <mergeCell ref="A34:B34"/>
    <mergeCell ref="C34:D34"/>
    <mergeCell ref="E34:F34"/>
    <mergeCell ref="B15:F16"/>
    <mergeCell ref="A1:G1"/>
    <mergeCell ref="A2:G2"/>
    <mergeCell ref="A3:G3"/>
    <mergeCell ref="A33:B33"/>
    <mergeCell ref="C33:D33"/>
    <mergeCell ref="E33:F33"/>
  </mergeCells>
  <phoneticPr fontId="0" type="noConversion"/>
  <printOptions horizontalCentered="1" gridLinesSet="0"/>
  <pageMargins left="0.70866141732283472" right="0.70866141732283472" top="0.74803149606299213" bottom="0.74803149606299213" header="0.31496062992125984" footer="0.31496062992125984"/>
  <pageSetup firstPageNumber="20" fitToHeight="0" orientation="landscape" useFirstPageNumber="1"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1"/>
  <sheetViews>
    <sheetView showGridLines="0" zoomScaleNormal="100" workbookViewId="0">
      <selection activeCell="A20" sqref="A20"/>
    </sheetView>
  </sheetViews>
  <sheetFormatPr baseColWidth="10" defaultColWidth="11.42578125" defaultRowHeight="12.75"/>
  <cols>
    <col min="1" max="1" width="32.85546875" style="49" customWidth="1"/>
    <col min="2" max="3" width="19.85546875" style="49" customWidth="1"/>
    <col min="4" max="4" width="17.7109375" style="49" customWidth="1"/>
    <col min="5" max="6" width="19.42578125" style="49" customWidth="1"/>
    <col min="7" max="8" width="19" style="49" bestFit="1" customWidth="1"/>
    <col min="9" max="16384" width="11.42578125" style="49"/>
  </cols>
  <sheetData>
    <row r="1" spans="1:8" ht="16.5">
      <c r="A1" s="867" t="s">
        <v>448</v>
      </c>
      <c r="B1" s="867"/>
      <c r="C1" s="867"/>
      <c r="D1" s="867"/>
      <c r="E1" s="867"/>
      <c r="F1" s="867"/>
      <c r="G1" s="366"/>
    </row>
    <row r="2" spans="1:8" ht="16.5">
      <c r="A2" s="867" t="s">
        <v>277</v>
      </c>
      <c r="B2" s="867"/>
      <c r="C2" s="867"/>
      <c r="D2" s="867"/>
      <c r="E2" s="867"/>
      <c r="F2" s="867"/>
      <c r="G2" s="366"/>
    </row>
    <row r="3" spans="1:8" ht="16.5">
      <c r="A3" s="867" t="s">
        <v>9</v>
      </c>
      <c r="B3" s="867"/>
      <c r="C3" s="867"/>
      <c r="D3" s="867"/>
      <c r="E3" s="867"/>
      <c r="F3" s="867"/>
      <c r="G3" s="365"/>
    </row>
    <row r="4" spans="1:8" s="64" customFormat="1" ht="15.75">
      <c r="A4" s="72"/>
      <c r="B4" s="72"/>
      <c r="C4" s="72"/>
      <c r="D4" s="72"/>
      <c r="E4" s="72"/>
      <c r="F4" s="72"/>
    </row>
    <row r="5" spans="1:8" s="64" customFormat="1" ht="15.75">
      <c r="A5" s="63" t="s">
        <v>49</v>
      </c>
      <c r="B5" s="63"/>
      <c r="C5" s="63"/>
      <c r="D5" s="63"/>
      <c r="E5" s="63"/>
      <c r="F5" s="63"/>
    </row>
    <row r="6" spans="1:8" s="64" customFormat="1" ht="15.75">
      <c r="A6" s="63"/>
      <c r="B6" s="63"/>
      <c r="C6" s="63"/>
      <c r="D6" s="63"/>
      <c r="E6" s="63"/>
      <c r="F6" s="63"/>
    </row>
    <row r="7" spans="1:8" s="64" customFormat="1" ht="15.75">
      <c r="A7" s="63"/>
      <c r="B7" s="63"/>
      <c r="C7" s="63"/>
      <c r="D7" s="63"/>
      <c r="E7" s="63"/>
      <c r="F7" s="63"/>
    </row>
    <row r="8" spans="1:8" ht="15">
      <c r="A8" s="74"/>
      <c r="B8" s="74"/>
      <c r="C8" s="74"/>
      <c r="D8" s="74"/>
      <c r="E8" s="74"/>
      <c r="F8" s="75" t="s">
        <v>50</v>
      </c>
    </row>
    <row r="9" spans="1:8">
      <c r="A9" s="74"/>
      <c r="B9" s="74"/>
      <c r="C9" s="74"/>
      <c r="D9" s="74"/>
      <c r="E9" s="74"/>
      <c r="F9" s="74"/>
    </row>
    <row r="10" spans="1:8" s="79" customFormat="1" ht="12">
      <c r="A10" s="76" t="s">
        <v>12</v>
      </c>
      <c r="B10" s="77" t="s">
        <v>51</v>
      </c>
      <c r="C10" s="78" t="s">
        <v>52</v>
      </c>
      <c r="D10" s="78" t="s">
        <v>53</v>
      </c>
      <c r="E10" s="78" t="s">
        <v>54</v>
      </c>
      <c r="F10" s="76" t="s">
        <v>54</v>
      </c>
    </row>
    <row r="11" spans="1:8" s="79" customFormat="1" ht="12">
      <c r="A11" s="80"/>
      <c r="B11" s="81" t="s">
        <v>17</v>
      </c>
      <c r="C11" s="82"/>
      <c r="D11" s="82"/>
      <c r="E11" s="508">
        <v>44012</v>
      </c>
      <c r="F11" s="367" t="s">
        <v>282</v>
      </c>
    </row>
    <row r="12" spans="1:8" s="79" customFormat="1" ht="12">
      <c r="A12" s="83"/>
      <c r="B12" s="124"/>
      <c r="C12" s="124"/>
      <c r="D12" s="124"/>
      <c r="E12" s="124"/>
      <c r="F12" s="124"/>
    </row>
    <row r="13" spans="1:8" s="79" customFormat="1" ht="12">
      <c r="A13" s="55" t="s">
        <v>55</v>
      </c>
      <c r="B13" s="125"/>
      <c r="C13" s="125"/>
      <c r="D13" s="125"/>
      <c r="E13" s="126"/>
      <c r="F13" s="125"/>
      <c r="G13" s="120"/>
    </row>
    <row r="14" spans="1:8" s="79" customFormat="1" ht="12">
      <c r="A14" s="83" t="s">
        <v>146</v>
      </c>
      <c r="B14" s="156">
        <v>358698342</v>
      </c>
      <c r="C14" s="156">
        <v>0</v>
      </c>
      <c r="D14" s="156">
        <v>0</v>
      </c>
      <c r="E14" s="156">
        <f>+SUM(B14:D14)</f>
        <v>358698342</v>
      </c>
      <c r="F14" s="156">
        <f>+B14</f>
        <v>358698342</v>
      </c>
      <c r="G14" s="158"/>
    </row>
    <row r="15" spans="1:8" s="79" customFormat="1" ht="12">
      <c r="A15" s="83" t="s">
        <v>147</v>
      </c>
      <c r="B15" s="156">
        <v>815068362</v>
      </c>
      <c r="C15" s="156">
        <v>0</v>
      </c>
      <c r="D15" s="156">
        <v>0</v>
      </c>
      <c r="E15" s="156">
        <f>+B15+C15-D15</f>
        <v>815068362</v>
      </c>
      <c r="F15" s="156">
        <f>+E15</f>
        <v>815068362</v>
      </c>
      <c r="G15" s="120"/>
    </row>
    <row r="16" spans="1:8" s="79" customFormat="1" ht="12">
      <c r="A16" s="55"/>
      <c r="B16" s="154"/>
      <c r="C16" s="154"/>
      <c r="D16" s="154"/>
      <c r="E16" s="154"/>
      <c r="F16" s="154"/>
      <c r="H16" s="120"/>
    </row>
    <row r="17" spans="1:10" s="79" customFormat="1" ht="12">
      <c r="A17" s="84"/>
      <c r="B17" s="155"/>
      <c r="C17" s="155"/>
      <c r="D17" s="155"/>
      <c r="E17" s="155"/>
      <c r="F17" s="155"/>
    </row>
    <row r="18" spans="1:10" s="79" customFormat="1" ht="12">
      <c r="A18" s="278" t="s">
        <v>35</v>
      </c>
      <c r="B18" s="279">
        <f>+B15+B14</f>
        <v>1173766704</v>
      </c>
      <c r="C18" s="279">
        <f>SUM(C13:C17)</f>
        <v>0</v>
      </c>
      <c r="D18" s="279">
        <f>SUM(D13:D17)</f>
        <v>0</v>
      </c>
      <c r="E18" s="279">
        <f>SUM(E13:E17)</f>
        <v>1173766704</v>
      </c>
      <c r="F18" s="279">
        <f>+F15+F14</f>
        <v>1173766704</v>
      </c>
    </row>
    <row r="19" spans="1:10">
      <c r="A19" s="60"/>
      <c r="B19" s="60"/>
      <c r="C19" s="60"/>
      <c r="D19" s="60"/>
      <c r="E19" s="60"/>
      <c r="F19" s="60"/>
    </row>
    <row r="20" spans="1:10" s="69" customFormat="1" ht="15">
      <c r="A20" s="68" t="s">
        <v>94</v>
      </c>
      <c r="I20" s="70"/>
      <c r="J20" s="70"/>
    </row>
    <row r="21" spans="1:10" s="69" customFormat="1" ht="18">
      <c r="A21" s="85"/>
      <c r="I21" s="70"/>
      <c r="J21" s="70"/>
    </row>
    <row r="22" spans="1:10">
      <c r="A22" s="60"/>
      <c r="B22" s="60"/>
      <c r="C22" s="60"/>
      <c r="D22" s="60"/>
      <c r="E22" s="60"/>
      <c r="F22" s="60"/>
    </row>
    <row r="23" spans="1:10">
      <c r="A23" s="287"/>
      <c r="B23" s="287"/>
      <c r="C23" s="287"/>
      <c r="D23" s="287"/>
      <c r="E23" s="287"/>
      <c r="F23" s="287"/>
      <c r="G23" s="167"/>
      <c r="H23" s="167"/>
      <c r="I23" s="167"/>
      <c r="J23" s="167"/>
    </row>
    <row r="24" spans="1:10" ht="13.5">
      <c r="A24" s="780" t="s">
        <v>179</v>
      </c>
      <c r="B24" s="780"/>
      <c r="C24" s="781" t="s">
        <v>180</v>
      </c>
      <c r="D24" s="781"/>
      <c r="E24" s="780" t="s">
        <v>516</v>
      </c>
      <c r="F24" s="780"/>
      <c r="G24" s="56"/>
      <c r="H24"/>
      <c r="I24"/>
      <c r="J24" s="167"/>
    </row>
    <row r="25" spans="1:10">
      <c r="A25" s="782" t="s">
        <v>132</v>
      </c>
      <c r="B25" s="782"/>
      <c r="C25" s="796" t="s">
        <v>207</v>
      </c>
      <c r="D25" s="796"/>
      <c r="E25" s="782" t="s">
        <v>123</v>
      </c>
      <c r="F25" s="782"/>
      <c r="G25" s="122"/>
      <c r="H25"/>
      <c r="I25"/>
      <c r="J25" s="167"/>
    </row>
    <row r="26" spans="1:10">
      <c r="A26" s="60"/>
      <c r="B26" s="60"/>
      <c r="C26" s="60"/>
      <c r="D26" s="60"/>
      <c r="E26" s="60"/>
      <c r="F26" s="60"/>
    </row>
    <row r="40" spans="1:5" ht="14.25">
      <c r="A40" s="62"/>
      <c r="B40" s="62"/>
      <c r="C40" s="62"/>
      <c r="D40" s="62"/>
      <c r="E40" s="62"/>
    </row>
    <row r="41" spans="1:5" ht="14.25">
      <c r="A41" s="62"/>
      <c r="B41" s="62"/>
      <c r="C41" s="62"/>
      <c r="D41" s="62"/>
      <c r="E41" s="62"/>
    </row>
  </sheetData>
  <mergeCells count="9">
    <mergeCell ref="A1:F1"/>
    <mergeCell ref="A2:F2"/>
    <mergeCell ref="A3:F3"/>
    <mergeCell ref="A25:B25"/>
    <mergeCell ref="C25:D25"/>
    <mergeCell ref="E25:F25"/>
    <mergeCell ref="A24:B24"/>
    <mergeCell ref="C24:D24"/>
    <mergeCell ref="E24:F24"/>
  </mergeCells>
  <phoneticPr fontId="0" type="noConversion"/>
  <printOptions horizontalCentered="1" gridLinesSet="0"/>
  <pageMargins left="0.70866141732283472" right="0.70866141732283472" top="0.74803149606299213" bottom="0.74803149606299213" header="0.31496062992125984" footer="0.31496062992125984"/>
  <pageSetup scale="96" firstPageNumber="21" fitToHeight="0" orientation="landscape" useFirstPageNumber="1"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1"/>
  <sheetViews>
    <sheetView showGridLines="0" topLeftCell="A5" zoomScaleNormal="100" workbookViewId="0">
      <selection activeCell="A30" sqref="A30"/>
    </sheetView>
  </sheetViews>
  <sheetFormatPr baseColWidth="10" defaultColWidth="11.42578125" defaultRowHeight="12.75"/>
  <cols>
    <col min="1" max="1" width="4.140625" style="167" customWidth="1"/>
    <col min="2" max="2" width="66.7109375" style="167" customWidth="1"/>
    <col min="3" max="3" width="29.5703125" style="167" customWidth="1"/>
    <col min="4" max="4" width="33" style="167" customWidth="1"/>
    <col min="5" max="5" width="12.5703125" style="167" bestFit="1" customWidth="1"/>
    <col min="6" max="7" width="11.42578125" style="167"/>
    <col min="8" max="9" width="13.7109375" style="167" bestFit="1" customWidth="1"/>
    <col min="10" max="16384" width="11.42578125" style="167"/>
  </cols>
  <sheetData>
    <row r="1" spans="1:8" ht="16.5">
      <c r="A1" s="867" t="s">
        <v>448</v>
      </c>
      <c r="B1" s="867"/>
      <c r="C1" s="867"/>
      <c r="D1" s="867"/>
    </row>
    <row r="2" spans="1:8" ht="16.5">
      <c r="A2" s="867" t="s">
        <v>558</v>
      </c>
      <c r="B2" s="867"/>
      <c r="C2" s="867"/>
      <c r="D2" s="867"/>
    </row>
    <row r="3" spans="1:8" ht="16.5">
      <c r="A3" s="867" t="s">
        <v>9</v>
      </c>
      <c r="B3" s="867"/>
      <c r="C3" s="867"/>
      <c r="D3" s="867"/>
    </row>
    <row r="4" spans="1:8">
      <c r="A4" s="287"/>
      <c r="B4" s="287"/>
      <c r="C4" s="287"/>
      <c r="D4" s="287"/>
    </row>
    <row r="5" spans="1:8">
      <c r="A5" s="287"/>
      <c r="B5" s="287"/>
      <c r="C5" s="287"/>
      <c r="D5" s="287"/>
    </row>
    <row r="6" spans="1:8" s="175" customFormat="1" ht="15.75">
      <c r="A6" s="868" t="s">
        <v>125</v>
      </c>
      <c r="B6" s="868"/>
      <c r="C6" s="868"/>
      <c r="D6" s="868"/>
    </row>
    <row r="7" spans="1:8" s="175" customFormat="1" ht="15.75">
      <c r="A7" s="604"/>
      <c r="B7" s="604"/>
      <c r="C7" s="604"/>
      <c r="D7" s="604"/>
    </row>
    <row r="8" spans="1:8" s="175" customFormat="1" ht="15.75">
      <c r="A8" s="174"/>
      <c r="B8" s="174"/>
      <c r="C8" s="174"/>
      <c r="D8" s="176" t="s">
        <v>56</v>
      </c>
    </row>
    <row r="9" spans="1:8" s="175" customFormat="1" ht="15.75">
      <c r="A9" s="174"/>
      <c r="B9" s="174"/>
      <c r="C9" s="174"/>
      <c r="D9" s="174"/>
    </row>
    <row r="10" spans="1:8" s="216" customFormat="1" ht="12">
      <c r="A10" s="869" t="s">
        <v>64</v>
      </c>
      <c r="B10" s="871"/>
      <c r="C10" s="869" t="s">
        <v>450</v>
      </c>
      <c r="D10" s="841" t="s">
        <v>555</v>
      </c>
    </row>
    <row r="11" spans="1:8" s="216" customFormat="1" ht="12">
      <c r="A11" s="870"/>
      <c r="B11" s="872"/>
      <c r="C11" s="870"/>
      <c r="D11" s="842"/>
    </row>
    <row r="12" spans="1:8">
      <c r="A12" s="177" t="s">
        <v>57</v>
      </c>
      <c r="B12" s="241" t="s">
        <v>58</v>
      </c>
      <c r="C12" s="742"/>
      <c r="D12" s="368"/>
    </row>
    <row r="13" spans="1:8">
      <c r="A13" s="298"/>
      <c r="B13" s="287" t="s">
        <v>88</v>
      </c>
      <c r="C13" s="743"/>
      <c r="D13" s="368"/>
      <c r="H13" s="159"/>
    </row>
    <row r="14" spans="1:8">
      <c r="A14" s="298"/>
      <c r="B14" s="287" t="s">
        <v>59</v>
      </c>
      <c r="C14" s="744">
        <v>69022171199</v>
      </c>
      <c r="D14" s="745">
        <v>66663787051</v>
      </c>
      <c r="H14" s="159"/>
    </row>
    <row r="15" spans="1:8">
      <c r="A15" s="298"/>
      <c r="B15" s="287"/>
      <c r="C15" s="746"/>
      <c r="D15" s="747"/>
      <c r="H15" s="159"/>
    </row>
    <row r="16" spans="1:8">
      <c r="A16" s="298"/>
      <c r="B16" s="287"/>
      <c r="C16" s="743"/>
      <c r="D16" s="368"/>
      <c r="H16" s="159"/>
    </row>
    <row r="17" spans="1:10">
      <c r="A17" s="298"/>
      <c r="B17" s="287" t="s">
        <v>89</v>
      </c>
      <c r="C17" s="743"/>
      <c r="D17" s="368"/>
      <c r="H17" s="159"/>
    </row>
    <row r="18" spans="1:10">
      <c r="A18" s="298"/>
      <c r="B18" s="287" t="s">
        <v>60</v>
      </c>
      <c r="C18" s="744">
        <v>61576500969</v>
      </c>
      <c r="D18" s="745">
        <v>87975996830</v>
      </c>
      <c r="H18" s="159"/>
    </row>
    <row r="19" spans="1:10">
      <c r="A19" s="298"/>
      <c r="B19" s="287"/>
      <c r="C19" s="368"/>
      <c r="D19" s="368"/>
      <c r="H19" s="159"/>
    </row>
    <row r="20" spans="1:10">
      <c r="A20" s="298"/>
      <c r="B20" s="287"/>
      <c r="C20" s="368"/>
      <c r="D20" s="368"/>
      <c r="H20" s="159"/>
    </row>
    <row r="21" spans="1:10">
      <c r="A21" s="298"/>
      <c r="B21" s="287" t="s">
        <v>90</v>
      </c>
      <c r="C21" s="368"/>
      <c r="D21" s="368"/>
      <c r="H21" s="159"/>
    </row>
    <row r="22" spans="1:10">
      <c r="A22" s="298"/>
      <c r="B22" s="287" t="s">
        <v>59</v>
      </c>
      <c r="C22" s="745">
        <v>57696100153</v>
      </c>
      <c r="D22" s="745">
        <v>74340715066</v>
      </c>
      <c r="H22" s="159"/>
    </row>
    <row r="23" spans="1:10">
      <c r="A23" s="298"/>
      <c r="B23" s="287"/>
      <c r="C23" s="368"/>
      <c r="D23" s="368"/>
      <c r="H23" s="159"/>
    </row>
    <row r="24" spans="1:10">
      <c r="A24" s="177" t="s">
        <v>61</v>
      </c>
      <c r="B24" s="241" t="s">
        <v>62</v>
      </c>
      <c r="C24" s="368"/>
      <c r="D24" s="368"/>
      <c r="H24" s="159"/>
    </row>
    <row r="25" spans="1:10">
      <c r="A25" s="298"/>
      <c r="B25" s="287"/>
      <c r="C25" s="368"/>
      <c r="D25" s="368"/>
      <c r="E25" s="241"/>
      <c r="F25" s="241"/>
      <c r="G25" s="241"/>
      <c r="H25" s="404"/>
      <c r="J25" s="173"/>
    </row>
    <row r="26" spans="1:10">
      <c r="A26" s="298"/>
      <c r="B26" s="287" t="s">
        <v>58</v>
      </c>
      <c r="C26" s="368">
        <f>+C14+C18-C22</f>
        <v>72902572015</v>
      </c>
      <c r="D26" s="368">
        <f>+D14+D18-D22</f>
        <v>80299068815</v>
      </c>
      <c r="H26" s="173"/>
    </row>
    <row r="27" spans="1:10">
      <c r="A27" s="748"/>
      <c r="B27" s="749" t="s">
        <v>63</v>
      </c>
      <c r="C27" s="178"/>
      <c r="D27" s="178"/>
      <c r="H27" s="159"/>
    </row>
    <row r="28" spans="1:10">
      <c r="A28" s="287"/>
      <c r="B28" s="287"/>
      <c r="C28" s="288"/>
      <c r="D28" s="287"/>
      <c r="H28" s="159"/>
    </row>
    <row r="29" spans="1:10">
      <c r="A29" s="287"/>
      <c r="B29" s="287"/>
      <c r="C29" s="750"/>
      <c r="D29" s="288"/>
      <c r="H29" s="159"/>
    </row>
    <row r="30" spans="1:10" s="171" customFormat="1" ht="15">
      <c r="A30" s="709" t="s">
        <v>94</v>
      </c>
      <c r="D30" s="411"/>
      <c r="H30" s="159"/>
      <c r="I30" s="167"/>
    </row>
    <row r="31" spans="1:10">
      <c r="A31" s="287"/>
      <c r="B31" s="287"/>
      <c r="C31" s="287"/>
      <c r="D31" s="287"/>
      <c r="H31" s="173"/>
    </row>
    <row r="32" spans="1:10">
      <c r="A32" s="287"/>
      <c r="B32" s="287"/>
      <c r="C32" s="287"/>
      <c r="D32" s="287"/>
      <c r="E32" s="241"/>
      <c r="F32" s="241"/>
      <c r="G32" s="241"/>
      <c r="H32" s="404"/>
    </row>
    <row r="33" spans="1:8">
      <c r="A33" s="751"/>
      <c r="B33" s="287"/>
      <c r="C33" s="287"/>
      <c r="D33" s="287"/>
      <c r="H33" s="173"/>
    </row>
    <row r="34" spans="1:8">
      <c r="A34" s="287"/>
      <c r="B34" s="287"/>
      <c r="C34" s="287"/>
      <c r="D34" s="287"/>
      <c r="H34" s="173"/>
    </row>
    <row r="35" spans="1:8" ht="12.95" customHeight="1">
      <c r="A35" s="752"/>
      <c r="B35" s="606" t="s">
        <v>179</v>
      </c>
      <c r="C35" s="637" t="s">
        <v>180</v>
      </c>
      <c r="D35" s="606" t="s">
        <v>516</v>
      </c>
    </row>
    <row r="36" spans="1:8">
      <c r="A36" s="287"/>
      <c r="B36" s="629" t="s">
        <v>132</v>
      </c>
      <c r="C36" s="753" t="s">
        <v>207</v>
      </c>
      <c r="D36" s="629" t="s">
        <v>123</v>
      </c>
    </row>
    <row r="40" spans="1:8" ht="14.25">
      <c r="A40" s="172"/>
      <c r="B40" s="172"/>
      <c r="C40" s="172"/>
      <c r="D40" s="172"/>
      <c r="E40" s="172"/>
    </row>
    <row r="41" spans="1:8" ht="14.25">
      <c r="A41" s="172"/>
      <c r="B41" s="172"/>
      <c r="C41" s="172"/>
      <c r="D41" s="172"/>
      <c r="E41" s="172"/>
    </row>
  </sheetData>
  <mergeCells count="7">
    <mergeCell ref="A1:D1"/>
    <mergeCell ref="A2:D2"/>
    <mergeCell ref="A3:D3"/>
    <mergeCell ref="A6:D6"/>
    <mergeCell ref="C10:C11"/>
    <mergeCell ref="D10:D11"/>
    <mergeCell ref="A10:B11"/>
  </mergeCells>
  <printOptions horizontalCentered="1" gridLinesSet="0"/>
  <pageMargins left="0.70866141732283472" right="0.70866141732283472" top="0.74803149606299213" bottom="0.74803149606299213" header="0.31496062992125984" footer="0.31496062992125984"/>
  <pageSetup scale="93" firstPageNumber="22" fitToHeight="0" orientation="landscape"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3"/>
  <sheetViews>
    <sheetView showGridLines="0" topLeftCell="A28" workbookViewId="0">
      <selection activeCell="F50" sqref="F50"/>
    </sheetView>
  </sheetViews>
  <sheetFormatPr baseColWidth="10" defaultColWidth="11.42578125" defaultRowHeight="12.75"/>
  <cols>
    <col min="1" max="1" width="32.7109375" style="167" customWidth="1"/>
    <col min="2" max="2" width="7.140625" style="167" bestFit="1" customWidth="1"/>
    <col min="3" max="3" width="22" style="167" bestFit="1" customWidth="1"/>
    <col min="4" max="4" width="9" style="167" bestFit="1" customWidth="1"/>
    <col min="5" max="5" width="19" style="167" customWidth="1"/>
    <col min="6" max="6" width="16.28515625" style="167" customWidth="1"/>
    <col min="7" max="7" width="11.42578125" style="167"/>
    <col min="8" max="8" width="23.7109375" style="167" hidden="1" customWidth="1"/>
    <col min="9" max="16384" width="11.42578125" style="167"/>
  </cols>
  <sheetData>
    <row r="1" spans="1:9" ht="16.5">
      <c r="A1" s="867" t="s">
        <v>448</v>
      </c>
      <c r="B1" s="873"/>
      <c r="C1" s="873"/>
      <c r="D1" s="873"/>
      <c r="E1" s="873"/>
      <c r="F1" s="867"/>
      <c r="G1" s="873"/>
    </row>
    <row r="2" spans="1:9" ht="16.5">
      <c r="A2" s="867" t="s">
        <v>277</v>
      </c>
      <c r="B2" s="874"/>
      <c r="C2" s="874"/>
      <c r="D2" s="874"/>
      <c r="E2" s="874"/>
      <c r="F2" s="867"/>
      <c r="G2" s="874"/>
    </row>
    <row r="3" spans="1:9" s="270" customFormat="1" ht="15.75">
      <c r="A3" s="174" t="s">
        <v>170</v>
      </c>
      <c r="B3" s="174"/>
      <c r="C3" s="174"/>
      <c r="D3" s="174"/>
      <c r="E3" s="174"/>
      <c r="F3" s="174"/>
    </row>
    <row r="4" spans="1:9" s="175" customFormat="1" ht="15.75">
      <c r="A4" s="215"/>
      <c r="B4" s="215"/>
      <c r="C4" s="215"/>
      <c r="D4" s="215"/>
      <c r="E4" s="215"/>
      <c r="F4" s="174"/>
    </row>
    <row r="5" spans="1:9" s="175" customFormat="1" ht="15.75">
      <c r="A5" s="174" t="s">
        <v>169</v>
      </c>
      <c r="B5" s="215"/>
      <c r="C5" s="215"/>
      <c r="D5" s="215"/>
      <c r="E5" s="215"/>
      <c r="F5" s="215"/>
    </row>
    <row r="6" spans="1:9" s="335" customFormat="1" ht="16.5">
      <c r="A6" s="338"/>
      <c r="B6" s="336"/>
      <c r="C6" s="336"/>
      <c r="D6" s="336"/>
      <c r="E6" s="336"/>
      <c r="F6" s="360" t="s">
        <v>168</v>
      </c>
    </row>
    <row r="7" spans="1:9" s="335" customFormat="1" ht="16.5">
      <c r="A7" s="336"/>
      <c r="B7" s="336"/>
      <c r="C7" s="336"/>
      <c r="D7" s="336"/>
      <c r="E7" s="336"/>
      <c r="F7" s="360"/>
    </row>
    <row r="8" spans="1:9">
      <c r="A8" s="228"/>
      <c r="B8" s="359"/>
      <c r="C8" s="358" t="s">
        <v>167</v>
      </c>
      <c r="D8" s="358"/>
      <c r="E8" s="357" t="s">
        <v>166</v>
      </c>
      <c r="F8" s="280"/>
    </row>
    <row r="9" spans="1:9">
      <c r="A9" s="224"/>
      <c r="B9" s="243"/>
      <c r="C9" s="281"/>
      <c r="D9" s="244" t="s">
        <v>165</v>
      </c>
      <c r="E9" s="282"/>
      <c r="F9" s="244"/>
    </row>
    <row r="10" spans="1:9">
      <c r="A10" s="243" t="s">
        <v>64</v>
      </c>
      <c r="B10" s="282" t="s">
        <v>33</v>
      </c>
      <c r="C10" s="207" t="s">
        <v>164</v>
      </c>
      <c r="D10" s="356" t="s">
        <v>163</v>
      </c>
      <c r="E10" s="519">
        <v>44012</v>
      </c>
      <c r="F10" s="207" t="s">
        <v>283</v>
      </c>
    </row>
    <row r="11" spans="1:9">
      <c r="A11" s="240"/>
      <c r="B11" s="355"/>
      <c r="C11" s="355"/>
      <c r="D11" s="355"/>
      <c r="E11" s="355"/>
      <c r="F11" s="355"/>
    </row>
    <row r="12" spans="1:9">
      <c r="A12" s="177" t="s">
        <v>162</v>
      </c>
      <c r="B12" s="275"/>
      <c r="C12" s="275"/>
      <c r="D12" s="275"/>
      <c r="E12" s="275"/>
      <c r="F12" s="275"/>
    </row>
    <row r="13" spans="1:9">
      <c r="A13" s="177"/>
      <c r="B13" s="275"/>
      <c r="C13" s="275"/>
      <c r="D13" s="275"/>
      <c r="E13" s="275"/>
      <c r="F13" s="275"/>
    </row>
    <row r="14" spans="1:9" ht="18">
      <c r="A14" s="177" t="s">
        <v>161</v>
      </c>
      <c r="B14" s="275"/>
      <c r="C14" s="351"/>
      <c r="D14" s="354"/>
      <c r="E14" s="275"/>
      <c r="F14" s="275"/>
    </row>
    <row r="15" spans="1:9">
      <c r="A15" s="298" t="s">
        <v>218</v>
      </c>
      <c r="B15" s="121" t="s">
        <v>159</v>
      </c>
      <c r="C15" s="435">
        <f>+E15/D15</f>
        <v>10967.000157496774</v>
      </c>
      <c r="D15" s="343">
        <v>6793.79</v>
      </c>
      <c r="E15" s="217">
        <f>75307495-800000+1</f>
        <v>74507496</v>
      </c>
      <c r="F15" s="217">
        <v>59018185</v>
      </c>
      <c r="I15" s="173"/>
    </row>
    <row r="16" spans="1:9">
      <c r="A16" s="298" t="s">
        <v>217</v>
      </c>
      <c r="B16" s="121" t="s">
        <v>159</v>
      </c>
      <c r="C16" s="435">
        <f t="shared" ref="C16:C20" si="0">+E16/D16</f>
        <v>5434.0500663105568</v>
      </c>
      <c r="D16" s="343">
        <v>6793.79</v>
      </c>
      <c r="E16" s="217">
        <v>36917795</v>
      </c>
      <c r="F16" s="217">
        <v>35007943.336500004</v>
      </c>
    </row>
    <row r="17" spans="1:7">
      <c r="A17" s="298" t="s">
        <v>215</v>
      </c>
      <c r="B17" s="121" t="s">
        <v>159</v>
      </c>
      <c r="C17" s="435">
        <f t="shared" si="0"/>
        <v>29514.809995598924</v>
      </c>
      <c r="D17" s="343">
        <v>6793.79</v>
      </c>
      <c r="E17" s="217">
        <v>200517421</v>
      </c>
      <c r="F17" s="217">
        <v>151407446.3901</v>
      </c>
    </row>
    <row r="18" spans="1:7">
      <c r="A18" s="298" t="s">
        <v>216</v>
      </c>
      <c r="B18" s="121" t="s">
        <v>159</v>
      </c>
      <c r="C18" s="435">
        <f t="shared" si="0"/>
        <v>12467.220064205694</v>
      </c>
      <c r="D18" s="343">
        <v>6793.79</v>
      </c>
      <c r="E18" s="217">
        <v>84699675</v>
      </c>
      <c r="F18" s="217">
        <v>75393428.3706</v>
      </c>
    </row>
    <row r="19" spans="1:7">
      <c r="A19" s="298" t="s">
        <v>214</v>
      </c>
      <c r="B19" s="121" t="s">
        <v>159</v>
      </c>
      <c r="C19" s="435">
        <f t="shared" si="0"/>
        <v>3202.3999858694483</v>
      </c>
      <c r="D19" s="343">
        <v>6793.79</v>
      </c>
      <c r="E19" s="217">
        <v>21756433</v>
      </c>
      <c r="F19" s="217">
        <v>25342451.214199997</v>
      </c>
    </row>
    <row r="20" spans="1:7">
      <c r="A20" s="298" t="s">
        <v>219</v>
      </c>
      <c r="B20" s="121" t="s">
        <v>159</v>
      </c>
      <c r="C20" s="435">
        <f t="shared" si="0"/>
        <v>84056.870023948344</v>
      </c>
      <c r="D20" s="343">
        <v>6793.79</v>
      </c>
      <c r="E20" s="217">
        <v>571064723</v>
      </c>
      <c r="F20" s="217">
        <v>142802104.09260002</v>
      </c>
    </row>
    <row r="21" spans="1:7">
      <c r="A21" s="298" t="s">
        <v>213</v>
      </c>
      <c r="B21" s="121" t="s">
        <v>159</v>
      </c>
      <c r="C21" s="435">
        <v>74826.05</v>
      </c>
      <c r="D21" s="343">
        <v>6793.79</v>
      </c>
      <c r="E21" s="217">
        <f>+C21*D21</f>
        <v>508352470.2295</v>
      </c>
      <c r="F21" s="217">
        <f>815898481.9217-1</f>
        <v>815898480.9217</v>
      </c>
      <c r="G21" s="173"/>
    </row>
    <row r="22" spans="1:7">
      <c r="A22" s="298" t="s">
        <v>556</v>
      </c>
      <c r="B22" s="121" t="s">
        <v>159</v>
      </c>
      <c r="C22" s="435">
        <v>1059318.75</v>
      </c>
      <c r="D22" s="343">
        <v>6793.79</v>
      </c>
      <c r="E22" s="217">
        <f>+C22*D22</f>
        <v>7196789130.5625</v>
      </c>
      <c r="F22" s="368">
        <v>0</v>
      </c>
    </row>
    <row r="23" spans="1:7">
      <c r="A23" s="206" t="s">
        <v>256</v>
      </c>
      <c r="B23" s="121" t="s">
        <v>159</v>
      </c>
      <c r="C23" s="435">
        <v>662096.51</v>
      </c>
      <c r="D23" s="343">
        <v>6793.79</v>
      </c>
      <c r="E23" s="523">
        <f>+C23*D23</f>
        <v>4498144648.6729002</v>
      </c>
      <c r="F23" s="217">
        <v>8655435343.0713005</v>
      </c>
    </row>
    <row r="24" spans="1:7">
      <c r="A24" s="177" t="s">
        <v>208</v>
      </c>
      <c r="B24" s="344" t="s">
        <v>159</v>
      </c>
      <c r="C24" s="352">
        <f>SUM(C15:C23)</f>
        <v>1941883.6602934299</v>
      </c>
      <c r="D24" s="346"/>
      <c r="E24" s="345">
        <f>SUM(E15:E23)</f>
        <v>13192749792.464901</v>
      </c>
      <c r="F24" s="345">
        <f>SUM(F15:F23)</f>
        <v>9960305382.3970013</v>
      </c>
    </row>
    <row r="25" spans="1:7" hidden="1">
      <c r="A25" s="177"/>
      <c r="B25" s="348"/>
      <c r="C25" s="353"/>
      <c r="D25" s="217"/>
      <c r="E25" s="217"/>
      <c r="F25" s="217"/>
    </row>
    <row r="26" spans="1:7" hidden="1">
      <c r="A26" s="349" t="s">
        <v>212</v>
      </c>
      <c r="B26" s="348" t="s">
        <v>10</v>
      </c>
      <c r="C26" s="353"/>
      <c r="D26" s="217"/>
      <c r="E26" s="217"/>
      <c r="F26" s="217"/>
    </row>
    <row r="27" spans="1:7" hidden="1">
      <c r="A27" s="177" t="s">
        <v>208</v>
      </c>
      <c r="B27" s="344" t="s">
        <v>159</v>
      </c>
      <c r="C27" s="352">
        <v>0</v>
      </c>
      <c r="D27" s="346"/>
      <c r="E27" s="345">
        <v>0</v>
      </c>
      <c r="F27" s="345"/>
      <c r="G27" s="253"/>
    </row>
    <row r="28" spans="1:7">
      <c r="A28" s="177"/>
      <c r="B28" s="348"/>
      <c r="C28" s="351"/>
      <c r="D28" s="217"/>
      <c r="E28" s="217"/>
      <c r="F28" s="217"/>
    </row>
    <row r="29" spans="1:7">
      <c r="A29" s="242" t="s">
        <v>151</v>
      </c>
      <c r="B29" s="342" t="s">
        <v>159</v>
      </c>
      <c r="C29" s="350">
        <f>+C27+C24</f>
        <v>1941883.6602934299</v>
      </c>
      <c r="D29" s="193"/>
      <c r="E29" s="193">
        <f>+E27+E24</f>
        <v>13192749792.464901</v>
      </c>
      <c r="F29" s="193">
        <f>+F27+F24</f>
        <v>9960305382.3970013</v>
      </c>
    </row>
    <row r="30" spans="1:7">
      <c r="A30" s="177"/>
      <c r="B30" s="348"/>
      <c r="C30" s="343"/>
      <c r="D30" s="217"/>
      <c r="E30" s="217"/>
      <c r="F30" s="217"/>
    </row>
    <row r="31" spans="1:7">
      <c r="A31" s="177" t="s">
        <v>160</v>
      </c>
      <c r="B31" s="348"/>
      <c r="C31" s="343"/>
      <c r="D31" s="217"/>
      <c r="E31" s="217"/>
      <c r="F31" s="217"/>
    </row>
    <row r="32" spans="1:7">
      <c r="A32" s="177"/>
      <c r="B32" s="348"/>
      <c r="C32" s="343"/>
      <c r="D32" s="217"/>
      <c r="E32" s="217"/>
      <c r="F32" s="217"/>
    </row>
    <row r="33" spans="1:8">
      <c r="A33" s="298" t="s">
        <v>557</v>
      </c>
      <c r="B33" s="121" t="s">
        <v>159</v>
      </c>
      <c r="C33" s="417">
        <f>195384.46+340</f>
        <v>195724.46</v>
      </c>
      <c r="D33" s="417">
        <v>6820.47</v>
      </c>
      <c r="E33" s="368">
        <f>+D33*C33</f>
        <v>1334932807.6961999</v>
      </c>
      <c r="F33" s="368">
        <v>860047939.35000002</v>
      </c>
    </row>
    <row r="34" spans="1:8">
      <c r="A34" s="298" t="s">
        <v>557</v>
      </c>
      <c r="B34" s="121" t="s">
        <v>260</v>
      </c>
      <c r="C34" s="417">
        <v>610</v>
      </c>
      <c r="D34" s="417">
        <v>1244.73</v>
      </c>
      <c r="E34" s="368">
        <f>+D34*C34</f>
        <v>759285.3</v>
      </c>
      <c r="F34" s="368">
        <v>7145518.0999999996</v>
      </c>
    </row>
    <row r="35" spans="1:8">
      <c r="A35" s="298" t="s">
        <v>261</v>
      </c>
      <c r="B35" s="121" t="s">
        <v>159</v>
      </c>
      <c r="C35" s="343">
        <v>1726085.42</v>
      </c>
      <c r="D35" s="417">
        <v>6820.47</v>
      </c>
      <c r="E35" s="368">
        <f>+D35*C35+1</f>
        <v>11772713825.5474</v>
      </c>
      <c r="F35" s="217">
        <v>19670127574</v>
      </c>
      <c r="H35" s="273"/>
    </row>
    <row r="36" spans="1:8" hidden="1">
      <c r="A36" s="522" t="s">
        <v>221</v>
      </c>
      <c r="B36" s="121" t="s">
        <v>159</v>
      </c>
      <c r="C36" s="521"/>
      <c r="D36" s="417">
        <v>6820.47</v>
      </c>
      <c r="E36" s="368">
        <f t="shared" ref="E36" si="1">+D36*C36</f>
        <v>0</v>
      </c>
      <c r="F36" s="217">
        <v>0</v>
      </c>
      <c r="G36" s="572" t="s">
        <v>542</v>
      </c>
      <c r="H36" s="253" t="e">
        <f>+#REF!-#REF!</f>
        <v>#REF!</v>
      </c>
    </row>
    <row r="37" spans="1:8" hidden="1">
      <c r="A37" s="298" t="s">
        <v>211</v>
      </c>
      <c r="B37" s="121" t="s">
        <v>159</v>
      </c>
      <c r="C37" s="343">
        <f>+E37/D37</f>
        <v>0</v>
      </c>
      <c r="D37" s="217">
        <v>4331</v>
      </c>
      <c r="E37" s="274"/>
      <c r="F37" s="217"/>
    </row>
    <row r="38" spans="1:8" hidden="1">
      <c r="A38" s="298" t="s">
        <v>210</v>
      </c>
      <c r="B38" s="121" t="s">
        <v>159</v>
      </c>
      <c r="C38" s="343"/>
      <c r="D38" s="217"/>
      <c r="E38" s="274"/>
      <c r="F38" s="217"/>
    </row>
    <row r="39" spans="1:8" hidden="1">
      <c r="A39" s="177"/>
      <c r="B39" s="348"/>
      <c r="C39" s="343"/>
      <c r="D39" s="217"/>
      <c r="E39" s="217"/>
      <c r="F39" s="217"/>
    </row>
    <row r="40" spans="1:8" ht="15">
      <c r="A40" s="617" t="s">
        <v>208</v>
      </c>
      <c r="B40" s="618" t="s">
        <v>159</v>
      </c>
      <c r="C40" s="619">
        <f>+C33+C35</f>
        <v>1921809.88</v>
      </c>
      <c r="D40" s="619"/>
      <c r="E40" s="620">
        <f>+E33+E35</f>
        <v>13107646633.243599</v>
      </c>
      <c r="F40" s="345">
        <f>+F33+F35+F36</f>
        <v>20530175513.349998</v>
      </c>
    </row>
    <row r="41" spans="1:8" ht="15">
      <c r="A41" s="617"/>
      <c r="B41" s="618" t="s">
        <v>260</v>
      </c>
      <c r="C41" s="619">
        <f>+C34</f>
        <v>610</v>
      </c>
      <c r="D41" s="619"/>
      <c r="E41" s="620">
        <f>+E34</f>
        <v>759285.3</v>
      </c>
      <c r="F41" s="345">
        <f>+F34</f>
        <v>7145518.0999999996</v>
      </c>
    </row>
    <row r="42" spans="1:8" hidden="1">
      <c r="A42" s="349" t="s">
        <v>209</v>
      </c>
      <c r="B42" s="217"/>
      <c r="C42" s="343"/>
      <c r="D42" s="217"/>
      <c r="E42" s="421"/>
      <c r="F42" s="421"/>
    </row>
    <row r="43" spans="1:8" hidden="1">
      <c r="A43" s="177" t="s">
        <v>208</v>
      </c>
      <c r="B43" s="346">
        <v>0</v>
      </c>
      <c r="C43" s="347">
        <v>0</v>
      </c>
      <c r="D43" s="346">
        <v>0</v>
      </c>
      <c r="E43" s="345">
        <v>0</v>
      </c>
      <c r="F43" s="345">
        <v>0</v>
      </c>
    </row>
    <row r="44" spans="1:8">
      <c r="A44" s="177"/>
      <c r="B44" s="217"/>
      <c r="C44" s="343"/>
      <c r="D44" s="217"/>
      <c r="E44" s="217" t="s">
        <v>10</v>
      </c>
      <c r="F44" s="217"/>
    </row>
    <row r="45" spans="1:8">
      <c r="A45" s="177"/>
      <c r="B45" s="342" t="s">
        <v>159</v>
      </c>
      <c r="C45" s="347">
        <f>+C40</f>
        <v>1921809.88</v>
      </c>
      <c r="D45" s="347"/>
      <c r="E45" s="345">
        <f>+E40</f>
        <v>13107646633.243599</v>
      </c>
      <c r="F45" s="345">
        <f>+F40</f>
        <v>20530175513.349998</v>
      </c>
    </row>
    <row r="46" spans="1:8">
      <c r="A46" s="242" t="s">
        <v>151</v>
      </c>
      <c r="B46" s="342" t="s">
        <v>260</v>
      </c>
      <c r="C46" s="347">
        <f>+C41</f>
        <v>610</v>
      </c>
      <c r="D46" s="347"/>
      <c r="E46" s="193">
        <f>+E41</f>
        <v>759285.3</v>
      </c>
      <c r="F46" s="193">
        <f>+F41</f>
        <v>7145518.0999999996</v>
      </c>
    </row>
    <row r="48" spans="1:8" ht="15">
      <c r="A48" s="709" t="s">
        <v>94</v>
      </c>
      <c r="E48" s="581"/>
    </row>
    <row r="52" spans="1:12" s="376" customFormat="1">
      <c r="A52" s="661" t="s">
        <v>179</v>
      </c>
      <c r="B52" s="797" t="s">
        <v>180</v>
      </c>
      <c r="C52" s="797"/>
      <c r="D52" s="661"/>
      <c r="E52" s="797" t="s">
        <v>516</v>
      </c>
      <c r="F52" s="797"/>
      <c r="G52" s="416"/>
      <c r="I52" s="875"/>
      <c r="J52" s="875"/>
      <c r="K52" s="875"/>
      <c r="L52" s="875"/>
    </row>
    <row r="53" spans="1:12" s="376" customFormat="1">
      <c r="A53" s="661" t="s">
        <v>132</v>
      </c>
      <c r="B53" s="797" t="s">
        <v>247</v>
      </c>
      <c r="C53" s="797"/>
      <c r="D53" s="661"/>
      <c r="E53" s="797" t="s">
        <v>134</v>
      </c>
      <c r="F53" s="797"/>
      <c r="G53" s="416"/>
      <c r="I53" s="875"/>
      <c r="J53" s="875"/>
      <c r="K53" s="875"/>
      <c r="L53" s="875"/>
    </row>
  </sheetData>
  <mergeCells count="8">
    <mergeCell ref="A1:G1"/>
    <mergeCell ref="A2:G2"/>
    <mergeCell ref="E52:F52"/>
    <mergeCell ref="I52:L52"/>
    <mergeCell ref="E53:F53"/>
    <mergeCell ref="I53:L53"/>
    <mergeCell ref="B52:C52"/>
    <mergeCell ref="B53:C53"/>
  </mergeCells>
  <printOptions horizontalCentered="1" gridLinesSet="0"/>
  <pageMargins left="0.70866141732283472" right="0.70866141732283472" top="0.74803149606299213" bottom="0.74803149606299213" header="0.31496062992125984" footer="0.31496062992125984"/>
  <pageSetup scale="78" firstPageNumber="23" fitToHeight="0" orientation="portrait" useFirstPageNumber="1" verticalDpi="300"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97"/>
  <sheetViews>
    <sheetView showGridLines="0" topLeftCell="A18" zoomScale="82" zoomScaleNormal="82" zoomScalePageLayoutView="75" workbookViewId="0">
      <selection activeCell="A49" sqref="A49"/>
    </sheetView>
  </sheetViews>
  <sheetFormatPr baseColWidth="10" defaultColWidth="11.42578125" defaultRowHeight="12.75"/>
  <cols>
    <col min="1" max="1" width="47.7109375" style="179" customWidth="1"/>
    <col min="2" max="2" width="21.28515625" style="179" customWidth="1"/>
    <col min="3" max="4" width="20.42578125" style="179" customWidth="1"/>
    <col min="5" max="5" width="21.42578125" style="179" customWidth="1"/>
    <col min="6" max="7" width="23.5703125" style="179" bestFit="1" customWidth="1"/>
    <col min="8" max="8" width="17.85546875" style="179" bestFit="1" customWidth="1"/>
    <col min="9" max="9" width="22.7109375" style="179" bestFit="1" customWidth="1"/>
    <col min="10" max="10" width="14.5703125" style="179" bestFit="1" customWidth="1"/>
    <col min="11" max="16384" width="11.42578125" style="179"/>
  </cols>
  <sheetData>
    <row r="1" spans="1:10" ht="14.25">
      <c r="A1" s="218"/>
      <c r="B1" s="218"/>
      <c r="C1" s="218"/>
      <c r="D1" s="218"/>
      <c r="E1" s="218"/>
      <c r="F1" s="218"/>
    </row>
    <row r="2" spans="1:10" ht="14.25">
      <c r="A2" s="218"/>
      <c r="B2" s="218"/>
      <c r="C2" s="218"/>
      <c r="D2" s="218"/>
      <c r="E2" s="218"/>
      <c r="F2" s="218"/>
      <c r="G2" s="218"/>
    </row>
    <row r="3" spans="1:10" s="214" customFormat="1" ht="16.5">
      <c r="A3" s="792" t="s">
        <v>465</v>
      </c>
      <c r="B3" s="792"/>
      <c r="C3" s="792"/>
      <c r="D3" s="792"/>
      <c r="E3" s="792"/>
      <c r="F3" s="792"/>
      <c r="G3" s="792"/>
    </row>
    <row r="4" spans="1:10" s="316" customFormat="1" ht="15">
      <c r="A4" s="792" t="s">
        <v>183</v>
      </c>
      <c r="B4" s="792"/>
      <c r="C4" s="792"/>
      <c r="D4" s="792"/>
      <c r="E4" s="792"/>
      <c r="F4" s="792"/>
      <c r="G4" s="792"/>
      <c r="H4" s="402"/>
      <c r="I4" s="402"/>
      <c r="J4" s="315"/>
    </row>
    <row r="5" spans="1:10" s="214" customFormat="1" ht="16.5">
      <c r="A5" s="762" t="s">
        <v>9</v>
      </c>
      <c r="B5" s="763"/>
      <c r="C5" s="763"/>
      <c r="D5" s="763"/>
      <c r="E5" s="763"/>
      <c r="F5" s="763"/>
      <c r="G5" s="763"/>
    </row>
    <row r="6" spans="1:10" s="214" customFormat="1" ht="16.5">
      <c r="A6" s="762"/>
      <c r="B6" s="763"/>
      <c r="C6" s="763"/>
      <c r="D6" s="763"/>
      <c r="E6" s="763"/>
      <c r="F6" s="763"/>
      <c r="G6" s="763"/>
    </row>
    <row r="7" spans="1:10" s="214" customFormat="1" ht="16.5">
      <c r="A7" s="762" t="s">
        <v>65</v>
      </c>
      <c r="B7" s="763"/>
      <c r="C7" s="763"/>
      <c r="D7" s="763"/>
      <c r="E7" s="763"/>
      <c r="F7" s="763"/>
      <c r="G7" s="763"/>
    </row>
    <row r="8" spans="1:10" s="214" customFormat="1" ht="16.5">
      <c r="A8" s="758"/>
      <c r="B8" s="759"/>
      <c r="C8" s="759"/>
      <c r="D8" s="759"/>
      <c r="E8" s="759"/>
      <c r="F8" s="759"/>
      <c r="G8" s="761" t="s">
        <v>66</v>
      </c>
    </row>
    <row r="9" spans="1:10" s="214" customFormat="1" ht="16.5">
      <c r="A9" s="758"/>
      <c r="B9" s="759"/>
      <c r="C9" s="759"/>
      <c r="D9" s="759"/>
      <c r="E9" s="759"/>
      <c r="F9" s="204"/>
      <c r="G9" s="757"/>
    </row>
    <row r="10" spans="1:10">
      <c r="A10" s="228"/>
      <c r="B10" s="876" t="s">
        <v>129</v>
      </c>
      <c r="C10" s="876" t="s">
        <v>130</v>
      </c>
      <c r="D10" s="876" t="s">
        <v>184</v>
      </c>
      <c r="E10" s="876" t="s">
        <v>257</v>
      </c>
      <c r="F10" s="233" t="s">
        <v>35</v>
      </c>
      <c r="G10" s="233"/>
    </row>
    <row r="11" spans="1:10">
      <c r="A11" s="207" t="s">
        <v>12</v>
      </c>
      <c r="B11" s="876"/>
      <c r="C11" s="876"/>
      <c r="D11" s="876"/>
      <c r="E11" s="876"/>
      <c r="F11" s="208">
        <v>44012</v>
      </c>
      <c r="G11" s="208">
        <v>43646</v>
      </c>
    </row>
    <row r="12" spans="1:10">
      <c r="A12" s="234"/>
      <c r="B12" s="513"/>
      <c r="C12" s="229"/>
      <c r="D12" s="229"/>
      <c r="E12" s="229"/>
      <c r="F12" s="370"/>
      <c r="G12" s="229"/>
    </row>
    <row r="13" spans="1:10" ht="25.5">
      <c r="A13" s="420" t="s">
        <v>263</v>
      </c>
      <c r="B13" s="203">
        <v>0</v>
      </c>
      <c r="C13" s="203">
        <v>1629591367</v>
      </c>
      <c r="D13" s="203">
        <v>0</v>
      </c>
      <c r="E13" s="203">
        <v>0</v>
      </c>
      <c r="F13" s="203">
        <f>+SUM(B13:E13)</f>
        <v>1629591367</v>
      </c>
      <c r="G13" s="203">
        <v>1323900000</v>
      </c>
      <c r="H13" s="213"/>
    </row>
    <row r="14" spans="1:10">
      <c r="A14" s="234"/>
      <c r="B14" s="203"/>
      <c r="C14" s="203"/>
      <c r="D14" s="203"/>
      <c r="E14" s="203"/>
      <c r="F14" s="203"/>
      <c r="G14" s="203"/>
      <c r="H14" s="213"/>
      <c r="I14" s="227"/>
    </row>
    <row r="15" spans="1:10">
      <c r="A15" s="234" t="s">
        <v>126</v>
      </c>
      <c r="B15" s="203">
        <v>2423128876</v>
      </c>
      <c r="C15" s="203">
        <v>2318207365</v>
      </c>
      <c r="D15" s="203">
        <v>2011963491</v>
      </c>
      <c r="E15" s="203">
        <v>0</v>
      </c>
      <c r="F15" s="203">
        <f>+SUM(B15:E15)</f>
        <v>6753299732</v>
      </c>
      <c r="G15" s="203">
        <v>5875083092</v>
      </c>
      <c r="H15" s="213"/>
    </row>
    <row r="16" spans="1:10">
      <c r="A16" s="234"/>
      <c r="B16" s="203"/>
      <c r="C16" s="203"/>
      <c r="D16" s="203"/>
      <c r="E16" s="203"/>
      <c r="F16" s="203"/>
      <c r="G16" s="203"/>
      <c r="H16" s="213"/>
    </row>
    <row r="17" spans="1:9">
      <c r="A17" s="234" t="s">
        <v>85</v>
      </c>
      <c r="B17" s="203">
        <v>303317245</v>
      </c>
      <c r="C17" s="203">
        <v>155181298</v>
      </c>
      <c r="D17" s="203">
        <v>236076250</v>
      </c>
      <c r="E17" s="203">
        <v>0</v>
      </c>
      <c r="F17" s="203">
        <f>+SUM(B17:E17)</f>
        <v>694574793</v>
      </c>
      <c r="G17" s="203">
        <v>840870052</v>
      </c>
    </row>
    <row r="18" spans="1:9">
      <c r="A18" s="234"/>
      <c r="B18" s="203"/>
      <c r="C18" s="203"/>
      <c r="D18" s="203"/>
      <c r="E18" s="203"/>
      <c r="F18" s="203"/>
      <c r="G18" s="203"/>
      <c r="H18" s="213"/>
    </row>
    <row r="19" spans="1:9">
      <c r="A19" s="234" t="s">
        <v>144</v>
      </c>
      <c r="B19" s="203">
        <v>2276123912</v>
      </c>
      <c r="C19" s="203">
        <v>340948288</v>
      </c>
      <c r="D19" s="203">
        <v>750939951</v>
      </c>
      <c r="E19" s="203">
        <v>1167183</v>
      </c>
      <c r="F19" s="203">
        <f>+SUM(B19:E19)</f>
        <v>3369179334</v>
      </c>
      <c r="G19" s="203">
        <v>3899858569</v>
      </c>
      <c r="H19" s="213"/>
    </row>
    <row r="20" spans="1:9">
      <c r="A20" s="234"/>
      <c r="B20" s="203"/>
      <c r="C20" s="203"/>
      <c r="D20" s="203"/>
      <c r="E20" s="203"/>
      <c r="F20" s="203"/>
      <c r="G20" s="203"/>
      <c r="H20" s="213"/>
    </row>
    <row r="21" spans="1:9">
      <c r="A21" s="234" t="s">
        <v>86</v>
      </c>
      <c r="B21" s="203">
        <v>333082728</v>
      </c>
      <c r="C21" s="203">
        <v>0</v>
      </c>
      <c r="D21" s="289">
        <v>3352429</v>
      </c>
      <c r="E21" s="203">
        <v>35247</v>
      </c>
      <c r="F21" s="203">
        <f>+SUM(B21:E21)</f>
        <v>336470404</v>
      </c>
      <c r="G21" s="203">
        <v>351016384</v>
      </c>
      <c r="H21" s="210"/>
      <c r="I21" s="213"/>
    </row>
    <row r="22" spans="1:9">
      <c r="A22" s="234"/>
      <c r="B22" s="203"/>
      <c r="C22" s="203"/>
      <c r="D22" s="203"/>
      <c r="E22" s="203"/>
      <c r="F22" s="203"/>
      <c r="G22" s="203"/>
    </row>
    <row r="23" spans="1:9">
      <c r="A23" s="234" t="s">
        <v>67</v>
      </c>
      <c r="B23" s="203">
        <v>27359219</v>
      </c>
      <c r="C23" s="203">
        <v>108016533</v>
      </c>
      <c r="D23" s="236">
        <v>37707816</v>
      </c>
      <c r="E23" s="203">
        <v>0</v>
      </c>
      <c r="F23" s="203">
        <f>+SUM(B23:E23)</f>
        <v>173083568</v>
      </c>
      <c r="G23" s="203">
        <v>280858574</v>
      </c>
    </row>
    <row r="24" spans="1:9">
      <c r="A24" s="234"/>
      <c r="B24" s="203"/>
      <c r="C24" s="203"/>
      <c r="D24" s="203"/>
      <c r="E24" s="203"/>
      <c r="F24" s="203"/>
      <c r="G24" s="203"/>
    </row>
    <row r="25" spans="1:9">
      <c r="A25" s="237" t="s">
        <v>133</v>
      </c>
      <c r="B25" s="203">
        <v>16968123</v>
      </c>
      <c r="C25" s="203">
        <v>272306523</v>
      </c>
      <c r="D25" s="236">
        <v>4253678</v>
      </c>
      <c r="E25" s="203">
        <v>0</v>
      </c>
      <c r="F25" s="203">
        <f>+SUM(B25:E25)</f>
        <v>293528324</v>
      </c>
      <c r="G25" s="203">
        <v>338011063</v>
      </c>
    </row>
    <row r="26" spans="1:9">
      <c r="A26" s="234"/>
      <c r="B26" s="203"/>
      <c r="C26" s="203"/>
      <c r="D26" s="203"/>
      <c r="E26" s="203"/>
      <c r="F26" s="203"/>
      <c r="G26" s="203"/>
    </row>
    <row r="27" spans="1:9">
      <c r="A27" s="238" t="s">
        <v>223</v>
      </c>
      <c r="B27" s="203">
        <v>0</v>
      </c>
      <c r="C27" s="203">
        <v>0</v>
      </c>
      <c r="D27" s="203">
        <v>0</v>
      </c>
      <c r="E27" s="203">
        <v>235657395</v>
      </c>
      <c r="F27" s="203"/>
      <c r="G27" s="203">
        <v>0</v>
      </c>
    </row>
    <row r="28" spans="1:9">
      <c r="A28" s="234"/>
      <c r="B28" s="203"/>
      <c r="C28" s="203"/>
      <c r="D28" s="203"/>
      <c r="E28" s="203"/>
      <c r="F28" s="203"/>
      <c r="G28" s="203"/>
    </row>
    <row r="29" spans="1:9">
      <c r="A29" s="234" t="s">
        <v>101</v>
      </c>
      <c r="B29" s="203">
        <v>0</v>
      </c>
      <c r="C29" s="203">
        <v>0</v>
      </c>
      <c r="D29" s="203">
        <v>0</v>
      </c>
      <c r="E29" s="203">
        <v>184716080</v>
      </c>
      <c r="F29" s="203">
        <f>+SUM(B29:E29)</f>
        <v>184716080</v>
      </c>
      <c r="G29" s="203">
        <v>0</v>
      </c>
    </row>
    <row r="30" spans="1:9">
      <c r="A30" s="234"/>
      <c r="B30" s="203"/>
      <c r="C30" s="203"/>
      <c r="D30" s="203"/>
      <c r="E30" s="203"/>
      <c r="F30" s="203"/>
      <c r="G30" s="203"/>
    </row>
    <row r="31" spans="1:9">
      <c r="A31" s="234" t="s">
        <v>145</v>
      </c>
      <c r="B31" s="203">
        <v>102605379</v>
      </c>
      <c r="C31" s="203">
        <v>338492511</v>
      </c>
      <c r="D31" s="203">
        <v>152351670</v>
      </c>
      <c r="E31" s="203">
        <v>0</v>
      </c>
      <c r="F31" s="203">
        <f>+SUM(B31:E31)</f>
        <v>593449560</v>
      </c>
      <c r="G31" s="203">
        <v>1281888493</v>
      </c>
    </row>
    <row r="32" spans="1:9">
      <c r="A32" s="234"/>
      <c r="B32" s="203"/>
      <c r="C32" s="203"/>
      <c r="D32" s="203"/>
      <c r="E32" s="203"/>
      <c r="F32" s="203"/>
      <c r="G32" s="203"/>
    </row>
    <row r="33" spans="1:13">
      <c r="A33" s="238" t="s">
        <v>127</v>
      </c>
      <c r="B33" s="203">
        <v>3590364</v>
      </c>
      <c r="C33" s="203">
        <v>1034094</v>
      </c>
      <c r="D33" s="203">
        <v>396554692</v>
      </c>
      <c r="E33" s="203">
        <v>0</v>
      </c>
      <c r="F33" s="203">
        <f>+SUM(B33:E33)</f>
        <v>401179150</v>
      </c>
      <c r="G33" s="203">
        <v>390161884</v>
      </c>
    </row>
    <row r="34" spans="1:13">
      <c r="A34" s="235"/>
      <c r="B34" s="203"/>
      <c r="C34" s="203"/>
      <c r="D34" s="203"/>
      <c r="E34" s="203"/>
      <c r="F34" s="203"/>
      <c r="G34" s="203"/>
    </row>
    <row r="35" spans="1:13">
      <c r="A35" s="238" t="s">
        <v>128</v>
      </c>
      <c r="B35" s="236"/>
      <c r="C35" s="203"/>
      <c r="D35" s="203"/>
      <c r="E35" s="203"/>
      <c r="F35" s="203"/>
      <c r="G35" s="203"/>
    </row>
    <row r="36" spans="1:13">
      <c r="A36" s="235"/>
      <c r="B36" s="203"/>
      <c r="C36" s="203"/>
      <c r="D36" s="203"/>
      <c r="E36" s="203"/>
      <c r="F36" s="203"/>
      <c r="G36" s="203"/>
    </row>
    <row r="37" spans="1:13">
      <c r="A37" s="235" t="s">
        <v>222</v>
      </c>
      <c r="B37" s="203">
        <v>375521</v>
      </c>
      <c r="C37" s="203">
        <v>11655495</v>
      </c>
      <c r="D37" s="203">
        <v>0</v>
      </c>
      <c r="E37" s="203">
        <v>0</v>
      </c>
      <c r="F37" s="203">
        <f>+SUM(B37:E37)</f>
        <v>12031016</v>
      </c>
      <c r="G37" s="203">
        <v>33992600</v>
      </c>
    </row>
    <row r="38" spans="1:13">
      <c r="A38" s="235"/>
      <c r="B38" s="203"/>
      <c r="C38" s="203"/>
      <c r="D38" s="203"/>
      <c r="E38" s="203"/>
      <c r="F38" s="203"/>
      <c r="G38" s="203"/>
    </row>
    <row r="39" spans="1:13">
      <c r="A39" s="238" t="s">
        <v>68</v>
      </c>
      <c r="B39" s="203">
        <v>557013200</v>
      </c>
      <c r="C39" s="203">
        <v>1028414971</v>
      </c>
      <c r="D39" s="203">
        <v>404028103</v>
      </c>
      <c r="E39" s="203">
        <v>7010283</v>
      </c>
      <c r="F39" s="203">
        <f>+SUM(B39:E39)</f>
        <v>1996466557</v>
      </c>
      <c r="G39" s="203">
        <v>2436706092</v>
      </c>
    </row>
    <row r="40" spans="1:13">
      <c r="A40" s="238"/>
      <c r="B40" s="203"/>
      <c r="C40" s="203"/>
      <c r="D40" s="203"/>
      <c r="E40" s="203"/>
      <c r="F40" s="203"/>
      <c r="G40" s="230"/>
    </row>
    <row r="41" spans="1:13" s="204" customFormat="1">
      <c r="A41" s="231" t="s">
        <v>451</v>
      </c>
      <c r="B41" s="232">
        <f>+SUM(B12:B40)</f>
        <v>6043564567</v>
      </c>
      <c r="C41" s="232">
        <f>+SUM(C12:C40)</f>
        <v>6203848445</v>
      </c>
      <c r="D41" s="232">
        <f>+SUM(D12:D40)</f>
        <v>3997228080</v>
      </c>
      <c r="E41" s="232">
        <f>+SUM(E12:E40)</f>
        <v>428586188</v>
      </c>
      <c r="F41" s="232">
        <f>SUM(B41:E41)</f>
        <v>16673227280</v>
      </c>
      <c r="G41" s="232">
        <v>0</v>
      </c>
      <c r="H41" s="412"/>
    </row>
    <row r="42" spans="1:13" s="225" customFormat="1">
      <c r="A42" s="231" t="s">
        <v>452</v>
      </c>
      <c r="B42" s="232">
        <v>6337631039</v>
      </c>
      <c r="C42" s="232">
        <v>6089009527</v>
      </c>
      <c r="D42" s="232">
        <v>4315916897</v>
      </c>
      <c r="E42" s="232">
        <v>309789340</v>
      </c>
      <c r="F42" s="232">
        <v>0</v>
      </c>
      <c r="G42" s="232">
        <f>+SUM(G13:G40)</f>
        <v>17052346803</v>
      </c>
      <c r="H42" s="412"/>
      <c r="I42" s="204"/>
      <c r="J42" s="204"/>
      <c r="K42" s="204"/>
      <c r="L42" s="204"/>
      <c r="M42" s="204"/>
    </row>
    <row r="43" spans="1:13">
      <c r="A43" s="204"/>
      <c r="B43" s="754"/>
      <c r="C43" s="755"/>
      <c r="D43" s="204"/>
      <c r="E43" s="754"/>
      <c r="F43" s="756"/>
      <c r="G43" s="289"/>
      <c r="H43" s="210"/>
    </row>
    <row r="44" spans="1:13" s="211" customFormat="1" ht="15">
      <c r="A44" s="225" t="s">
        <v>150</v>
      </c>
      <c r="B44" s="204"/>
      <c r="C44" s="204"/>
      <c r="D44" s="412"/>
      <c r="E44" s="412"/>
      <c r="F44" s="412"/>
      <c r="G44" s="756"/>
      <c r="H44" s="212"/>
      <c r="I44" s="406"/>
      <c r="J44" s="212"/>
    </row>
    <row r="45" spans="1:13" ht="15">
      <c r="A45" s="204"/>
      <c r="B45" s="289"/>
      <c r="C45" s="204"/>
      <c r="D45" s="204"/>
      <c r="E45" s="412"/>
      <c r="F45" s="412"/>
      <c r="G45" s="412"/>
      <c r="H45" s="212"/>
      <c r="J45" s="210"/>
    </row>
    <row r="46" spans="1:13">
      <c r="A46" s="204"/>
      <c r="B46" s="412"/>
      <c r="C46" s="760"/>
      <c r="D46" s="760"/>
      <c r="E46" s="204"/>
      <c r="F46" s="412"/>
      <c r="G46" s="204"/>
      <c r="H46" s="210"/>
      <c r="I46" s="210"/>
    </row>
    <row r="47" spans="1:13">
      <c r="A47" s="204"/>
      <c r="B47" s="760"/>
      <c r="C47" s="412"/>
      <c r="D47" s="412"/>
      <c r="E47" s="204"/>
      <c r="F47" s="204"/>
      <c r="G47" s="204"/>
      <c r="I47" s="210"/>
    </row>
    <row r="48" spans="1:13" s="376" customFormat="1">
      <c r="A48" s="764" t="s">
        <v>179</v>
      </c>
      <c r="B48" s="797" t="s">
        <v>180</v>
      </c>
      <c r="C48" s="797"/>
      <c r="D48" s="661"/>
      <c r="E48" s="797" t="s">
        <v>516</v>
      </c>
      <c r="F48" s="797"/>
      <c r="G48" s="416"/>
      <c r="I48" s="875"/>
      <c r="J48" s="875"/>
      <c r="K48" s="875"/>
      <c r="L48" s="875"/>
      <c r="M48" s="875"/>
    </row>
    <row r="49" spans="1:13" s="376" customFormat="1">
      <c r="A49" s="764" t="s">
        <v>132</v>
      </c>
      <c r="B49" s="797" t="s">
        <v>247</v>
      </c>
      <c r="C49" s="797"/>
      <c r="D49" s="661"/>
      <c r="E49" s="797" t="s">
        <v>134</v>
      </c>
      <c r="F49" s="797"/>
      <c r="G49" s="416"/>
      <c r="I49" s="875"/>
      <c r="J49" s="875"/>
      <c r="K49" s="875"/>
      <c r="L49" s="875"/>
      <c r="M49" s="875"/>
    </row>
    <row r="50" spans="1:13">
      <c r="A50" s="753"/>
      <c r="B50" s="204"/>
      <c r="C50" s="204"/>
      <c r="D50" s="204"/>
      <c r="E50" s="204"/>
      <c r="F50" s="204"/>
      <c r="G50" s="204"/>
    </row>
    <row r="51" spans="1:13">
      <c r="A51" s="204"/>
    </row>
    <row r="52" spans="1:13" ht="15">
      <c r="A52" s="204"/>
      <c r="B52" s="418"/>
      <c r="C52" s="419"/>
      <c r="D52" s="419"/>
      <c r="E52" s="418"/>
    </row>
    <row r="53" spans="1:13">
      <c r="A53" s="204"/>
    </row>
    <row r="54" spans="1:13">
      <c r="A54" s="204"/>
    </row>
    <row r="55" spans="1:13">
      <c r="A55" s="204"/>
    </row>
    <row r="56" spans="1:13">
      <c r="A56" s="204"/>
    </row>
    <row r="57" spans="1:13">
      <c r="A57" s="204"/>
    </row>
    <row r="58" spans="1:13">
      <c r="A58" s="204"/>
    </row>
    <row r="59" spans="1:13">
      <c r="A59" s="204"/>
    </row>
    <row r="60" spans="1:13">
      <c r="A60" s="204"/>
    </row>
    <row r="61" spans="1:13">
      <c r="A61" s="204"/>
    </row>
    <row r="62" spans="1:13">
      <c r="A62" s="204"/>
    </row>
    <row r="63" spans="1:13">
      <c r="A63" s="204"/>
    </row>
    <row r="64" spans="1:13">
      <c r="A64" s="204"/>
    </row>
    <row r="65" spans="1:1">
      <c r="A65" s="204"/>
    </row>
    <row r="66" spans="1:1">
      <c r="A66" s="204"/>
    </row>
    <row r="67" spans="1:1">
      <c r="A67" s="204"/>
    </row>
    <row r="68" spans="1:1">
      <c r="A68" s="204"/>
    </row>
    <row r="69" spans="1:1">
      <c r="A69" s="204"/>
    </row>
    <row r="70" spans="1:1">
      <c r="A70" s="204"/>
    </row>
    <row r="71" spans="1:1">
      <c r="A71" s="204"/>
    </row>
    <row r="72" spans="1:1">
      <c r="A72" s="204"/>
    </row>
    <row r="73" spans="1:1">
      <c r="A73" s="204"/>
    </row>
    <row r="74" spans="1:1">
      <c r="A74" s="204"/>
    </row>
    <row r="75" spans="1:1">
      <c r="A75" s="204"/>
    </row>
    <row r="76" spans="1:1">
      <c r="A76" s="204"/>
    </row>
    <row r="77" spans="1:1">
      <c r="A77" s="204"/>
    </row>
    <row r="78" spans="1:1">
      <c r="A78" s="204"/>
    </row>
    <row r="79" spans="1:1">
      <c r="A79" s="204"/>
    </row>
    <row r="80" spans="1:1">
      <c r="A80" s="204"/>
    </row>
    <row r="81" spans="1:1">
      <c r="A81" s="204"/>
    </row>
    <row r="82" spans="1:1">
      <c r="A82" s="204"/>
    </row>
    <row r="83" spans="1:1">
      <c r="A83" s="204"/>
    </row>
    <row r="84" spans="1:1">
      <c r="A84" s="204"/>
    </row>
    <row r="85" spans="1:1">
      <c r="A85" s="204"/>
    </row>
    <row r="86" spans="1:1">
      <c r="A86" s="204"/>
    </row>
    <row r="87" spans="1:1">
      <c r="A87" s="204"/>
    </row>
    <row r="88" spans="1:1">
      <c r="A88" s="204"/>
    </row>
    <row r="89" spans="1:1">
      <c r="A89" s="204"/>
    </row>
    <row r="90" spans="1:1">
      <c r="A90" s="204"/>
    </row>
    <row r="91" spans="1:1">
      <c r="A91" s="204"/>
    </row>
    <row r="92" spans="1:1">
      <c r="A92" s="204"/>
    </row>
    <row r="93" spans="1:1">
      <c r="A93" s="204"/>
    </row>
    <row r="94" spans="1:1">
      <c r="A94" s="204"/>
    </row>
    <row r="95" spans="1:1">
      <c r="A95" s="204"/>
    </row>
    <row r="96" spans="1:1">
      <c r="A96" s="204"/>
    </row>
    <row r="97" spans="1:1">
      <c r="A97" s="204"/>
    </row>
    <row r="98" spans="1:1">
      <c r="A98" s="204"/>
    </row>
    <row r="99" spans="1:1">
      <c r="A99" s="204"/>
    </row>
    <row r="100" spans="1:1">
      <c r="A100" s="204"/>
    </row>
    <row r="101" spans="1:1">
      <c r="A101" s="204"/>
    </row>
    <row r="102" spans="1:1">
      <c r="A102" s="204"/>
    </row>
    <row r="103" spans="1:1">
      <c r="A103" s="204"/>
    </row>
    <row r="104" spans="1:1">
      <c r="A104" s="204"/>
    </row>
    <row r="105" spans="1:1">
      <c r="A105" s="204"/>
    </row>
    <row r="106" spans="1:1">
      <c r="A106" s="204"/>
    </row>
    <row r="107" spans="1:1">
      <c r="A107" s="204"/>
    </row>
    <row r="108" spans="1:1">
      <c r="A108" s="204"/>
    </row>
    <row r="109" spans="1:1">
      <c r="A109" s="204"/>
    </row>
    <row r="110" spans="1:1">
      <c r="A110" s="204"/>
    </row>
    <row r="111" spans="1:1">
      <c r="A111" s="204"/>
    </row>
    <row r="112" spans="1:1">
      <c r="A112" s="204"/>
    </row>
    <row r="113" spans="1:1">
      <c r="A113" s="204"/>
    </row>
    <row r="114" spans="1:1">
      <c r="A114" s="204"/>
    </row>
    <row r="115" spans="1:1">
      <c r="A115" s="204"/>
    </row>
    <row r="116" spans="1:1">
      <c r="A116" s="204"/>
    </row>
    <row r="117" spans="1:1">
      <c r="A117" s="204"/>
    </row>
    <row r="118" spans="1:1">
      <c r="A118" s="204"/>
    </row>
    <row r="119" spans="1:1">
      <c r="A119" s="204"/>
    </row>
    <row r="120" spans="1:1">
      <c r="A120" s="204"/>
    </row>
    <row r="121" spans="1:1">
      <c r="A121" s="204"/>
    </row>
    <row r="122" spans="1:1">
      <c r="A122" s="204"/>
    </row>
    <row r="123" spans="1:1">
      <c r="A123" s="204"/>
    </row>
    <row r="124" spans="1:1">
      <c r="A124" s="204"/>
    </row>
    <row r="125" spans="1:1">
      <c r="A125" s="204"/>
    </row>
    <row r="126" spans="1:1">
      <c r="A126" s="204"/>
    </row>
    <row r="127" spans="1:1">
      <c r="A127" s="204"/>
    </row>
    <row r="128" spans="1:1">
      <c r="A128" s="204"/>
    </row>
    <row r="129" spans="1:1">
      <c r="A129" s="204"/>
    </row>
    <row r="130" spans="1:1">
      <c r="A130" s="204"/>
    </row>
    <row r="131" spans="1:1">
      <c r="A131" s="204"/>
    </row>
    <row r="132" spans="1:1">
      <c r="A132" s="204"/>
    </row>
    <row r="133" spans="1:1">
      <c r="A133" s="204"/>
    </row>
    <row r="134" spans="1:1">
      <c r="A134" s="204"/>
    </row>
    <row r="135" spans="1:1">
      <c r="A135" s="204"/>
    </row>
    <row r="136" spans="1:1">
      <c r="A136" s="204"/>
    </row>
    <row r="137" spans="1:1">
      <c r="A137" s="204"/>
    </row>
    <row r="138" spans="1:1">
      <c r="A138" s="204"/>
    </row>
    <row r="139" spans="1:1">
      <c r="A139" s="204"/>
    </row>
    <row r="140" spans="1:1">
      <c r="A140" s="204"/>
    </row>
    <row r="141" spans="1:1">
      <c r="A141" s="204"/>
    </row>
    <row r="142" spans="1:1">
      <c r="A142" s="204"/>
    </row>
    <row r="143" spans="1:1">
      <c r="A143" s="204"/>
    </row>
    <row r="144" spans="1:1">
      <c r="A144" s="204"/>
    </row>
    <row r="145" spans="1:1">
      <c r="A145" s="204"/>
    </row>
    <row r="146" spans="1:1">
      <c r="A146" s="204"/>
    </row>
    <row r="147" spans="1:1">
      <c r="A147" s="204"/>
    </row>
    <row r="148" spans="1:1">
      <c r="A148" s="204"/>
    </row>
    <row r="149" spans="1:1">
      <c r="A149" s="204"/>
    </row>
    <row r="150" spans="1:1">
      <c r="A150" s="204"/>
    </row>
    <row r="151" spans="1:1">
      <c r="A151" s="204"/>
    </row>
    <row r="152" spans="1:1">
      <c r="A152" s="204"/>
    </row>
    <row r="153" spans="1:1">
      <c r="A153" s="204"/>
    </row>
    <row r="154" spans="1:1">
      <c r="A154" s="204"/>
    </row>
    <row r="155" spans="1:1">
      <c r="A155" s="204"/>
    </row>
    <row r="156" spans="1:1">
      <c r="A156" s="204"/>
    </row>
    <row r="157" spans="1:1">
      <c r="A157" s="204"/>
    </row>
    <row r="158" spans="1:1">
      <c r="A158" s="204"/>
    </row>
    <row r="159" spans="1:1">
      <c r="A159" s="204"/>
    </row>
    <row r="160" spans="1:1">
      <c r="A160" s="204"/>
    </row>
    <row r="161" spans="1:1">
      <c r="A161" s="204"/>
    </row>
    <row r="162" spans="1:1">
      <c r="A162" s="204"/>
    </row>
    <row r="163" spans="1:1">
      <c r="A163" s="204"/>
    </row>
    <row r="164" spans="1:1">
      <c r="A164" s="204"/>
    </row>
    <row r="165" spans="1:1">
      <c r="A165" s="204"/>
    </row>
    <row r="166" spans="1:1">
      <c r="A166" s="204"/>
    </row>
    <row r="167" spans="1:1">
      <c r="A167" s="204"/>
    </row>
    <row r="168" spans="1:1">
      <c r="A168" s="204"/>
    </row>
    <row r="169" spans="1:1">
      <c r="A169" s="204"/>
    </row>
    <row r="170" spans="1:1">
      <c r="A170" s="204"/>
    </row>
    <row r="171" spans="1:1">
      <c r="A171" s="204"/>
    </row>
    <row r="172" spans="1:1">
      <c r="A172" s="204"/>
    </row>
    <row r="173" spans="1:1">
      <c r="A173" s="204"/>
    </row>
    <row r="174" spans="1:1">
      <c r="A174" s="204"/>
    </row>
    <row r="175" spans="1:1">
      <c r="A175" s="204"/>
    </row>
    <row r="176" spans="1:1">
      <c r="A176" s="204"/>
    </row>
    <row r="177" spans="1:1">
      <c r="A177" s="204"/>
    </row>
    <row r="178" spans="1:1">
      <c r="A178" s="204"/>
    </row>
    <row r="179" spans="1:1">
      <c r="A179" s="204"/>
    </row>
    <row r="180" spans="1:1">
      <c r="A180" s="204"/>
    </row>
    <row r="181" spans="1:1">
      <c r="A181" s="204"/>
    </row>
    <row r="182" spans="1:1">
      <c r="A182" s="204"/>
    </row>
    <row r="183" spans="1:1">
      <c r="A183" s="204"/>
    </row>
    <row r="184" spans="1:1">
      <c r="A184" s="204"/>
    </row>
    <row r="185" spans="1:1">
      <c r="A185" s="204"/>
    </row>
    <row r="186" spans="1:1">
      <c r="A186" s="204"/>
    </row>
    <row r="187" spans="1:1">
      <c r="A187" s="204"/>
    </row>
    <row r="188" spans="1:1">
      <c r="A188" s="204"/>
    </row>
    <row r="189" spans="1:1">
      <c r="A189" s="204"/>
    </row>
    <row r="190" spans="1:1">
      <c r="A190" s="204"/>
    </row>
    <row r="191" spans="1:1">
      <c r="A191" s="204"/>
    </row>
    <row r="192" spans="1:1">
      <c r="A192" s="204"/>
    </row>
    <row r="193" spans="1:1">
      <c r="A193" s="204"/>
    </row>
    <row r="194" spans="1:1">
      <c r="A194" s="204"/>
    </row>
    <row r="195" spans="1:1">
      <c r="A195" s="204"/>
    </row>
    <row r="196" spans="1:1">
      <c r="A196" s="204"/>
    </row>
    <row r="197" spans="1:1">
      <c r="A197" s="204"/>
    </row>
  </sheetData>
  <mergeCells count="12">
    <mergeCell ref="B48:C48"/>
    <mergeCell ref="E48:F48"/>
    <mergeCell ref="I48:M48"/>
    <mergeCell ref="B49:C49"/>
    <mergeCell ref="E49:F49"/>
    <mergeCell ref="I49:M49"/>
    <mergeCell ref="A4:G4"/>
    <mergeCell ref="A3:G3"/>
    <mergeCell ref="B10:B11"/>
    <mergeCell ref="C10:C11"/>
    <mergeCell ref="E10:E11"/>
    <mergeCell ref="D10:D11"/>
  </mergeCells>
  <printOptions horizontalCentered="1" gridLinesSet="0"/>
  <pageMargins left="0.70866141732283472" right="0.70866141732283472" top="0.74803149606299213" bottom="0.74803149606299213" header="0.31496062992125984" footer="0.31496062992125984"/>
  <pageSetup scale="69" firstPageNumber="24" fitToHeight="0" orientation="landscape" useFirstPageNumber="1" r:id="rId1"/>
  <headerFooter alignWithMargins="0">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1"/>
  <sheetViews>
    <sheetView showGridLines="0" topLeftCell="A4" zoomScaleNormal="100" workbookViewId="0">
      <selection activeCell="A32" sqref="A32"/>
    </sheetView>
  </sheetViews>
  <sheetFormatPr baseColWidth="10" defaultColWidth="11.42578125" defaultRowHeight="12.75"/>
  <cols>
    <col min="1" max="1" width="39.7109375" style="179" customWidth="1"/>
    <col min="2" max="2" width="23.140625" style="179" customWidth="1"/>
    <col min="3" max="3" width="20.85546875" style="179" customWidth="1"/>
    <col min="4" max="4" width="11.42578125" style="179"/>
    <col min="5" max="5" width="18.42578125" style="179" bestFit="1" customWidth="1"/>
    <col min="6" max="16384" width="11.42578125" style="179"/>
  </cols>
  <sheetData>
    <row r="1" spans="1:6">
      <c r="A1" s="204"/>
      <c r="B1" s="204"/>
      <c r="C1" s="204"/>
    </row>
    <row r="2" spans="1:6">
      <c r="A2" s="204"/>
      <c r="B2" s="204"/>
      <c r="C2" s="204"/>
    </row>
    <row r="3" spans="1:6">
      <c r="A3" s="204"/>
      <c r="B3" s="204"/>
      <c r="C3" s="204"/>
    </row>
    <row r="4" spans="1:6">
      <c r="A4" s="204"/>
      <c r="B4" s="204"/>
      <c r="C4" s="204"/>
    </row>
    <row r="5" spans="1:6">
      <c r="A5" s="204"/>
      <c r="B5" s="204"/>
      <c r="C5" s="204"/>
    </row>
    <row r="6" spans="1:6" s="218" customFormat="1" ht="15">
      <c r="A6" s="877" t="s">
        <v>465</v>
      </c>
      <c r="B6" s="877"/>
      <c r="C6" s="877"/>
    </row>
    <row r="7" spans="1:6" s="218" customFormat="1" ht="15">
      <c r="A7" s="792" t="s">
        <v>183</v>
      </c>
      <c r="B7" s="792"/>
      <c r="C7" s="792"/>
      <c r="D7" s="402"/>
      <c r="E7" s="402"/>
      <c r="F7" s="402"/>
    </row>
    <row r="8" spans="1:6" s="218" customFormat="1" ht="15">
      <c r="A8" s="877" t="s">
        <v>69</v>
      </c>
      <c r="B8" s="877"/>
      <c r="C8" s="877"/>
    </row>
    <row r="9" spans="1:6" s="211" customFormat="1" ht="15.75">
      <c r="A9" s="763"/>
      <c r="B9" s="763"/>
      <c r="C9" s="763"/>
    </row>
    <row r="10" spans="1:6" s="211" customFormat="1" ht="15.75">
      <c r="A10" s="763"/>
      <c r="B10" s="763"/>
      <c r="C10" s="218"/>
    </row>
    <row r="11" spans="1:6" s="214" customFormat="1" ht="16.5">
      <c r="A11" s="763"/>
      <c r="B11" s="763"/>
      <c r="C11" s="768" t="s">
        <v>70</v>
      </c>
    </row>
    <row r="12" spans="1:6" s="214" customFormat="1" ht="16.5">
      <c r="A12" s="759"/>
      <c r="B12" s="759"/>
      <c r="C12" s="219"/>
    </row>
    <row r="13" spans="1:6">
      <c r="A13" s="281" t="s">
        <v>71</v>
      </c>
      <c r="B13" s="220" t="s">
        <v>96</v>
      </c>
      <c r="C13" s="221"/>
    </row>
    <row r="14" spans="1:6">
      <c r="A14" s="222"/>
      <c r="B14" s="422">
        <v>44012</v>
      </c>
      <c r="C14" s="422">
        <v>43646</v>
      </c>
      <c r="D14" s="223"/>
    </row>
    <row r="15" spans="1:6">
      <c r="A15" s="224"/>
      <c r="B15" s="233"/>
      <c r="C15" s="767"/>
      <c r="D15" s="223"/>
    </row>
    <row r="16" spans="1:6">
      <c r="A16" s="206" t="s">
        <v>137</v>
      </c>
      <c r="B16" s="765">
        <f>+ER!I11/1000</f>
        <v>91158489.340000004</v>
      </c>
      <c r="C16" s="513">
        <v>101341276</v>
      </c>
      <c r="D16" s="164"/>
    </row>
    <row r="17" spans="1:12">
      <c r="A17" s="206"/>
      <c r="B17" s="513"/>
      <c r="C17" s="513"/>
      <c r="D17" s="164"/>
    </row>
    <row r="18" spans="1:12">
      <c r="A18" s="206" t="s">
        <v>72</v>
      </c>
      <c r="B18" s="513">
        <v>206</v>
      </c>
      <c r="C18" s="513">
        <v>223</v>
      </c>
      <c r="D18" s="164"/>
    </row>
    <row r="19" spans="1:12">
      <c r="A19" s="206"/>
      <c r="B19" s="513"/>
      <c r="C19" s="513"/>
      <c r="D19" s="164"/>
    </row>
    <row r="20" spans="1:12">
      <c r="A20" s="206" t="s">
        <v>138</v>
      </c>
      <c r="B20" s="513">
        <f>134278493/1000</f>
        <v>134278.49299999999</v>
      </c>
      <c r="C20" s="513">
        <v>107073</v>
      </c>
      <c r="D20" s="164"/>
      <c r="E20" s="48"/>
    </row>
    <row r="21" spans="1:12">
      <c r="A21" s="206"/>
      <c r="B21" s="513"/>
      <c r="C21" s="513"/>
      <c r="D21" s="164"/>
    </row>
    <row r="22" spans="1:12">
      <c r="A22" s="205" t="s">
        <v>131</v>
      </c>
      <c r="B22" s="514">
        <v>5</v>
      </c>
      <c r="C22" s="514">
        <v>5</v>
      </c>
    </row>
    <row r="23" spans="1:12">
      <c r="A23" s="204"/>
      <c r="B23" s="204"/>
      <c r="C23" s="204"/>
    </row>
    <row r="24" spans="1:12">
      <c r="A24" s="225" t="s">
        <v>150</v>
      </c>
      <c r="B24" s="204"/>
      <c r="C24" s="204"/>
    </row>
    <row r="25" spans="1:12">
      <c r="A25" s="225"/>
      <c r="B25" s="204"/>
      <c r="C25" s="204"/>
    </row>
    <row r="26" spans="1:12">
      <c r="A26" s="225"/>
      <c r="B26" s="204"/>
      <c r="C26" s="204"/>
    </row>
    <row r="27" spans="1:12">
      <c r="A27" s="204"/>
      <c r="B27" s="204"/>
      <c r="C27" s="204"/>
    </row>
    <row r="28" spans="1:12" s="376" customFormat="1">
      <c r="A28" s="766" t="s">
        <v>179</v>
      </c>
      <c r="B28" s="766" t="s">
        <v>180</v>
      </c>
      <c r="C28" s="606" t="s">
        <v>516</v>
      </c>
      <c r="D28" s="375"/>
      <c r="H28" s="875"/>
      <c r="I28" s="875"/>
      <c r="J28" s="875"/>
      <c r="K28" s="875"/>
      <c r="L28" s="875"/>
    </row>
    <row r="29" spans="1:12" s="376" customFormat="1">
      <c r="A29" s="766" t="s">
        <v>270</v>
      </c>
      <c r="B29" s="766" t="s">
        <v>269</v>
      </c>
      <c r="C29" s="766" t="s">
        <v>134</v>
      </c>
      <c r="D29" s="375"/>
      <c r="H29" s="875"/>
      <c r="I29" s="875"/>
      <c r="J29" s="875"/>
      <c r="K29" s="875"/>
      <c r="L29" s="875"/>
    </row>
    <row r="30" spans="1:12">
      <c r="A30" s="204"/>
      <c r="B30" s="204"/>
      <c r="C30" s="204"/>
    </row>
    <row r="32" spans="1:12">
      <c r="A32" s="180"/>
    </row>
    <row r="33" spans="1:10" s="209" customFormat="1" ht="15">
      <c r="A33" s="226"/>
      <c r="I33" s="181"/>
      <c r="J33" s="181"/>
    </row>
    <row r="34" spans="1:10">
      <c r="C34" s="162"/>
    </row>
    <row r="35" spans="1:10">
      <c r="C35" s="162"/>
    </row>
    <row r="37" spans="1:10">
      <c r="A37" s="161"/>
    </row>
    <row r="40" spans="1:10" ht="14.25">
      <c r="A40" s="218"/>
      <c r="B40" s="218"/>
      <c r="C40" s="218"/>
      <c r="D40" s="218"/>
      <c r="E40" s="218"/>
    </row>
    <row r="41" spans="1:10" ht="14.25">
      <c r="A41" s="218"/>
      <c r="B41" s="218"/>
      <c r="C41" s="218"/>
      <c r="D41" s="218"/>
      <c r="E41" s="218"/>
    </row>
  </sheetData>
  <mergeCells count="5">
    <mergeCell ref="H29:L29"/>
    <mergeCell ref="A7:C7"/>
    <mergeCell ref="A6:C6"/>
    <mergeCell ref="A8:C8"/>
    <mergeCell ref="H28:L28"/>
  </mergeCells>
  <printOptions horizontalCentered="1" gridLinesSet="0"/>
  <pageMargins left="0.70866141732283472" right="0.70866141732283472" top="0.74803149606299213" bottom="0.74803149606299213" header="0.31496062992125984" footer="0.31496062992125984"/>
  <pageSetup firstPageNumber="25" fitToHeight="0" orientation="portrait" useFirstPageNumber="1" r:id="rId1"/>
  <headerFooter alignWithMargins="0">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47"/>
  <sheetViews>
    <sheetView showGridLines="0" zoomScaleNormal="100" workbookViewId="0">
      <selection activeCell="C13" sqref="C13"/>
    </sheetView>
  </sheetViews>
  <sheetFormatPr baseColWidth="10" defaultColWidth="11.42578125" defaultRowHeight="12.75"/>
  <cols>
    <col min="1" max="1" width="24.7109375" style="49" customWidth="1"/>
    <col min="2" max="2" width="18.140625" style="49" customWidth="1"/>
    <col min="3" max="3" width="3.28515625" style="49" customWidth="1"/>
    <col min="4" max="4" width="6" style="49" customWidth="1"/>
    <col min="5" max="5" width="19.5703125" style="49" bestFit="1" customWidth="1"/>
    <col min="6" max="6" width="6" style="49" customWidth="1"/>
    <col min="7" max="7" width="19.7109375" style="49" customWidth="1"/>
    <col min="8" max="8" width="4.140625" style="49" customWidth="1"/>
    <col min="9" max="9" width="3" style="49" customWidth="1"/>
    <col min="10" max="10" width="17.42578125" style="49" bestFit="1" customWidth="1"/>
    <col min="11" max="11" width="3.85546875" style="49" customWidth="1"/>
    <col min="12" max="12" width="7.42578125" style="49" customWidth="1"/>
    <col min="13" max="16384" width="11.42578125" style="49"/>
  </cols>
  <sheetData>
    <row r="1" spans="1:10" s="62" customFormat="1" ht="15">
      <c r="A1" s="878" t="s">
        <v>448</v>
      </c>
      <c r="B1" s="878"/>
      <c r="C1" s="878"/>
      <c r="D1" s="878"/>
      <c r="E1" s="878"/>
      <c r="F1" s="878"/>
      <c r="G1" s="878"/>
      <c r="H1" s="878"/>
    </row>
    <row r="2" spans="1:10" s="167" customFormat="1" ht="15">
      <c r="A2" s="840" t="s">
        <v>277</v>
      </c>
      <c r="B2" s="866"/>
      <c r="C2" s="866"/>
      <c r="D2" s="866"/>
      <c r="E2" s="866"/>
      <c r="F2" s="840"/>
      <c r="G2" s="866"/>
    </row>
    <row r="3" spans="1:10" s="62" customFormat="1" ht="15">
      <c r="A3" s="878" t="s">
        <v>9</v>
      </c>
      <c r="B3" s="878"/>
      <c r="C3" s="878"/>
      <c r="D3" s="878"/>
      <c r="E3" s="878"/>
      <c r="F3" s="878"/>
      <c r="G3" s="878"/>
      <c r="H3" s="878"/>
    </row>
    <row r="4" spans="1:10" s="62" customFormat="1" ht="15">
      <c r="A4" s="96"/>
      <c r="B4" s="96"/>
      <c r="C4" s="96"/>
      <c r="D4" s="96"/>
      <c r="E4" s="96"/>
      <c r="F4" s="96"/>
      <c r="G4" s="96"/>
      <c r="H4" s="96"/>
    </row>
    <row r="5" spans="1:10" s="62" customFormat="1" ht="15">
      <c r="A5" s="878" t="s">
        <v>73</v>
      </c>
      <c r="B5" s="878"/>
      <c r="C5" s="878"/>
      <c r="D5" s="878"/>
      <c r="E5" s="878"/>
      <c r="F5" s="878"/>
      <c r="G5" s="878"/>
      <c r="H5" s="878"/>
    </row>
    <row r="6" spans="1:10" s="64" customFormat="1" ht="15.75">
      <c r="A6" s="97"/>
      <c r="B6" s="97"/>
      <c r="C6" s="97"/>
      <c r="D6" s="97"/>
      <c r="E6" s="97"/>
      <c r="F6" s="97"/>
      <c r="G6" s="97"/>
      <c r="H6" s="97"/>
    </row>
    <row r="7" spans="1:10" s="64" customFormat="1" ht="15.75">
      <c r="A7" s="97"/>
      <c r="B7" s="97"/>
      <c r="C7" s="97"/>
      <c r="D7" s="97"/>
      <c r="E7" s="97"/>
      <c r="F7" s="97"/>
      <c r="G7" s="97"/>
      <c r="H7" s="49"/>
    </row>
    <row r="8" spans="1:10" s="65" customFormat="1" ht="16.5">
      <c r="A8" s="98"/>
      <c r="B8" s="98"/>
      <c r="C8" s="98"/>
      <c r="D8" s="98"/>
      <c r="E8" s="98"/>
      <c r="F8" s="98"/>
      <c r="G8" s="98"/>
      <c r="H8" s="99" t="s">
        <v>74</v>
      </c>
    </row>
    <row r="9" spans="1:10">
      <c r="A9" s="74"/>
      <c r="B9" s="74"/>
      <c r="C9" s="74"/>
      <c r="D9" s="74"/>
      <c r="E9" s="74"/>
      <c r="F9" s="74"/>
      <c r="G9" s="74"/>
      <c r="H9" s="74"/>
    </row>
    <row r="10" spans="1:10">
      <c r="A10" s="100"/>
      <c r="B10" s="123"/>
      <c r="C10" s="123"/>
      <c r="D10" s="101"/>
      <c r="E10" s="882" t="s">
        <v>96</v>
      </c>
      <c r="F10" s="883"/>
      <c r="G10" s="883"/>
      <c r="H10" s="884"/>
    </row>
    <row r="11" spans="1:10">
      <c r="A11" s="102" t="s">
        <v>71</v>
      </c>
      <c r="B11" s="103"/>
      <c r="C11" s="103"/>
      <c r="D11" s="103"/>
      <c r="E11" s="880">
        <v>44012</v>
      </c>
      <c r="F11" s="881"/>
      <c r="G11" s="880">
        <v>43830</v>
      </c>
      <c r="H11" s="881"/>
      <c r="J11" s="104"/>
    </row>
    <row r="12" spans="1:10">
      <c r="A12" s="73"/>
      <c r="B12" s="39"/>
      <c r="C12" s="39"/>
      <c r="D12" s="39"/>
      <c r="E12" s="105"/>
      <c r="F12" s="106"/>
      <c r="G12" s="66"/>
      <c r="H12" s="107"/>
      <c r="J12" s="66"/>
    </row>
    <row r="13" spans="1:10">
      <c r="A13" s="67"/>
      <c r="B13" s="39"/>
      <c r="C13" s="39"/>
      <c r="D13" s="39"/>
      <c r="E13" s="105"/>
      <c r="F13" s="107"/>
      <c r="G13" s="66"/>
      <c r="H13" s="107"/>
      <c r="J13" s="66"/>
    </row>
    <row r="14" spans="1:10">
      <c r="A14" s="67" t="s">
        <v>75</v>
      </c>
      <c r="B14" s="39"/>
      <c r="C14" s="39"/>
      <c r="D14" s="39"/>
      <c r="E14" s="891">
        <f>E27/E28</f>
        <v>4.6678983929477198</v>
      </c>
      <c r="F14" s="892"/>
      <c r="G14" s="885">
        <v>3.380243863180763</v>
      </c>
      <c r="H14" s="886"/>
      <c r="J14" s="108"/>
    </row>
    <row r="15" spans="1:10">
      <c r="A15" s="67"/>
      <c r="B15" s="39"/>
      <c r="C15" s="39"/>
      <c r="D15" s="39"/>
      <c r="E15" s="891"/>
      <c r="F15" s="892"/>
      <c r="G15" s="891"/>
      <c r="H15" s="892"/>
      <c r="J15" s="108"/>
    </row>
    <row r="16" spans="1:10">
      <c r="A16" s="67"/>
      <c r="B16" s="39"/>
      <c r="C16" s="39"/>
      <c r="D16" s="39"/>
      <c r="E16" s="891"/>
      <c r="F16" s="892"/>
      <c r="G16" s="891"/>
      <c r="H16" s="892"/>
      <c r="J16" s="108"/>
    </row>
    <row r="17" spans="1:10">
      <c r="A17" s="67" t="s">
        <v>76</v>
      </c>
      <c r="B17" s="39"/>
      <c r="C17" s="39"/>
      <c r="D17" s="39"/>
      <c r="E17" s="890">
        <f>E31/E32</f>
        <v>0.17050505813338171</v>
      </c>
      <c r="F17" s="889"/>
      <c r="G17" s="885">
        <v>0.25918362511969745</v>
      </c>
      <c r="H17" s="886"/>
      <c r="J17" s="108"/>
    </row>
    <row r="18" spans="1:10">
      <c r="A18" s="67"/>
      <c r="B18" s="39"/>
      <c r="C18" s="39"/>
      <c r="D18" s="39"/>
      <c r="E18" s="891"/>
      <c r="F18" s="892"/>
      <c r="G18" s="891"/>
      <c r="H18" s="892"/>
      <c r="J18" s="108"/>
    </row>
    <row r="19" spans="1:10">
      <c r="A19" s="67"/>
      <c r="B19" s="39"/>
      <c r="C19" s="39"/>
      <c r="D19" s="39"/>
      <c r="E19" s="891"/>
      <c r="F19" s="892"/>
      <c r="G19" s="891"/>
      <c r="H19" s="892"/>
      <c r="J19" s="108"/>
    </row>
    <row r="20" spans="1:10">
      <c r="A20" s="67" t="s">
        <v>253</v>
      </c>
      <c r="B20" s="39"/>
      <c r="C20" s="39"/>
      <c r="D20" s="39"/>
      <c r="E20" s="887" t="s">
        <v>252</v>
      </c>
      <c r="F20" s="889"/>
      <c r="G20" s="887">
        <v>6.7500067784423703E-2</v>
      </c>
      <c r="H20" s="888"/>
      <c r="J20" s="108"/>
    </row>
    <row r="21" spans="1:10">
      <c r="A21" s="67"/>
      <c r="B21" s="39"/>
      <c r="C21" s="39"/>
      <c r="D21" s="39"/>
      <c r="E21" s="109"/>
      <c r="F21" s="110"/>
      <c r="G21" s="111"/>
      <c r="H21" s="112"/>
    </row>
    <row r="22" spans="1:10">
      <c r="A22" s="87"/>
      <c r="B22" s="88"/>
      <c r="C22" s="88"/>
      <c r="D22" s="88"/>
      <c r="E22" s="113"/>
      <c r="F22" s="114"/>
      <c r="G22" s="115"/>
      <c r="H22" s="114"/>
    </row>
    <row r="26" spans="1:10">
      <c r="E26" s="39"/>
      <c r="F26" s="39"/>
      <c r="G26" s="39"/>
      <c r="H26" s="39"/>
    </row>
    <row r="27" spans="1:10">
      <c r="A27" s="60" t="s">
        <v>139</v>
      </c>
      <c r="C27" s="39"/>
      <c r="D27" s="39"/>
      <c r="E27" s="362">
        <f>+BG!C14</f>
        <v>110205902130</v>
      </c>
      <c r="F27" s="59"/>
      <c r="G27" s="46"/>
      <c r="H27" s="44"/>
      <c r="J27" s="91"/>
    </row>
    <row r="28" spans="1:10">
      <c r="A28" s="49" t="s">
        <v>77</v>
      </c>
      <c r="C28" s="39"/>
      <c r="D28" s="39"/>
      <c r="E28" s="116">
        <f>+BG!G14</f>
        <v>23609318981</v>
      </c>
      <c r="F28" s="46"/>
      <c r="G28" s="40"/>
      <c r="H28" s="39"/>
      <c r="J28" s="363"/>
    </row>
    <row r="29" spans="1:10">
      <c r="E29" s="40"/>
      <c r="F29" s="40"/>
      <c r="G29" s="39"/>
      <c r="H29" s="39"/>
      <c r="J29" s="364"/>
    </row>
    <row r="30" spans="1:10">
      <c r="E30" s="39"/>
      <c r="F30" s="39"/>
      <c r="G30" s="39"/>
      <c r="H30" s="39"/>
    </row>
    <row r="31" spans="1:10">
      <c r="A31" s="58" t="s">
        <v>140</v>
      </c>
      <c r="E31" s="362">
        <f>+BG!G19</f>
        <v>23609318981</v>
      </c>
      <c r="F31" s="59">
        <f>+E31/E32</f>
        <v>0.17050505813338171</v>
      </c>
      <c r="G31" s="40"/>
      <c r="H31" s="43"/>
    </row>
    <row r="32" spans="1:10">
      <c r="A32" s="58" t="s">
        <v>120</v>
      </c>
      <c r="E32" s="116">
        <f>+BG!G21</f>
        <v>138466971241</v>
      </c>
      <c r="F32" s="39"/>
      <c r="G32" s="40"/>
      <c r="H32" s="39"/>
      <c r="J32" s="361"/>
    </row>
    <row r="33" spans="1:16">
      <c r="E33" s="39"/>
      <c r="F33" s="39"/>
      <c r="G33" s="39"/>
      <c r="H33" s="39"/>
    </row>
    <row r="34" spans="1:16" hidden="1">
      <c r="E34" s="39"/>
      <c r="F34" s="39"/>
      <c r="G34" s="39"/>
      <c r="H34" s="39"/>
    </row>
    <row r="35" spans="1:16" hidden="1">
      <c r="A35" s="60" t="s">
        <v>141</v>
      </c>
      <c r="B35" s="60"/>
      <c r="C35" s="117"/>
      <c r="D35" s="117"/>
      <c r="E35" s="362">
        <f>+ER!I27</f>
        <v>2740021736</v>
      </c>
      <c r="F35" s="59">
        <f>+E35/E36</f>
        <v>2.014682071905519E-2</v>
      </c>
      <c r="G35" s="40"/>
      <c r="H35" s="43"/>
    </row>
    <row r="36" spans="1:16" hidden="1">
      <c r="A36" s="60" t="s">
        <v>121</v>
      </c>
      <c r="E36" s="116">
        <f>+J!E32-ER!I33</f>
        <v>136002686191</v>
      </c>
      <c r="F36" s="39"/>
      <c r="G36" s="40"/>
      <c r="H36" s="39"/>
    </row>
    <row r="37" spans="1:16" s="69" customFormat="1" ht="15" hidden="1">
      <c r="A37" s="49"/>
      <c r="E37" s="153"/>
      <c r="G37" s="153"/>
      <c r="O37" s="70"/>
      <c r="P37" s="70"/>
    </row>
    <row r="38" spans="1:16">
      <c r="E38" s="92"/>
      <c r="G38" s="92"/>
    </row>
    <row r="39" spans="1:16">
      <c r="A39" s="68" t="s">
        <v>94</v>
      </c>
    </row>
    <row r="40" spans="1:16" ht="14.25">
      <c r="A40" s="71"/>
      <c r="B40" s="62"/>
      <c r="C40" s="62"/>
      <c r="D40" s="62"/>
      <c r="E40" s="62"/>
    </row>
    <row r="41" spans="1:16" ht="18">
      <c r="A41" s="616"/>
      <c r="B41" s="616"/>
      <c r="C41" s="616"/>
      <c r="D41" s="616"/>
      <c r="E41" s="616"/>
      <c r="F41" s="118"/>
      <c r="G41" s="118"/>
      <c r="H41" s="118"/>
    </row>
    <row r="43" spans="1:16">
      <c r="G43" s="879"/>
      <c r="H43" s="879"/>
    </row>
    <row r="44" spans="1:16" s="376" customFormat="1">
      <c r="A44" s="251" t="s">
        <v>179</v>
      </c>
      <c r="B44" s="893" t="s">
        <v>180</v>
      </c>
      <c r="C44" s="893"/>
      <c r="E44" s="520" t="s">
        <v>516</v>
      </c>
      <c r="I44" s="875"/>
      <c r="J44" s="875"/>
      <c r="K44" s="875"/>
      <c r="L44" s="875"/>
      <c r="M44" s="875"/>
    </row>
    <row r="45" spans="1:16" s="376" customFormat="1">
      <c r="A45" s="251" t="s">
        <v>132</v>
      </c>
      <c r="B45" s="893" t="s">
        <v>247</v>
      </c>
      <c r="C45" s="893"/>
      <c r="E45" s="375" t="s">
        <v>134</v>
      </c>
      <c r="I45" s="875"/>
      <c r="J45" s="875"/>
      <c r="K45" s="875"/>
      <c r="L45" s="875"/>
      <c r="M45" s="875"/>
    </row>
    <row r="47" spans="1:16">
      <c r="A47" s="45"/>
    </row>
  </sheetData>
  <mergeCells count="26">
    <mergeCell ref="B44:C44"/>
    <mergeCell ref="I44:M44"/>
    <mergeCell ref="B45:C45"/>
    <mergeCell ref="I45:M45"/>
    <mergeCell ref="A2:G2"/>
    <mergeCell ref="E19:F19"/>
    <mergeCell ref="G19:H19"/>
    <mergeCell ref="G18:H18"/>
    <mergeCell ref="G16:H16"/>
    <mergeCell ref="G15:H15"/>
    <mergeCell ref="A1:H1"/>
    <mergeCell ref="A3:H3"/>
    <mergeCell ref="A5:H5"/>
    <mergeCell ref="G43:H43"/>
    <mergeCell ref="E11:F11"/>
    <mergeCell ref="E10:H10"/>
    <mergeCell ref="G11:H11"/>
    <mergeCell ref="G14:H14"/>
    <mergeCell ref="G17:H17"/>
    <mergeCell ref="G20:H20"/>
    <mergeCell ref="E20:F20"/>
    <mergeCell ref="E17:F17"/>
    <mergeCell ref="E14:F14"/>
    <mergeCell ref="E16:F16"/>
    <mergeCell ref="E15:F15"/>
    <mergeCell ref="E18:F18"/>
  </mergeCells>
  <phoneticPr fontId="0" type="noConversion"/>
  <printOptions horizontalCentered="1" gridLinesSet="0"/>
  <pageMargins left="0.70866141732283472" right="0.70866141732283472" top="0.74803149606299213" bottom="0.74803149606299213" header="0.31496062992125984" footer="0.31496062992125984"/>
  <pageSetup scale="90" firstPageNumber="26" fitToHeight="0" orientation="portrait" useFirstPageNumber="1" r:id="rId1"/>
  <headerFooter alignWithMargins="0">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132"/>
  <sheetViews>
    <sheetView topLeftCell="A76" zoomScaleNormal="100" workbookViewId="0">
      <selection activeCell="L87" sqref="L87"/>
    </sheetView>
  </sheetViews>
  <sheetFormatPr baseColWidth="10" defaultColWidth="11.42578125" defaultRowHeight="15"/>
  <cols>
    <col min="1" max="3" width="11.42578125" style="524"/>
    <col min="4" max="4" width="18" style="524" customWidth="1"/>
    <col min="5" max="6" width="11.42578125" style="524"/>
    <col min="7" max="7" width="13.42578125" style="524" customWidth="1"/>
    <col min="8" max="8" width="11.42578125" style="524"/>
    <col min="9" max="9" width="13.5703125" style="524" customWidth="1"/>
    <col min="10" max="11" width="11.42578125" style="524"/>
    <col min="12" max="12" width="13.5703125" style="526" bestFit="1" customWidth="1"/>
    <col min="13" max="16384" width="11.42578125" style="524"/>
  </cols>
  <sheetData>
    <row r="1" spans="1:12">
      <c r="J1" s="525"/>
    </row>
    <row r="3" spans="1:12" ht="15.75" thickBot="1"/>
    <row r="4" spans="1:12" ht="16.5" thickBot="1">
      <c r="A4" s="932" t="s">
        <v>468</v>
      </c>
      <c r="B4" s="933"/>
      <c r="C4" s="933"/>
      <c r="D4" s="933"/>
      <c r="E4" s="933"/>
      <c r="F4" s="933"/>
      <c r="G4" s="933"/>
      <c r="H4" s="933"/>
      <c r="I4" s="933"/>
      <c r="J4" s="934"/>
    </row>
    <row r="6" spans="1:12" ht="15.75">
      <c r="A6" s="935" t="s">
        <v>469</v>
      </c>
      <c r="B6" s="935"/>
      <c r="C6" s="935"/>
      <c r="D6" s="935"/>
      <c r="E6" s="935"/>
      <c r="F6" s="935"/>
      <c r="G6" s="935"/>
      <c r="H6" s="935"/>
      <c r="I6" s="935"/>
      <c r="J6" s="935"/>
    </row>
    <row r="7" spans="1:12">
      <c r="A7" s="527" t="s">
        <v>559</v>
      </c>
    </row>
    <row r="8" spans="1:12" s="525" customFormat="1">
      <c r="A8" s="525" t="s">
        <v>470</v>
      </c>
      <c r="L8" s="528"/>
    </row>
    <row r="9" spans="1:12" s="525" customFormat="1">
      <c r="A9" s="920" t="s">
        <v>471</v>
      </c>
      <c r="B9" s="920"/>
      <c r="C9" s="920"/>
      <c r="F9" s="920" t="s">
        <v>472</v>
      </c>
      <c r="G9" s="920"/>
      <c r="L9" s="528"/>
    </row>
    <row r="10" spans="1:12">
      <c r="A10" s="524" t="s">
        <v>473</v>
      </c>
      <c r="F10" s="909">
        <v>0.1003</v>
      </c>
      <c r="G10" s="909"/>
    </row>
    <row r="11" spans="1:12">
      <c r="A11" s="524" t="s">
        <v>474</v>
      </c>
      <c r="F11" s="909">
        <v>0.11600000000000001</v>
      </c>
      <c r="G11" s="909"/>
    </row>
    <row r="12" spans="1:12">
      <c r="A12" s="524" t="s">
        <v>475</v>
      </c>
      <c r="F12" s="909">
        <v>0.1153</v>
      </c>
      <c r="G12" s="909"/>
    </row>
    <row r="13" spans="1:12">
      <c r="A13" s="524" t="s">
        <v>476</v>
      </c>
      <c r="F13" s="909">
        <v>0.1153</v>
      </c>
      <c r="G13" s="909"/>
    </row>
    <row r="14" spans="1:12">
      <c r="F14" s="909"/>
      <c r="G14" s="909"/>
    </row>
    <row r="15" spans="1:12" s="525" customFormat="1">
      <c r="A15" s="525" t="s">
        <v>477</v>
      </c>
      <c r="L15" s="528"/>
    </row>
    <row r="16" spans="1:12" ht="6.75" customHeight="1"/>
    <row r="17" spans="1:12" ht="18.75">
      <c r="A17" s="937" t="s">
        <v>478</v>
      </c>
      <c r="B17" s="937"/>
      <c r="C17" s="937"/>
      <c r="D17" s="937"/>
      <c r="E17" s="937"/>
      <c r="F17" s="937"/>
      <c r="G17" s="937"/>
      <c r="H17" s="937"/>
      <c r="I17" s="937"/>
      <c r="J17" s="937"/>
    </row>
    <row r="18" spans="1:12" ht="6.75" customHeight="1">
      <c r="A18" s="529"/>
      <c r="B18" s="529"/>
      <c r="C18" s="529"/>
    </row>
    <row r="19" spans="1:12" s="525" customFormat="1">
      <c r="A19" s="525" t="s">
        <v>479</v>
      </c>
      <c r="L19" s="528"/>
    </row>
    <row r="20" spans="1:12" ht="6.75" customHeight="1"/>
    <row r="21" spans="1:12" ht="18.75">
      <c r="A21" s="937" t="s">
        <v>478</v>
      </c>
      <c r="B21" s="937"/>
      <c r="C21" s="937"/>
      <c r="D21" s="937"/>
      <c r="E21" s="937"/>
      <c r="F21" s="937"/>
      <c r="G21" s="937"/>
      <c r="H21" s="937"/>
      <c r="I21" s="937"/>
      <c r="J21" s="937"/>
    </row>
    <row r="22" spans="1:12" ht="6.75" customHeight="1">
      <c r="A22" s="529"/>
      <c r="B22" s="529"/>
      <c r="C22" s="529"/>
    </row>
    <row r="23" spans="1:12" s="525" customFormat="1">
      <c r="A23" s="525" t="s">
        <v>480</v>
      </c>
      <c r="L23" s="528"/>
    </row>
    <row r="24" spans="1:12">
      <c r="A24" s="524" t="s">
        <v>481</v>
      </c>
      <c r="D24" s="936" t="s">
        <v>123</v>
      </c>
      <c r="E24" s="936"/>
      <c r="F24" s="524" t="s">
        <v>482</v>
      </c>
      <c r="I24" s="936" t="s">
        <v>401</v>
      </c>
      <c r="J24" s="936"/>
    </row>
    <row r="25" spans="1:12">
      <c r="A25" s="524" t="s">
        <v>483</v>
      </c>
      <c r="D25" s="936" t="s">
        <v>484</v>
      </c>
      <c r="E25" s="936"/>
      <c r="F25" s="524" t="s">
        <v>485</v>
      </c>
      <c r="I25" s="936" t="s">
        <v>401</v>
      </c>
      <c r="J25" s="936"/>
    </row>
    <row r="26" spans="1:12">
      <c r="A26" s="524" t="s">
        <v>486</v>
      </c>
      <c r="D26" s="936" t="s">
        <v>487</v>
      </c>
      <c r="E26" s="936"/>
      <c r="F26" s="524" t="s">
        <v>488</v>
      </c>
      <c r="I26" s="936" t="s">
        <v>401</v>
      </c>
      <c r="J26" s="936"/>
    </row>
    <row r="27" spans="1:12">
      <c r="A27" s="524" t="s">
        <v>476</v>
      </c>
      <c r="D27" s="936" t="s">
        <v>487</v>
      </c>
      <c r="E27" s="936"/>
      <c r="H27" s="530"/>
      <c r="I27" s="530" t="s">
        <v>489</v>
      </c>
    </row>
    <row r="28" spans="1:12">
      <c r="A28" s="524" t="s">
        <v>490</v>
      </c>
      <c r="D28" s="936" t="s">
        <v>401</v>
      </c>
      <c r="E28" s="936"/>
      <c r="L28" s="528"/>
    </row>
    <row r="29" spans="1:12">
      <c r="D29" s="530"/>
      <c r="E29" s="530"/>
    </row>
    <row r="30" spans="1:12" s="525" customFormat="1">
      <c r="A30" s="525" t="s">
        <v>491</v>
      </c>
      <c r="B30" s="531"/>
      <c r="C30" s="531"/>
      <c r="D30" s="531"/>
      <c r="E30" s="531"/>
      <c r="F30" s="531"/>
      <c r="G30" s="531"/>
      <c r="H30" s="531"/>
      <c r="I30" s="531"/>
      <c r="J30" s="531"/>
      <c r="L30" s="528"/>
    </row>
    <row r="31" spans="1:12" s="525" customFormat="1">
      <c r="A31" s="532" t="s">
        <v>471</v>
      </c>
      <c r="B31" s="532"/>
      <c r="C31" s="532"/>
      <c r="F31" s="920" t="s">
        <v>472</v>
      </c>
      <c r="G31" s="920"/>
      <c r="L31" s="528"/>
    </row>
    <row r="32" spans="1:12">
      <c r="A32" s="524" t="s">
        <v>492</v>
      </c>
      <c r="F32" s="909">
        <v>3.5999999999999997E-2</v>
      </c>
      <c r="G32" s="910"/>
    </row>
    <row r="33" spans="1:10">
      <c r="A33" s="524" t="s">
        <v>493</v>
      </c>
      <c r="F33" s="909">
        <v>1.1000000000000001E-3</v>
      </c>
      <c r="G33" s="910"/>
    </row>
    <row r="34" spans="1:10">
      <c r="A34" s="524" t="s">
        <v>494</v>
      </c>
      <c r="F34" s="909">
        <v>6.9999999999999999E-4</v>
      </c>
      <c r="G34" s="910"/>
    </row>
    <row r="35" spans="1:10">
      <c r="A35" s="524" t="s">
        <v>495</v>
      </c>
      <c r="F35" s="909">
        <v>6.9999999999999999E-4</v>
      </c>
      <c r="G35" s="910"/>
    </row>
    <row r="36" spans="1:10">
      <c r="A36" s="524" t="s">
        <v>496</v>
      </c>
      <c r="F36" s="909">
        <v>1.1999999999999999E-3</v>
      </c>
      <c r="G36" s="910"/>
    </row>
    <row r="37" spans="1:10">
      <c r="A37" s="524" t="s">
        <v>497</v>
      </c>
      <c r="F37" s="909">
        <v>1.1999999999999999E-3</v>
      </c>
      <c r="G37" s="910"/>
    </row>
    <row r="38" spans="1:10">
      <c r="A38" s="524" t="s">
        <v>498</v>
      </c>
      <c r="F38" s="909">
        <v>2.9999999999999997E-4</v>
      </c>
      <c r="G38" s="910"/>
    </row>
    <row r="39" spans="1:10">
      <c r="A39" s="524" t="s">
        <v>499</v>
      </c>
      <c r="F39" s="909">
        <v>2.9999999999999997E-4</v>
      </c>
      <c r="G39" s="910"/>
    </row>
    <row r="40" spans="1:10">
      <c r="A40" s="607" t="s">
        <v>500</v>
      </c>
      <c r="B40" s="607"/>
      <c r="C40" s="607"/>
      <c r="D40" s="607"/>
      <c r="E40" s="607"/>
      <c r="F40" s="909">
        <v>2.9999999999999997E-4</v>
      </c>
      <c r="G40" s="910"/>
    </row>
    <row r="41" spans="1:10">
      <c r="A41" s="607" t="s">
        <v>501</v>
      </c>
      <c r="B41" s="607"/>
      <c r="C41" s="607"/>
      <c r="D41" s="607"/>
      <c r="E41" s="607"/>
      <c r="F41" s="909">
        <v>2.9999999999999997E-4</v>
      </c>
      <c r="G41" s="910"/>
    </row>
    <row r="42" spans="1:10">
      <c r="A42" s="524" t="s">
        <v>502</v>
      </c>
      <c r="F42" s="909">
        <v>9.9699999999999997E-2</v>
      </c>
      <c r="G42" s="910"/>
    </row>
    <row r="43" spans="1:10">
      <c r="A43" s="524" t="s">
        <v>503</v>
      </c>
      <c r="F43" s="909">
        <v>2.9999999999999997E-4</v>
      </c>
      <c r="G43" s="910"/>
    </row>
    <row r="44" spans="1:10" ht="15.75" thickBot="1"/>
    <row r="45" spans="1:10" ht="15.75" thickBot="1">
      <c r="A45" s="573" t="s">
        <v>560</v>
      </c>
      <c r="B45" s="574"/>
      <c r="C45" s="574"/>
      <c r="D45" s="574"/>
      <c r="E45" s="574"/>
      <c r="F45" s="574"/>
      <c r="G45" s="574"/>
      <c r="H45" s="533"/>
      <c r="I45" s="533"/>
      <c r="J45" s="534"/>
    </row>
    <row r="46" spans="1:10" ht="48" customHeight="1" thickBot="1">
      <c r="A46" s="911" t="s">
        <v>504</v>
      </c>
      <c r="B46" s="916"/>
      <c r="C46" s="912"/>
      <c r="D46" s="911" t="s">
        <v>505</v>
      </c>
      <c r="E46" s="912"/>
      <c r="F46" s="911" t="s">
        <v>506</v>
      </c>
      <c r="G46" s="912"/>
      <c r="H46" s="913" t="s">
        <v>507</v>
      </c>
      <c r="I46" s="914"/>
      <c r="J46" s="915"/>
    </row>
    <row r="47" spans="1:10">
      <c r="A47" s="924" t="s">
        <v>508</v>
      </c>
      <c r="B47" s="925"/>
      <c r="C47" s="925"/>
      <c r="D47" s="925"/>
      <c r="E47" s="925"/>
      <c r="F47" s="925"/>
      <c r="G47" s="925"/>
      <c r="H47" s="925"/>
      <c r="I47" s="538"/>
      <c r="J47" s="539"/>
    </row>
    <row r="48" spans="1:10" ht="15.75" thickBot="1">
      <c r="A48" s="540"/>
      <c r="B48" s="541"/>
      <c r="C48" s="541"/>
      <c r="D48" s="541"/>
      <c r="E48" s="541"/>
      <c r="F48" s="541"/>
      <c r="G48" s="541"/>
      <c r="H48" s="541"/>
      <c r="I48" s="541"/>
      <c r="J48" s="542"/>
    </row>
    <row r="49" spans="1:16" ht="15.75" thickBot="1"/>
    <row r="50" spans="1:16" ht="15.75" thickBot="1">
      <c r="A50" s="926" t="s">
        <v>561</v>
      </c>
      <c r="B50" s="927"/>
      <c r="C50" s="927"/>
      <c r="D50" s="927"/>
      <c r="E50" s="927"/>
      <c r="F50" s="927"/>
      <c r="G50" s="927"/>
      <c r="H50" s="927"/>
      <c r="I50" s="927"/>
      <c r="J50" s="928"/>
    </row>
    <row r="51" spans="1:16" ht="48" customHeight="1" thickBot="1">
      <c r="A51" s="535" t="s">
        <v>504</v>
      </c>
      <c r="B51" s="536"/>
      <c r="C51" s="537"/>
      <c r="D51" s="911" t="s">
        <v>509</v>
      </c>
      <c r="E51" s="912"/>
      <c r="F51" s="911" t="s">
        <v>510</v>
      </c>
      <c r="G51" s="912"/>
      <c r="H51" s="911" t="s">
        <v>511</v>
      </c>
      <c r="I51" s="916"/>
      <c r="J51" s="912"/>
    </row>
    <row r="52" spans="1:16">
      <c r="A52" s="601" t="s">
        <v>512</v>
      </c>
      <c r="B52" s="543"/>
      <c r="C52" s="543"/>
      <c r="D52" s="543"/>
      <c r="E52" s="543"/>
      <c r="F52" s="543"/>
      <c r="G52" s="543"/>
      <c r="H52" s="543"/>
      <c r="I52" s="543"/>
      <c r="J52" s="544"/>
    </row>
    <row r="53" spans="1:16">
      <c r="A53" s="545"/>
      <c r="B53" s="546"/>
      <c r="C53" s="546"/>
      <c r="D53" s="546"/>
      <c r="E53" s="546"/>
      <c r="F53" s="546"/>
      <c r="G53" s="546"/>
      <c r="H53" s="546"/>
      <c r="I53" s="546"/>
      <c r="J53" s="547"/>
    </row>
    <row r="54" spans="1:16" ht="15.75" thickBot="1">
      <c r="A54" s="548"/>
      <c r="B54" s="549"/>
      <c r="C54" s="549"/>
      <c r="D54" s="549"/>
      <c r="E54" s="549"/>
      <c r="F54" s="549"/>
      <c r="G54" s="549"/>
      <c r="H54" s="549"/>
      <c r="I54" s="549"/>
      <c r="J54" s="550"/>
    </row>
    <row r="55" spans="1:16" ht="15.75" thickBot="1">
      <c r="K55" s="938"/>
      <c r="L55" s="938"/>
      <c r="M55" s="938"/>
      <c r="N55" s="938"/>
      <c r="O55" s="938"/>
      <c r="P55" s="938"/>
    </row>
    <row r="56" spans="1:16" ht="14.25" customHeight="1" thickBot="1">
      <c r="A56" s="551" t="s">
        <v>513</v>
      </c>
      <c r="B56" s="552"/>
      <c r="C56" s="552"/>
      <c r="D56" s="552"/>
      <c r="E56" s="553"/>
      <c r="F56" s="917" t="s">
        <v>514</v>
      </c>
      <c r="G56" s="918"/>
      <c r="H56" s="918"/>
      <c r="I56" s="918"/>
      <c r="J56" s="919"/>
      <c r="K56" s="938"/>
      <c r="L56" s="938"/>
      <c r="M56" s="938"/>
      <c r="N56" s="938"/>
      <c r="O56" s="938"/>
      <c r="P56" s="938"/>
    </row>
    <row r="57" spans="1:16" ht="15.75" thickBot="1">
      <c r="A57" s="596" t="s">
        <v>403</v>
      </c>
      <c r="B57" s="597"/>
      <c r="C57" s="597"/>
      <c r="D57" s="597"/>
      <c r="E57" s="598"/>
      <c r="F57" s="929" t="s">
        <v>515</v>
      </c>
      <c r="G57" s="930"/>
      <c r="H57" s="930"/>
      <c r="I57" s="930"/>
      <c r="J57" s="931"/>
      <c r="K57" s="939"/>
      <c r="L57" s="940"/>
      <c r="M57" s="940"/>
      <c r="N57" s="940"/>
      <c r="O57" s="940"/>
      <c r="P57" s="940"/>
    </row>
    <row r="58" spans="1:16">
      <c r="A58" s="554"/>
      <c r="B58" s="554"/>
      <c r="C58" s="554"/>
      <c r="D58" s="554"/>
      <c r="E58" s="554"/>
      <c r="F58" s="554"/>
      <c r="G58" s="554"/>
      <c r="H58" s="554"/>
      <c r="I58" s="554"/>
      <c r="J58" s="554"/>
    </row>
    <row r="59" spans="1:16">
      <c r="A59" s="554"/>
      <c r="B59" s="554"/>
      <c r="C59" s="554"/>
      <c r="D59" s="554"/>
      <c r="E59" s="554"/>
      <c r="F59" s="554"/>
      <c r="G59" s="554"/>
      <c r="H59" s="554"/>
      <c r="I59" s="554"/>
      <c r="J59" s="554"/>
    </row>
    <row r="60" spans="1:16">
      <c r="A60" s="554"/>
      <c r="B60" s="554"/>
      <c r="C60" s="554"/>
      <c r="D60" s="554"/>
      <c r="E60" s="554"/>
      <c r="F60" s="554"/>
      <c r="G60" s="554"/>
      <c r="H60" s="554"/>
      <c r="I60" s="554"/>
      <c r="J60" s="554"/>
    </row>
    <row r="61" spans="1:16">
      <c r="E61" s="524" t="s">
        <v>179</v>
      </c>
      <c r="G61" s="524" t="s">
        <v>180</v>
      </c>
      <c r="I61" s="524" t="s">
        <v>516</v>
      </c>
    </row>
    <row r="62" spans="1:16">
      <c r="E62" s="524" t="s">
        <v>517</v>
      </c>
      <c r="G62" s="524" t="s">
        <v>518</v>
      </c>
      <c r="I62" s="524" t="s">
        <v>519</v>
      </c>
    </row>
    <row r="63" spans="1:16" ht="26.25">
      <c r="E63" s="555"/>
    </row>
    <row r="64" spans="1:16">
      <c r="A64" s="554"/>
      <c r="B64" s="554"/>
      <c r="C64" s="554"/>
      <c r="D64" s="554"/>
      <c r="E64" s="554"/>
      <c r="F64" s="554"/>
      <c r="G64" s="554"/>
      <c r="H64" s="554"/>
      <c r="I64" s="554"/>
      <c r="J64" s="554"/>
    </row>
    <row r="65" spans="1:12" ht="15.75">
      <c r="A65" s="556" t="s">
        <v>520</v>
      </c>
      <c r="B65" s="556"/>
      <c r="C65" s="556"/>
      <c r="D65" s="556"/>
      <c r="E65" s="556"/>
      <c r="F65" s="556"/>
      <c r="G65" s="556"/>
      <c r="H65" s="556"/>
      <c r="I65" s="556"/>
      <c r="J65" s="556"/>
    </row>
    <row r="67" spans="1:12" ht="18.75" customHeight="1">
      <c r="G67" s="905" t="s">
        <v>521</v>
      </c>
      <c r="H67" s="905"/>
      <c r="I67" s="905"/>
      <c r="J67" s="905"/>
    </row>
    <row r="68" spans="1:12" ht="16.5" customHeight="1">
      <c r="G68" s="905" t="s">
        <v>522</v>
      </c>
      <c r="H68" s="905"/>
      <c r="I68" s="905"/>
      <c r="J68" s="905"/>
    </row>
    <row r="69" spans="1:12" ht="15.75">
      <c r="A69" s="557" t="s">
        <v>523</v>
      </c>
      <c r="B69" s="558"/>
      <c r="C69" s="558"/>
      <c r="D69" s="558"/>
      <c r="E69" s="558"/>
      <c r="F69" s="558"/>
      <c r="G69" s="558"/>
      <c r="H69" s="558"/>
      <c r="I69" s="558"/>
      <c r="J69" s="558"/>
    </row>
    <row r="70" spans="1:12" ht="13.5" customHeight="1" thickBot="1">
      <c r="A70" s="559" t="s">
        <v>524</v>
      </c>
      <c r="B70" s="559"/>
      <c r="C70" s="559"/>
      <c r="D70" s="559"/>
      <c r="E70" s="559"/>
      <c r="F70" s="559"/>
    </row>
    <row r="71" spans="1:12" s="560" customFormat="1" ht="13.5" thickBot="1">
      <c r="A71" s="906" t="s">
        <v>525</v>
      </c>
      <c r="B71" s="907"/>
      <c r="C71" s="907"/>
      <c r="D71" s="907"/>
      <c r="E71" s="907"/>
      <c r="F71" s="908"/>
      <c r="G71" s="898">
        <v>44012</v>
      </c>
      <c r="H71" s="899"/>
      <c r="I71" s="898">
        <v>43646</v>
      </c>
      <c r="J71" s="899"/>
      <c r="L71" s="561"/>
    </row>
    <row r="72" spans="1:12" ht="15.75" thickBot="1">
      <c r="A72" s="562" t="s">
        <v>403</v>
      </c>
      <c r="B72" s="563"/>
      <c r="C72" s="563"/>
      <c r="D72" s="563"/>
      <c r="E72" s="563"/>
      <c r="F72" s="564"/>
      <c r="G72" s="894">
        <v>550784697</v>
      </c>
      <c r="H72" s="895"/>
      <c r="I72" s="894">
        <v>1034949444</v>
      </c>
      <c r="J72" s="895"/>
    </row>
    <row r="74" spans="1:12">
      <c r="A74" s="565" t="s">
        <v>526</v>
      </c>
      <c r="B74" s="566"/>
      <c r="C74" s="566"/>
      <c r="D74" s="566"/>
      <c r="E74" s="566"/>
      <c r="F74" s="566"/>
      <c r="G74" s="566"/>
      <c r="H74" s="566"/>
      <c r="I74" s="566"/>
      <c r="J74" s="566"/>
      <c r="K74" s="566"/>
    </row>
    <row r="75" spans="1:12" ht="13.5" customHeight="1" thickBot="1">
      <c r="A75" s="567" t="s">
        <v>524</v>
      </c>
      <c r="B75" s="567"/>
      <c r="C75" s="567"/>
      <c r="D75" s="567"/>
      <c r="E75" s="567"/>
      <c r="F75" s="567"/>
      <c r="G75" s="566"/>
      <c r="H75" s="566"/>
      <c r="I75" s="566"/>
      <c r="J75" s="566"/>
    </row>
    <row r="76" spans="1:12" s="560" customFormat="1" ht="13.5" thickBot="1">
      <c r="A76" s="906" t="s">
        <v>527</v>
      </c>
      <c r="B76" s="907"/>
      <c r="C76" s="907"/>
      <c r="D76" s="907"/>
      <c r="E76" s="907"/>
      <c r="F76" s="908"/>
      <c r="G76" s="898">
        <f>+G71</f>
        <v>44012</v>
      </c>
      <c r="H76" s="899"/>
      <c r="I76" s="898">
        <f>+I71</f>
        <v>43646</v>
      </c>
      <c r="J76" s="899"/>
      <c r="L76" s="561"/>
    </row>
    <row r="77" spans="1:12" s="560" customFormat="1" ht="13.5" thickBot="1">
      <c r="A77" s="921" t="s">
        <v>528</v>
      </c>
      <c r="B77" s="922"/>
      <c r="C77" s="922"/>
      <c r="D77" s="922"/>
      <c r="E77" s="922"/>
      <c r="F77" s="923"/>
      <c r="G77" s="900">
        <v>1500000000</v>
      </c>
      <c r="H77" s="901"/>
      <c r="I77" s="900">
        <v>1500000000</v>
      </c>
      <c r="J77" s="901"/>
      <c r="L77" s="561"/>
    </row>
    <row r="78" spans="1:12" s="560" customFormat="1" ht="13.5" thickBot="1">
      <c r="A78" s="921" t="s">
        <v>529</v>
      </c>
      <c r="B78" s="922"/>
      <c r="C78" s="922"/>
      <c r="D78" s="922"/>
      <c r="E78" s="922"/>
      <c r="F78" s="923"/>
      <c r="G78" s="900">
        <f>+G77</f>
        <v>1500000000</v>
      </c>
      <c r="H78" s="901"/>
      <c r="I78" s="900">
        <f>+I77</f>
        <v>1500000000</v>
      </c>
      <c r="J78" s="901"/>
      <c r="L78" s="561"/>
    </row>
    <row r="79" spans="1:12" s="560" customFormat="1" ht="13.5" thickBot="1">
      <c r="A79" s="921" t="s">
        <v>530</v>
      </c>
      <c r="B79" s="922"/>
      <c r="C79" s="922"/>
      <c r="D79" s="922"/>
      <c r="E79" s="922"/>
      <c r="F79" s="923"/>
      <c r="G79" s="900">
        <f>+G78</f>
        <v>1500000000</v>
      </c>
      <c r="H79" s="901"/>
      <c r="I79" s="900">
        <f>+I78</f>
        <v>1500000000</v>
      </c>
      <c r="J79" s="901"/>
      <c r="L79" s="561"/>
    </row>
    <row r="80" spans="1:12" s="560" customFormat="1" ht="13.5" thickBot="1">
      <c r="A80" s="921" t="s">
        <v>531</v>
      </c>
      <c r="B80" s="922"/>
      <c r="C80" s="922"/>
      <c r="D80" s="922"/>
      <c r="E80" s="922"/>
      <c r="F80" s="923"/>
      <c r="G80" s="900">
        <f>+G79</f>
        <v>1500000000</v>
      </c>
      <c r="H80" s="901"/>
      <c r="I80" s="900">
        <f>+I79</f>
        <v>1500000000</v>
      </c>
      <c r="J80" s="901"/>
      <c r="L80" s="561"/>
    </row>
    <row r="81" spans="1:12" ht="15.75" thickBot="1">
      <c r="A81" s="568" t="s">
        <v>35</v>
      </c>
      <c r="B81" s="563"/>
      <c r="C81" s="563"/>
      <c r="D81" s="563"/>
      <c r="E81" s="563"/>
      <c r="F81" s="564"/>
      <c r="G81" s="894">
        <f>+SUM(G77:H80)</f>
        <v>6000000000</v>
      </c>
      <c r="H81" s="895"/>
      <c r="I81" s="894">
        <f>+SUM(I77:J80)</f>
        <v>6000000000</v>
      </c>
      <c r="J81" s="895"/>
    </row>
    <row r="82" spans="1:12">
      <c r="G82" s="569"/>
      <c r="H82" s="569"/>
      <c r="I82" s="569"/>
    </row>
    <row r="83" spans="1:12" s="560" customFormat="1" ht="15.75" thickBot="1">
      <c r="A83" s="527" t="s">
        <v>532</v>
      </c>
      <c r="B83" s="524"/>
      <c r="C83" s="524"/>
      <c r="D83" s="524"/>
      <c r="E83" s="524"/>
      <c r="F83" s="524"/>
      <c r="L83" s="561"/>
    </row>
    <row r="84" spans="1:12" ht="15.75" hidden="1" thickBot="1">
      <c r="A84" s="530" t="s">
        <v>533</v>
      </c>
      <c r="B84" s="530"/>
      <c r="C84" s="530"/>
      <c r="D84" s="530"/>
      <c r="E84" s="530"/>
      <c r="F84" s="530"/>
    </row>
    <row r="85" spans="1:12" ht="15.75" thickBot="1">
      <c r="A85" s="530"/>
      <c r="B85" s="530"/>
      <c r="C85" s="530"/>
      <c r="D85" s="530"/>
      <c r="E85" s="530"/>
      <c r="F85" s="530"/>
      <c r="G85" s="898">
        <f>+G76</f>
        <v>44012</v>
      </c>
      <c r="H85" s="899"/>
      <c r="I85" s="898">
        <f>+I76</f>
        <v>43646</v>
      </c>
      <c r="J85" s="899"/>
    </row>
    <row r="86" spans="1:12" ht="15.75" thickBot="1">
      <c r="A86" s="530"/>
      <c r="B86" s="530"/>
      <c r="C86" s="530"/>
      <c r="D86" s="530"/>
      <c r="E86" s="530"/>
      <c r="F86" s="530"/>
      <c r="G86" s="902" t="s">
        <v>534</v>
      </c>
      <c r="H86" s="903"/>
      <c r="I86" s="903"/>
      <c r="J86" s="904"/>
      <c r="K86" s="560"/>
    </row>
    <row r="87" spans="1:12">
      <c r="A87" s="530"/>
      <c r="B87" s="530"/>
      <c r="C87" s="530"/>
      <c r="D87" s="530"/>
      <c r="E87" s="530"/>
      <c r="F87" s="530"/>
      <c r="G87" s="570"/>
      <c r="H87" s="570"/>
      <c r="I87" s="570"/>
      <c r="J87" s="570"/>
    </row>
    <row r="88" spans="1:12" s="560" customFormat="1" ht="12.75">
      <c r="L88" s="561"/>
    </row>
    <row r="89" spans="1:12" s="560" customFormat="1" ht="15.75" thickBot="1">
      <c r="A89" s="527" t="s">
        <v>535</v>
      </c>
      <c r="B89" s="525"/>
      <c r="C89" s="525"/>
      <c r="D89" s="525"/>
      <c r="E89" s="525"/>
      <c r="F89" s="525"/>
      <c r="L89" s="561"/>
    </row>
    <row r="90" spans="1:12" ht="15.75" thickBot="1">
      <c r="A90" s="946" t="s">
        <v>536</v>
      </c>
      <c r="B90" s="947"/>
      <c r="C90" s="946" t="s">
        <v>537</v>
      </c>
      <c r="D90" s="947"/>
      <c r="E90" s="948" t="s">
        <v>390</v>
      </c>
      <c r="F90" s="947"/>
      <c r="G90" s="898">
        <f>+G85</f>
        <v>44012</v>
      </c>
      <c r="H90" s="899"/>
      <c r="I90" s="898">
        <f>+I85</f>
        <v>43646</v>
      </c>
      <c r="J90" s="899"/>
    </row>
    <row r="91" spans="1:12" s="560" customFormat="1" ht="15.75" thickBot="1">
      <c r="A91" s="943" t="s">
        <v>246</v>
      </c>
      <c r="B91" s="944"/>
      <c r="C91" s="943" t="s">
        <v>538</v>
      </c>
      <c r="D91" s="944"/>
      <c r="E91" s="945" t="s">
        <v>484</v>
      </c>
      <c r="F91" s="945"/>
      <c r="G91" s="896">
        <v>617194000</v>
      </c>
      <c r="H91" s="897"/>
      <c r="I91" s="896">
        <v>585480000</v>
      </c>
      <c r="J91" s="897"/>
      <c r="L91" s="561"/>
    </row>
    <row r="92" spans="1:12" ht="15.75" thickBot="1">
      <c r="A92" s="943" t="s">
        <v>406</v>
      </c>
      <c r="B92" s="944"/>
      <c r="C92" s="943" t="s">
        <v>538</v>
      </c>
      <c r="D92" s="944"/>
      <c r="E92" s="945" t="s">
        <v>487</v>
      </c>
      <c r="F92" s="945"/>
      <c r="G92" s="896">
        <v>570958000</v>
      </c>
      <c r="H92" s="897"/>
      <c r="I92" s="896">
        <v>541620000</v>
      </c>
      <c r="J92" s="897"/>
    </row>
    <row r="93" spans="1:12" ht="15.75" thickBot="1">
      <c r="A93" s="943" t="s">
        <v>539</v>
      </c>
      <c r="B93" s="944"/>
      <c r="C93" s="943" t="s">
        <v>538</v>
      </c>
      <c r="D93" s="944"/>
      <c r="E93" s="945" t="s">
        <v>123</v>
      </c>
      <c r="F93" s="945"/>
      <c r="G93" s="896">
        <v>90200000</v>
      </c>
      <c r="H93" s="897"/>
      <c r="I93" s="896">
        <v>98400000</v>
      </c>
      <c r="J93" s="897"/>
    </row>
    <row r="94" spans="1:12" ht="15.75" thickBot="1">
      <c r="A94" s="943" t="s">
        <v>394</v>
      </c>
      <c r="B94" s="944"/>
      <c r="C94" s="943" t="s">
        <v>538</v>
      </c>
      <c r="D94" s="944"/>
      <c r="E94" s="945" t="s">
        <v>487</v>
      </c>
      <c r="F94" s="945"/>
      <c r="G94" s="896">
        <f>+G93</f>
        <v>90200000</v>
      </c>
      <c r="H94" s="897"/>
      <c r="I94" s="896">
        <f>+I93</f>
        <v>98400000</v>
      </c>
      <c r="J94" s="897"/>
    </row>
    <row r="95" spans="1:12" ht="15.75" thickBot="1">
      <c r="A95" s="941" t="s">
        <v>540</v>
      </c>
      <c r="B95" s="942"/>
      <c r="C95" s="941" t="s">
        <v>541</v>
      </c>
      <c r="D95" s="942"/>
      <c r="E95" s="941" t="s">
        <v>489</v>
      </c>
      <c r="F95" s="942"/>
      <c r="G95" s="896">
        <f>2500000*6</f>
        <v>15000000</v>
      </c>
      <c r="H95" s="897"/>
      <c r="I95" s="896">
        <f>2500000*6</f>
        <v>15000000</v>
      </c>
      <c r="J95" s="897"/>
    </row>
    <row r="96" spans="1:12" ht="15.75" thickBot="1">
      <c r="G96" s="894">
        <f>SUM(G91:H95)</f>
        <v>1383552000</v>
      </c>
      <c r="H96" s="895"/>
      <c r="I96" s="894">
        <f>SUM(I91:J95)</f>
        <v>1338900000</v>
      </c>
      <c r="J96" s="895"/>
    </row>
    <row r="97" spans="1:1">
      <c r="A97" s="525"/>
    </row>
    <row r="98" spans="1:1">
      <c r="A98" s="525"/>
    </row>
    <row r="119" spans="5:10" ht="15.75" thickBot="1">
      <c r="I119" s="571"/>
      <c r="J119" s="571"/>
    </row>
    <row r="126" spans="5:10">
      <c r="E126" s="524" t="s">
        <v>179</v>
      </c>
      <c r="G126" s="524" t="s">
        <v>180</v>
      </c>
      <c r="I126" s="524" t="s">
        <v>516</v>
      </c>
    </row>
    <row r="127" spans="5:10">
      <c r="E127" s="524" t="s">
        <v>517</v>
      </c>
      <c r="G127" s="524" t="s">
        <v>518</v>
      </c>
      <c r="I127" s="524" t="s">
        <v>519</v>
      </c>
    </row>
    <row r="132" spans="5:5" ht="26.25">
      <c r="E132" s="555"/>
    </row>
  </sheetData>
  <mergeCells count="104">
    <mergeCell ref="A46:C46"/>
    <mergeCell ref="K55:P56"/>
    <mergeCell ref="K57:P57"/>
    <mergeCell ref="A95:B95"/>
    <mergeCell ref="C95:D95"/>
    <mergeCell ref="E95:F95"/>
    <mergeCell ref="C91:D91"/>
    <mergeCell ref="E91:F91"/>
    <mergeCell ref="A93:B93"/>
    <mergeCell ref="C93:D93"/>
    <mergeCell ref="E93:F93"/>
    <mergeCell ref="A94:B94"/>
    <mergeCell ref="C94:D94"/>
    <mergeCell ref="E94:F94"/>
    <mergeCell ref="C90:D90"/>
    <mergeCell ref="E90:F90"/>
    <mergeCell ref="A90:B90"/>
    <mergeCell ref="A91:B91"/>
    <mergeCell ref="A92:B92"/>
    <mergeCell ref="C92:D92"/>
    <mergeCell ref="E92:F92"/>
    <mergeCell ref="A80:F80"/>
    <mergeCell ref="A77:F77"/>
    <mergeCell ref="A78:F78"/>
    <mergeCell ref="A79:F79"/>
    <mergeCell ref="A76:F76"/>
    <mergeCell ref="F11:G11"/>
    <mergeCell ref="A47:H47"/>
    <mergeCell ref="A50:J50"/>
    <mergeCell ref="F57:J57"/>
    <mergeCell ref="A4:J4"/>
    <mergeCell ref="A6:J6"/>
    <mergeCell ref="A9:C9"/>
    <mergeCell ref="F9:G9"/>
    <mergeCell ref="F10:G10"/>
    <mergeCell ref="D28:E28"/>
    <mergeCell ref="F12:G12"/>
    <mergeCell ref="F13:G13"/>
    <mergeCell ref="F14:G14"/>
    <mergeCell ref="A17:J17"/>
    <mergeCell ref="A21:J21"/>
    <mergeCell ref="D24:E24"/>
    <mergeCell ref="I24:J24"/>
    <mergeCell ref="D25:E25"/>
    <mergeCell ref="I25:J25"/>
    <mergeCell ref="D26:E26"/>
    <mergeCell ref="I26:J26"/>
    <mergeCell ref="D27:E27"/>
    <mergeCell ref="F42:G42"/>
    <mergeCell ref="F31:G31"/>
    <mergeCell ref="F32:G32"/>
    <mergeCell ref="F33:G33"/>
    <mergeCell ref="F34:G34"/>
    <mergeCell ref="F35:G35"/>
    <mergeCell ref="F36:G36"/>
    <mergeCell ref="F37:G37"/>
    <mergeCell ref="F38:G38"/>
    <mergeCell ref="F39:G39"/>
    <mergeCell ref="F40:G40"/>
    <mergeCell ref="F41:G41"/>
    <mergeCell ref="F43:G43"/>
    <mergeCell ref="D46:E46"/>
    <mergeCell ref="F46:G46"/>
    <mergeCell ref="H46:J46"/>
    <mergeCell ref="D51:E51"/>
    <mergeCell ref="F51:G51"/>
    <mergeCell ref="H51:J51"/>
    <mergeCell ref="F56:J56"/>
    <mergeCell ref="G67:J67"/>
    <mergeCell ref="G68:J68"/>
    <mergeCell ref="G71:H71"/>
    <mergeCell ref="I71:J71"/>
    <mergeCell ref="A71:F71"/>
    <mergeCell ref="G72:H72"/>
    <mergeCell ref="I72:J72"/>
    <mergeCell ref="G76:H76"/>
    <mergeCell ref="I76:J76"/>
    <mergeCell ref="G77:H77"/>
    <mergeCell ref="I77:J77"/>
    <mergeCell ref="G90:H90"/>
    <mergeCell ref="I90:J90"/>
    <mergeCell ref="G78:H78"/>
    <mergeCell ref="I78:J78"/>
    <mergeCell ref="G79:H79"/>
    <mergeCell ref="I79:J79"/>
    <mergeCell ref="G80:H80"/>
    <mergeCell ref="I80:J80"/>
    <mergeCell ref="G81:H81"/>
    <mergeCell ref="I81:J81"/>
    <mergeCell ref="G85:H85"/>
    <mergeCell ref="I85:J85"/>
    <mergeCell ref="G86:J86"/>
    <mergeCell ref="G96:H96"/>
    <mergeCell ref="I96:J96"/>
    <mergeCell ref="G91:H91"/>
    <mergeCell ref="I91:J91"/>
    <mergeCell ref="G92:H92"/>
    <mergeCell ref="I92:J92"/>
    <mergeCell ref="G93:H93"/>
    <mergeCell ref="I93:J93"/>
    <mergeCell ref="G94:H94"/>
    <mergeCell ref="I94:J94"/>
    <mergeCell ref="G95:H95"/>
    <mergeCell ref="I95:J95"/>
  </mergeCells>
  <printOptions horizontalCentered="1"/>
  <pageMargins left="0.70866141732283472" right="0.70866141732283472" top="0.74803149606299213" bottom="0.74803149606299213" header="0.31496062992125984" footer="0.31496062992125984"/>
  <pageSetup scale="73" firstPageNumber="27" fitToHeight="0" orientation="portrait" useFirstPageNumber="1" verticalDpi="300" r:id="rId1"/>
  <headerFooter alignWithMargins="0">
    <oddFooter>&amp;C&amp;P</oddFooter>
  </headerFooter>
  <rowBreaks count="1" manualBreakCount="1">
    <brk id="6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9"/>
  <sheetViews>
    <sheetView showGridLines="0" topLeftCell="A7" zoomScaleNormal="100" workbookViewId="0">
      <selection activeCell="A28" sqref="A28"/>
    </sheetView>
  </sheetViews>
  <sheetFormatPr baseColWidth="10" defaultColWidth="11.42578125" defaultRowHeight="12.75"/>
  <cols>
    <col min="1" max="1" width="29.28515625" style="49" customWidth="1"/>
    <col min="2" max="2" width="14.85546875" style="49" customWidth="1"/>
    <col min="3" max="3" width="22.85546875" style="49" customWidth="1"/>
    <col min="4" max="4" width="18.85546875" style="49" customWidth="1"/>
    <col min="5" max="5" width="37.7109375" style="49" customWidth="1"/>
    <col min="6" max="6" width="15.42578125" style="49" customWidth="1"/>
    <col min="7" max="7" width="17.42578125" style="49" customWidth="1"/>
    <col min="8" max="8" width="18" style="49" customWidth="1"/>
    <col min="9" max="9" width="11.42578125" style="49"/>
    <col min="10" max="10" width="19.42578125" style="49" bestFit="1" customWidth="1"/>
    <col min="11" max="16384" width="11.42578125" style="49"/>
  </cols>
  <sheetData>
    <row r="1" spans="1:10">
      <c r="A1" s="60"/>
      <c r="B1" s="60"/>
      <c r="C1" s="60"/>
      <c r="D1" s="60"/>
      <c r="E1" s="60"/>
      <c r="F1" s="60"/>
      <c r="G1" s="60"/>
      <c r="H1" s="60"/>
    </row>
    <row r="2" spans="1:10">
      <c r="A2" s="779" t="s">
        <v>448</v>
      </c>
      <c r="B2" s="779"/>
      <c r="C2" s="779"/>
      <c r="D2" s="779"/>
      <c r="E2" s="779"/>
      <c r="F2" s="779"/>
      <c r="G2" s="779"/>
      <c r="H2" s="779"/>
    </row>
    <row r="3" spans="1:10" s="90" customFormat="1" ht="16.5">
      <c r="A3" s="779" t="s">
        <v>276</v>
      </c>
      <c r="B3" s="779"/>
      <c r="C3" s="779"/>
      <c r="D3" s="779"/>
      <c r="E3" s="779"/>
      <c r="F3" s="779"/>
      <c r="G3" s="779"/>
      <c r="H3" s="779"/>
    </row>
    <row r="4" spans="1:10" s="90" customFormat="1" ht="16.5">
      <c r="A4" s="779" t="s">
        <v>9</v>
      </c>
      <c r="B4" s="779"/>
      <c r="C4" s="779"/>
      <c r="D4" s="779"/>
      <c r="E4" s="779"/>
      <c r="F4" s="779"/>
      <c r="G4" s="779"/>
      <c r="H4" s="779"/>
    </row>
    <row r="5" spans="1:10">
      <c r="A5" s="60"/>
      <c r="B5" s="60"/>
      <c r="C5" s="60"/>
      <c r="D5" s="60"/>
      <c r="E5" s="60"/>
      <c r="F5" s="60"/>
      <c r="G5" s="60"/>
      <c r="H5" s="60"/>
    </row>
    <row r="6" spans="1:10">
      <c r="A6" s="182" t="s">
        <v>0</v>
      </c>
      <c r="B6" s="183" t="s">
        <v>105</v>
      </c>
      <c r="C6" s="166">
        <v>44012</v>
      </c>
      <c r="D6" s="166">
        <v>43830</v>
      </c>
      <c r="E6" s="182" t="s">
        <v>1</v>
      </c>
      <c r="F6" s="183" t="s">
        <v>105</v>
      </c>
      <c r="G6" s="166">
        <v>44012</v>
      </c>
      <c r="H6" s="166">
        <v>43830</v>
      </c>
    </row>
    <row r="7" spans="1:10">
      <c r="A7" s="184" t="s">
        <v>2</v>
      </c>
      <c r="B7" s="47"/>
      <c r="C7" s="42"/>
      <c r="D7" s="42"/>
      <c r="E7" s="185" t="s">
        <v>3</v>
      </c>
      <c r="F7" s="165"/>
      <c r="G7" s="47"/>
      <c r="H7" s="47"/>
    </row>
    <row r="8" spans="1:10">
      <c r="A8" s="47"/>
      <c r="B8" s="191"/>
      <c r="C8" s="163"/>
      <c r="D8" s="47"/>
      <c r="E8" s="47"/>
      <c r="F8" s="160"/>
      <c r="G8" s="245"/>
      <c r="H8" s="47"/>
    </row>
    <row r="9" spans="1:10">
      <c r="A9" s="47" t="s">
        <v>106</v>
      </c>
      <c r="B9" s="191">
        <v>4</v>
      </c>
      <c r="C9" s="188">
        <v>3583723323</v>
      </c>
      <c r="D9" s="188">
        <v>2686643948</v>
      </c>
      <c r="E9" s="187" t="s">
        <v>109</v>
      </c>
      <c r="F9" s="160">
        <v>9</v>
      </c>
      <c r="G9" s="186">
        <f>+'Notas a los EEFF'!E212</f>
        <v>6270654131</v>
      </c>
      <c r="H9" s="188">
        <v>11540251523</v>
      </c>
      <c r="I9" s="92"/>
      <c r="J9" s="119"/>
    </row>
    <row r="10" spans="1:10">
      <c r="A10" s="189" t="s">
        <v>107</v>
      </c>
      <c r="B10" s="196">
        <v>5</v>
      </c>
      <c r="C10" s="188">
        <v>38454095709</v>
      </c>
      <c r="D10" s="188">
        <v>40979384766</v>
      </c>
      <c r="E10" s="189" t="s">
        <v>110</v>
      </c>
      <c r="F10" s="190">
        <v>10</v>
      </c>
      <c r="G10" s="369">
        <v>14832382494</v>
      </c>
      <c r="H10" s="202">
        <v>22153477074</v>
      </c>
      <c r="J10" s="92"/>
    </row>
    <row r="11" spans="1:10">
      <c r="A11" s="189" t="s">
        <v>102</v>
      </c>
      <c r="B11" s="196">
        <v>6</v>
      </c>
      <c r="C11" s="188">
        <f>+'Notas a los EEFF'!E177</f>
        <v>2499819209</v>
      </c>
      <c r="D11" s="188">
        <v>3031977180</v>
      </c>
      <c r="E11" s="187" t="s">
        <v>111</v>
      </c>
      <c r="F11" s="190">
        <v>11</v>
      </c>
      <c r="G11" s="369">
        <f>979796732+1509870857</f>
        <v>2489667589</v>
      </c>
      <c r="H11" s="202">
        <v>1252663107</v>
      </c>
      <c r="J11" s="92"/>
    </row>
    <row r="12" spans="1:10">
      <c r="A12" s="187" t="s">
        <v>108</v>
      </c>
      <c r="B12" s="191">
        <v>7</v>
      </c>
      <c r="C12" s="188">
        <v>64650702117</v>
      </c>
      <c r="D12" s="188">
        <v>72263451272</v>
      </c>
      <c r="E12" s="187" t="s">
        <v>182</v>
      </c>
      <c r="F12" s="160">
        <v>12</v>
      </c>
      <c r="G12" s="369">
        <v>16614767</v>
      </c>
      <c r="H12" s="202">
        <v>303277529</v>
      </c>
    </row>
    <row r="13" spans="1:10">
      <c r="A13" s="187" t="s">
        <v>181</v>
      </c>
      <c r="B13" s="191">
        <v>8</v>
      </c>
      <c r="C13" s="188">
        <f>+'Notas a los EEFF'!E201</f>
        <v>1017561772</v>
      </c>
      <c r="D13" s="188">
        <v>191020938</v>
      </c>
      <c r="E13" s="47"/>
      <c r="F13" s="160"/>
      <c r="G13" s="186"/>
      <c r="H13" s="188"/>
      <c r="J13" s="92"/>
    </row>
    <row r="14" spans="1:10">
      <c r="A14" s="192" t="s">
        <v>4</v>
      </c>
      <c r="B14" s="191"/>
      <c r="C14" s="193">
        <f>SUM(C9:C13)</f>
        <v>110205902130</v>
      </c>
      <c r="D14" s="193">
        <f>SUM(D9:D13)</f>
        <v>119152478104</v>
      </c>
      <c r="E14" s="184" t="s">
        <v>5</v>
      </c>
      <c r="F14" s="160"/>
      <c r="G14" s="201">
        <f>SUM(G9:G13)</f>
        <v>23609318981</v>
      </c>
      <c r="H14" s="193">
        <f>SUM(H9:H13)</f>
        <v>35249669233</v>
      </c>
      <c r="J14" s="92"/>
    </row>
    <row r="15" spans="1:10">
      <c r="A15" s="163"/>
      <c r="B15" s="191"/>
      <c r="C15" s="631"/>
      <c r="D15" s="188"/>
      <c r="E15" s="47"/>
      <c r="F15" s="160"/>
      <c r="G15" s="246"/>
      <c r="H15" s="194"/>
    </row>
    <row r="16" spans="1:10">
      <c r="A16" s="192" t="s">
        <v>6</v>
      </c>
      <c r="B16" s="191"/>
      <c r="C16" s="632"/>
      <c r="D16" s="633"/>
      <c r="E16" s="184" t="s">
        <v>226</v>
      </c>
      <c r="F16" s="160"/>
      <c r="G16" s="248">
        <v>0</v>
      </c>
      <c r="H16" s="248">
        <v>0</v>
      </c>
    </row>
    <row r="17" spans="1:15">
      <c r="A17" s="163"/>
      <c r="B17" s="191"/>
      <c r="C17" s="631"/>
      <c r="D17" s="188"/>
      <c r="E17" s="47"/>
      <c r="F17" s="160"/>
      <c r="G17" s="202"/>
      <c r="H17" s="188"/>
      <c r="J17" s="363"/>
    </row>
    <row r="18" spans="1:15">
      <c r="A18" s="195" t="s">
        <v>119</v>
      </c>
      <c r="B18" s="191" t="s">
        <v>224</v>
      </c>
      <c r="C18" s="188">
        <v>50329170294</v>
      </c>
      <c r="D18" s="188">
        <v>50720707110</v>
      </c>
      <c r="E18" s="187"/>
      <c r="F18" s="191"/>
      <c r="G18" s="188"/>
      <c r="H18" s="188"/>
      <c r="J18" s="92"/>
    </row>
    <row r="19" spans="1:15">
      <c r="A19" s="163" t="s">
        <v>434</v>
      </c>
      <c r="B19" s="436" t="s">
        <v>259</v>
      </c>
      <c r="C19" s="188">
        <v>1541217798</v>
      </c>
      <c r="D19" s="188">
        <v>1379170210</v>
      </c>
      <c r="E19" s="184" t="s">
        <v>100</v>
      </c>
      <c r="F19" s="165"/>
      <c r="G19" s="193">
        <f>+G14+G16</f>
        <v>23609318981</v>
      </c>
      <c r="H19" s="193">
        <f>+H14+H16</f>
        <v>35249669233</v>
      </c>
      <c r="J19" s="92"/>
    </row>
    <row r="20" spans="1:15">
      <c r="A20" s="47"/>
      <c r="B20" s="160"/>
      <c r="C20" s="634"/>
      <c r="D20" s="634"/>
      <c r="E20" s="47"/>
      <c r="F20" s="165"/>
      <c r="G20" s="194"/>
      <c r="H20" s="194"/>
      <c r="J20" s="405"/>
    </row>
    <row r="21" spans="1:15">
      <c r="A21" s="192" t="s">
        <v>7</v>
      </c>
      <c r="B21" s="191"/>
      <c r="C21" s="193">
        <f>SUM(C18:C20)</f>
        <v>51870388092</v>
      </c>
      <c r="D21" s="193">
        <f>SUM(D18:D20)</f>
        <v>52099877320</v>
      </c>
      <c r="E21" s="184" t="s">
        <v>98</v>
      </c>
      <c r="F21" s="165"/>
      <c r="G21" s="403">
        <f>136002686191+2464285050</f>
        <v>138466971241</v>
      </c>
      <c r="H21" s="248">
        <v>136002686191</v>
      </c>
    </row>
    <row r="22" spans="1:15">
      <c r="A22" s="163"/>
      <c r="B22" s="191"/>
      <c r="C22" s="194"/>
      <c r="D22" s="194"/>
      <c r="E22" s="47"/>
      <c r="F22" s="165"/>
      <c r="G22" s="194"/>
      <c r="H22" s="194"/>
    </row>
    <row r="23" spans="1:15" ht="13.5" thickBot="1">
      <c r="A23" s="197" t="s">
        <v>8</v>
      </c>
      <c r="B23" s="198"/>
      <c r="C23" s="247">
        <f>+C21+C14</f>
        <v>162076290222</v>
      </c>
      <c r="D23" s="247">
        <f>+D21+D14</f>
        <v>171252355424</v>
      </c>
      <c r="E23" s="199" t="s">
        <v>91</v>
      </c>
      <c r="F23" s="200"/>
      <c r="G23" s="247">
        <f>+G21+G19</f>
        <v>162076290222</v>
      </c>
      <c r="H23" s="247">
        <f>+H21+H19</f>
        <v>171252355424</v>
      </c>
      <c r="I23" s="92"/>
    </row>
    <row r="24" spans="1:15" ht="18.75" thickTop="1">
      <c r="A24" s="58"/>
      <c r="B24" s="58"/>
      <c r="C24" s="58"/>
      <c r="D24" s="58"/>
      <c r="E24" s="58"/>
      <c r="F24" s="60"/>
      <c r="G24" s="625"/>
      <c r="H24" s="60"/>
      <c r="N24" s="85"/>
      <c r="O24" s="85"/>
    </row>
    <row r="25" spans="1:15" ht="18">
      <c r="A25" s="68" t="s">
        <v>94</v>
      </c>
      <c r="B25" s="58"/>
      <c r="C25" s="625"/>
      <c r="D25" s="635"/>
      <c r="E25" s="60"/>
      <c r="F25" s="60"/>
      <c r="G25" s="625"/>
      <c r="H25" s="60"/>
      <c r="N25" s="85"/>
      <c r="O25" s="85"/>
    </row>
    <row r="26" spans="1:15" s="85" customFormat="1" ht="18">
      <c r="B26" s="68"/>
      <c r="C26" s="68"/>
      <c r="D26" s="68"/>
      <c r="E26" s="58"/>
      <c r="F26" s="58"/>
      <c r="G26" s="625"/>
      <c r="H26" s="635"/>
    </row>
    <row r="27" spans="1:15" s="85" customFormat="1" ht="18">
      <c r="A27" s="68"/>
      <c r="B27" s="68"/>
      <c r="C27" s="186"/>
      <c r="D27" s="186"/>
      <c r="E27" s="68"/>
      <c r="F27" s="68"/>
      <c r="G27" s="608"/>
      <c r="H27" s="68"/>
      <c r="N27" s="49"/>
      <c r="O27" s="49"/>
    </row>
    <row r="28" spans="1:15">
      <c r="A28" s="60"/>
      <c r="B28" s="60"/>
      <c r="C28" s="186"/>
      <c r="D28" s="60"/>
      <c r="E28" s="68"/>
      <c r="F28" s="68"/>
      <c r="G28" s="608"/>
      <c r="H28" s="636"/>
    </row>
    <row r="29" spans="1:15">
      <c r="A29" s="60"/>
      <c r="B29" s="60"/>
      <c r="C29" s="626"/>
      <c r="D29" s="60"/>
      <c r="E29" s="186"/>
      <c r="F29" s="60"/>
      <c r="G29" s="608"/>
      <c r="H29" s="60"/>
    </row>
    <row r="30" spans="1:15">
      <c r="A30" s="60"/>
      <c r="B30" s="60"/>
      <c r="C30" s="627"/>
      <c r="D30" s="60"/>
      <c r="E30" s="60"/>
      <c r="F30" s="60"/>
      <c r="G30" s="608"/>
      <c r="H30" s="60"/>
    </row>
    <row r="31" spans="1:15">
      <c r="A31" s="60"/>
      <c r="B31" s="60"/>
      <c r="C31" s="627"/>
      <c r="D31" s="60"/>
      <c r="E31" s="627"/>
      <c r="F31" s="60"/>
      <c r="G31" s="60"/>
      <c r="H31" s="60"/>
      <c r="N31"/>
      <c r="O31"/>
    </row>
    <row r="32" spans="1:15" customFormat="1">
      <c r="A32" s="780" t="s">
        <v>179</v>
      </c>
      <c r="B32" s="780"/>
      <c r="C32" s="780" t="s">
        <v>180</v>
      </c>
      <c r="D32" s="780"/>
      <c r="E32" s="606" t="s">
        <v>516</v>
      </c>
      <c r="F32" s="638"/>
      <c r="G32" s="638"/>
      <c r="H32" s="639"/>
      <c r="N32" s="49"/>
      <c r="O32" s="49"/>
    </row>
    <row r="33" spans="1:8">
      <c r="A33" s="782" t="s">
        <v>132</v>
      </c>
      <c r="B33" s="782"/>
      <c r="C33" s="781" t="s">
        <v>562</v>
      </c>
      <c r="D33" s="781"/>
      <c r="E33" s="629" t="s">
        <v>123</v>
      </c>
      <c r="F33" s="629"/>
      <c r="G33" s="630"/>
      <c r="H33" s="640"/>
    </row>
    <row r="34" spans="1:8">
      <c r="F34" s="86"/>
      <c r="G34" s="61"/>
    </row>
    <row r="35" spans="1:8">
      <c r="A35" s="89"/>
    </row>
    <row r="36" spans="1:8" ht="12.75" hidden="1" customHeight="1"/>
    <row r="37" spans="1:8" ht="12.75" hidden="1" customHeight="1"/>
    <row r="38" spans="1:8" hidden="1"/>
    <row r="39" spans="1:8" hidden="1"/>
    <row r="40" spans="1:8" ht="14.25" hidden="1">
      <c r="A40" s="62"/>
      <c r="B40" s="62"/>
      <c r="C40" s="62"/>
      <c r="D40" s="62"/>
      <c r="E40" s="62"/>
    </row>
    <row r="41" spans="1:8" ht="14.25" hidden="1">
      <c r="A41" s="62"/>
      <c r="B41" s="62"/>
      <c r="C41" s="62"/>
      <c r="D41" s="62"/>
      <c r="E41" s="62"/>
    </row>
    <row r="42" spans="1:8" ht="15">
      <c r="A42" s="89"/>
      <c r="B42" s="93"/>
      <c r="C42" s="62"/>
      <c r="D42" s="94"/>
    </row>
    <row r="43" spans="1:8" ht="15">
      <c r="A43" s="93"/>
      <c r="B43" s="95"/>
      <c r="C43" s="62"/>
      <c r="D43" s="94"/>
      <c r="E43" s="95"/>
      <c r="F43" s="93"/>
    </row>
    <row r="44" spans="1:8" ht="15">
      <c r="E44" s="95"/>
      <c r="F44" s="93"/>
    </row>
    <row r="46" spans="1:8">
      <c r="A46" s="45"/>
    </row>
    <row r="51" spans="2:7">
      <c r="B51" s="39"/>
      <c r="C51" s="39"/>
      <c r="D51" s="39"/>
    </row>
    <row r="52" spans="2:7">
      <c r="B52" s="39"/>
      <c r="C52" s="39"/>
      <c r="D52" s="39"/>
      <c r="E52" s="39"/>
      <c r="F52" s="53"/>
      <c r="G52" s="39"/>
    </row>
    <row r="53" spans="2:7">
      <c r="B53" s="39"/>
      <c r="C53" s="39"/>
      <c r="D53" s="53"/>
      <c r="E53" s="39"/>
      <c r="F53" s="53"/>
      <c r="G53" s="39"/>
    </row>
    <row r="54" spans="2:7">
      <c r="B54" s="39"/>
      <c r="C54" s="39"/>
      <c r="D54" s="53"/>
      <c r="E54" s="53"/>
      <c r="F54" s="53"/>
      <c r="G54" s="39"/>
    </row>
    <row r="55" spans="2:7">
      <c r="B55" s="53"/>
      <c r="C55" s="39"/>
      <c r="D55" s="53"/>
      <c r="E55" s="50"/>
      <c r="F55" s="53"/>
      <c r="G55" s="39"/>
    </row>
    <row r="56" spans="2:7">
      <c r="B56" s="53"/>
      <c r="C56" s="39"/>
      <c r="D56" s="54"/>
      <c r="E56" s="50"/>
      <c r="F56" s="39"/>
      <c r="G56" s="39"/>
    </row>
    <row r="57" spans="2:7">
      <c r="B57" s="53"/>
      <c r="C57" s="39"/>
      <c r="D57" s="39"/>
      <c r="E57" s="50"/>
      <c r="F57" s="52"/>
      <c r="G57" s="39"/>
    </row>
    <row r="58" spans="2:7">
      <c r="B58" s="53"/>
      <c r="C58" s="39"/>
      <c r="D58" s="39"/>
      <c r="E58" s="50"/>
      <c r="F58" s="39"/>
      <c r="G58" s="39"/>
    </row>
    <row r="59" spans="2:7">
      <c r="B59" s="39"/>
      <c r="C59" s="39"/>
      <c r="D59" s="39"/>
      <c r="E59" s="50"/>
      <c r="F59" s="52"/>
      <c r="G59" s="39"/>
    </row>
    <row r="60" spans="2:7">
      <c r="B60" s="39"/>
      <c r="C60" s="39"/>
      <c r="D60" s="39"/>
      <c r="E60" s="50"/>
      <c r="F60" s="39"/>
      <c r="G60" s="39"/>
    </row>
    <row r="61" spans="2:7">
      <c r="B61" s="39"/>
      <c r="C61" s="39"/>
      <c r="D61" s="39"/>
      <c r="E61" s="50"/>
      <c r="F61" s="39"/>
      <c r="G61" s="39"/>
    </row>
    <row r="62" spans="2:7">
      <c r="E62" s="53"/>
      <c r="F62" s="39"/>
      <c r="G62" s="39"/>
    </row>
    <row r="63" spans="2:7">
      <c r="E63" s="50"/>
    </row>
    <row r="64" spans="2:7">
      <c r="E64" s="50"/>
    </row>
    <row r="65" spans="5:5">
      <c r="E65" s="50"/>
    </row>
    <row r="66" spans="5:5">
      <c r="E66" s="51"/>
    </row>
    <row r="67" spans="5:5">
      <c r="E67" s="39"/>
    </row>
    <row r="68" spans="5:5">
      <c r="E68" s="52"/>
    </row>
    <row r="69" spans="5:5">
      <c r="E69" s="39"/>
    </row>
  </sheetData>
  <mergeCells count="7">
    <mergeCell ref="A3:H3"/>
    <mergeCell ref="A4:H4"/>
    <mergeCell ref="C32:D32"/>
    <mergeCell ref="C33:D33"/>
    <mergeCell ref="A2:H2"/>
    <mergeCell ref="A32:B32"/>
    <mergeCell ref="A33:B33"/>
  </mergeCells>
  <phoneticPr fontId="0" type="noConversion"/>
  <printOptions horizontalCentered="1" gridLinesSet="0"/>
  <pageMargins left="0.70866141732283472" right="0.70866141732283472" top="0.74803149606299213" bottom="0.74803149606299213" header="0.31496062992125984" footer="0.9055118110236221"/>
  <pageSetup scale="71" firstPageNumber="4" fitToHeight="0" orientation="landscape"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8"/>
  <sheetViews>
    <sheetView topLeftCell="A17" zoomScaleNormal="100" workbookViewId="0">
      <selection activeCell="J43" sqref="J43"/>
    </sheetView>
  </sheetViews>
  <sheetFormatPr baseColWidth="10" defaultColWidth="11.42578125" defaultRowHeight="12.75"/>
  <cols>
    <col min="1" max="1" width="1.85546875" style="167" customWidth="1"/>
    <col min="2" max="4" width="11.42578125" style="167"/>
    <col min="5" max="5" width="4.5703125" style="167" customWidth="1"/>
    <col min="6" max="6" width="1.140625" style="167" hidden="1" customWidth="1"/>
    <col min="7" max="7" width="12" style="167" hidden="1" customWidth="1"/>
    <col min="8" max="8" width="13.140625" style="167" customWidth="1"/>
    <col min="9" max="9" width="23" style="167" customWidth="1"/>
    <col min="10" max="10" width="19.42578125" style="167" bestFit="1" customWidth="1"/>
    <col min="11" max="11" width="2.140625" style="167" customWidth="1"/>
    <col min="12" max="12" width="13.7109375" style="167" bestFit="1" customWidth="1"/>
    <col min="13" max="16384" width="11.42578125" style="167"/>
  </cols>
  <sheetData>
    <row r="1" spans="1:12" s="216" customFormat="1" ht="12"/>
    <row r="2" spans="1:12" s="268" customFormat="1" ht="12">
      <c r="B2" s="786" t="s">
        <v>148</v>
      </c>
      <c r="C2" s="786"/>
      <c r="D2" s="786"/>
      <c r="E2" s="786"/>
      <c r="F2" s="786"/>
      <c r="G2" s="786"/>
      <c r="H2" s="786"/>
      <c r="I2" s="786"/>
      <c r="J2" s="786"/>
    </row>
    <row r="3" spans="1:12" s="268" customFormat="1" ht="12">
      <c r="B3" s="786" t="s">
        <v>449</v>
      </c>
      <c r="C3" s="786"/>
      <c r="D3" s="786"/>
      <c r="E3" s="786"/>
      <c r="F3" s="786"/>
      <c r="G3" s="786"/>
      <c r="H3" s="786"/>
      <c r="I3" s="786"/>
      <c r="J3" s="786"/>
    </row>
    <row r="4" spans="1:12">
      <c r="A4" s="268"/>
      <c r="B4" s="787" t="s">
        <v>183</v>
      </c>
      <c r="C4" s="787"/>
      <c r="D4" s="787"/>
      <c r="E4" s="787"/>
      <c r="F4" s="787"/>
      <c r="G4" s="787"/>
      <c r="H4" s="787"/>
      <c r="I4" s="787"/>
      <c r="J4" s="787"/>
    </row>
    <row r="5" spans="1:12" s="268" customFormat="1" ht="12">
      <c r="B5" s="786" t="s">
        <v>9</v>
      </c>
      <c r="C5" s="786"/>
      <c r="D5" s="786"/>
      <c r="E5" s="786"/>
      <c r="F5" s="786"/>
      <c r="G5" s="786"/>
      <c r="H5" s="786"/>
      <c r="I5" s="786"/>
      <c r="J5" s="786"/>
    </row>
    <row r="7" spans="1:12" ht="18" customHeight="1">
      <c r="B7" s="240"/>
      <c r="C7" s="239"/>
      <c r="D7" s="239"/>
      <c r="E7" s="239"/>
      <c r="F7" s="239"/>
      <c r="G7" s="239"/>
      <c r="H7" s="267"/>
      <c r="I7" s="266" t="s">
        <v>152</v>
      </c>
      <c r="J7" s="265"/>
    </row>
    <row r="8" spans="1:12" ht="18" customHeight="1">
      <c r="B8" s="169"/>
      <c r="H8" s="264" t="s">
        <v>105</v>
      </c>
      <c r="I8" s="263">
        <v>44012</v>
      </c>
      <c r="J8" s="263">
        <v>43646</v>
      </c>
    </row>
    <row r="9" spans="1:12">
      <c r="B9" s="169"/>
      <c r="H9" s="262"/>
      <c r="I9" s="262"/>
      <c r="J9" s="262"/>
    </row>
    <row r="10" spans="1:12">
      <c r="B10" s="169"/>
      <c r="H10" s="262"/>
      <c r="I10" s="262"/>
      <c r="J10" s="262"/>
    </row>
    <row r="11" spans="1:12">
      <c r="B11" s="169" t="s">
        <v>118</v>
      </c>
      <c r="H11" s="256">
        <v>13</v>
      </c>
      <c r="I11" s="413">
        <v>91158489340</v>
      </c>
      <c r="J11" s="258">
        <v>101341276182</v>
      </c>
    </row>
    <row r="12" spans="1:12">
      <c r="B12" s="169"/>
      <c r="H12" s="256"/>
      <c r="I12" s="414"/>
      <c r="J12" s="271"/>
    </row>
    <row r="13" spans="1:12">
      <c r="B13" s="260" t="s">
        <v>117</v>
      </c>
      <c r="H13" s="256" t="s">
        <v>112</v>
      </c>
      <c r="I13" s="413">
        <v>-72902572015</v>
      </c>
      <c r="J13" s="258">
        <v>-80299068815</v>
      </c>
      <c r="L13" s="173"/>
    </row>
    <row r="14" spans="1:12">
      <c r="B14" s="169"/>
      <c r="H14" s="256"/>
      <c r="I14" s="415"/>
      <c r="J14" s="261"/>
    </row>
    <row r="15" spans="1:12">
      <c r="B15" s="784" t="s">
        <v>99</v>
      </c>
      <c r="C15" s="785"/>
      <c r="D15" s="241"/>
      <c r="E15" s="241"/>
      <c r="F15" s="241"/>
      <c r="G15" s="241"/>
      <c r="H15" s="256"/>
      <c r="I15" s="255">
        <f>I11+I13</f>
        <v>18255917325</v>
      </c>
      <c r="J15" s="255">
        <f>SUM(J11:J14)</f>
        <v>21042207367</v>
      </c>
    </row>
    <row r="16" spans="1:12">
      <c r="B16" s="169"/>
      <c r="H16" s="256"/>
      <c r="I16" s="261"/>
      <c r="J16" s="261"/>
    </row>
    <row r="17" spans="2:12">
      <c r="B17" s="169" t="s">
        <v>116</v>
      </c>
      <c r="H17" s="256"/>
      <c r="I17" s="258">
        <v>1157331691</v>
      </c>
      <c r="J17" s="258">
        <v>1168787193</v>
      </c>
    </row>
    <row r="18" spans="2:12">
      <c r="B18" s="169"/>
      <c r="H18" s="256"/>
      <c r="I18" s="271"/>
      <c r="J18" s="271"/>
    </row>
    <row r="19" spans="2:12">
      <c r="B19" s="260" t="s">
        <v>115</v>
      </c>
      <c r="H19" s="256" t="s">
        <v>113</v>
      </c>
      <c r="I19" s="259">
        <f>-H!B41</f>
        <v>-6043564567</v>
      </c>
      <c r="J19" s="259">
        <v>-6337631039</v>
      </c>
    </row>
    <row r="20" spans="2:12">
      <c r="B20" s="169"/>
      <c r="C20" s="167" t="s">
        <v>10</v>
      </c>
      <c r="H20" s="256"/>
      <c r="I20" s="272"/>
      <c r="J20" s="517"/>
    </row>
    <row r="21" spans="2:12">
      <c r="B21" s="169" t="s">
        <v>114</v>
      </c>
      <c r="G21" s="167" t="s">
        <v>10</v>
      </c>
      <c r="H21" s="256" t="s">
        <v>113</v>
      </c>
      <c r="I21" s="259">
        <f>-H!C41</f>
        <v>-6203848445</v>
      </c>
      <c r="J21" s="259">
        <v>-6089009527</v>
      </c>
    </row>
    <row r="22" spans="2:12">
      <c r="B22" s="169"/>
      <c r="H22" s="256"/>
      <c r="I22" s="272"/>
      <c r="J22" s="517"/>
    </row>
    <row r="23" spans="2:12">
      <c r="B23" s="260" t="s">
        <v>225</v>
      </c>
      <c r="H23" s="276" t="s">
        <v>113</v>
      </c>
      <c r="I23" s="259">
        <f>-H!D41</f>
        <v>-3997228080</v>
      </c>
      <c r="J23" s="259">
        <v>-4315916897</v>
      </c>
    </row>
    <row r="24" spans="2:12">
      <c r="B24" s="169"/>
      <c r="H24" s="276"/>
      <c r="I24" s="272"/>
      <c r="J24" s="517"/>
    </row>
    <row r="25" spans="2:12">
      <c r="B25" s="260" t="s">
        <v>254</v>
      </c>
      <c r="H25" s="256" t="s">
        <v>113</v>
      </c>
      <c r="I25" s="259">
        <f>-H!E41</f>
        <v>-428586188</v>
      </c>
      <c r="J25" s="259">
        <v>-309789340</v>
      </c>
    </row>
    <row r="26" spans="2:12">
      <c r="B26" s="260"/>
      <c r="H26" s="276"/>
      <c r="I26" s="259"/>
      <c r="J26" s="259"/>
    </row>
    <row r="27" spans="2:12">
      <c r="B27" s="257" t="s">
        <v>264</v>
      </c>
      <c r="C27" s="241"/>
      <c r="D27" s="241"/>
      <c r="E27" s="241"/>
      <c r="F27" s="241"/>
      <c r="G27" s="241"/>
      <c r="H27" s="256"/>
      <c r="I27" s="255">
        <f>SUM(I15:I26)</f>
        <v>2740021736</v>
      </c>
      <c r="J27" s="255">
        <f>SUM(J15:J25)</f>
        <v>5158647757</v>
      </c>
    </row>
    <row r="28" spans="2:12">
      <c r="B28" s="169"/>
      <c r="H28" s="256"/>
      <c r="I28" s="271"/>
      <c r="J28" s="271"/>
      <c r="L28" s="277"/>
    </row>
    <row r="29" spans="2:12">
      <c r="B29" s="169" t="s">
        <v>11</v>
      </c>
      <c r="H29" s="256"/>
      <c r="I29" s="258">
        <v>-275736686</v>
      </c>
      <c r="J29" s="258">
        <v>-535788560</v>
      </c>
    </row>
    <row r="30" spans="2:12">
      <c r="B30" s="169"/>
      <c r="H30" s="256"/>
      <c r="I30" s="271"/>
      <c r="J30" s="271"/>
    </row>
    <row r="31" spans="2:12">
      <c r="B31" s="169" t="s">
        <v>143</v>
      </c>
      <c r="H31" s="256"/>
      <c r="I31" s="258">
        <v>0</v>
      </c>
      <c r="J31" s="258"/>
      <c r="L31" s="277"/>
    </row>
    <row r="32" spans="2:12">
      <c r="B32" s="169"/>
      <c r="H32" s="256"/>
      <c r="I32" s="271"/>
      <c r="J32" s="271"/>
    </row>
    <row r="33" spans="1:12">
      <c r="B33" s="257" t="s">
        <v>103</v>
      </c>
      <c r="C33" s="241"/>
      <c r="D33" s="241"/>
      <c r="E33" s="241"/>
      <c r="F33" s="241"/>
      <c r="G33" s="241"/>
      <c r="H33" s="256"/>
      <c r="I33" s="255">
        <f>SUM(I27:I31)</f>
        <v>2464285050</v>
      </c>
      <c r="J33" s="423">
        <f>SUM(J27:J32)</f>
        <v>4622859197</v>
      </c>
      <c r="L33" s="277"/>
    </row>
    <row r="34" spans="1:12" ht="2.25" customHeight="1">
      <c r="B34" s="170"/>
      <c r="C34" s="168"/>
      <c r="D34" s="168"/>
      <c r="E34" s="168"/>
      <c r="F34" s="168"/>
      <c r="G34" s="168"/>
      <c r="H34" s="254"/>
      <c r="I34" s="170"/>
      <c r="J34" s="254"/>
    </row>
    <row r="35" spans="1:12" ht="7.5" customHeight="1"/>
    <row r="36" spans="1:12" ht="15" customHeight="1">
      <c r="I36" s="173"/>
    </row>
    <row r="37" spans="1:12" s="171" customFormat="1" ht="14.45" customHeight="1">
      <c r="B37" s="252" t="s">
        <v>94</v>
      </c>
    </row>
    <row r="38" spans="1:12" ht="15">
      <c r="A38" s="175"/>
      <c r="I38" s="277"/>
    </row>
    <row r="40" spans="1:12" ht="14.25">
      <c r="A40" s="172"/>
      <c r="B40" s="172"/>
      <c r="C40" s="172"/>
      <c r="D40" s="172"/>
      <c r="E40" s="172"/>
    </row>
    <row r="41" spans="1:12" ht="14.25">
      <c r="A41" s="172"/>
      <c r="B41" s="172"/>
      <c r="C41" s="172"/>
      <c r="D41" s="172"/>
      <c r="E41" s="172"/>
    </row>
    <row r="43" spans="1:12" customFormat="1">
      <c r="A43" s="167"/>
      <c r="B43" s="167"/>
      <c r="C43" s="780" t="s">
        <v>179</v>
      </c>
      <c r="D43" s="780"/>
      <c r="E43" s="287"/>
      <c r="F43" s="628"/>
      <c r="G43" s="628"/>
      <c r="H43" s="780" t="s">
        <v>180</v>
      </c>
      <c r="I43" s="780"/>
      <c r="J43" s="606" t="s">
        <v>516</v>
      </c>
    </row>
    <row r="44" spans="1:12" s="49" customFormat="1">
      <c r="C44" s="782" t="s">
        <v>132</v>
      </c>
      <c r="D44" s="782"/>
      <c r="E44" s="60"/>
      <c r="F44" s="629"/>
      <c r="G44" s="630"/>
      <c r="H44" s="783" t="s">
        <v>563</v>
      </c>
      <c r="I44" s="783"/>
      <c r="J44" s="629" t="s">
        <v>123</v>
      </c>
    </row>
    <row r="46" spans="1:12">
      <c r="A46" s="250"/>
    </row>
    <row r="48" spans="1:12">
      <c r="B48" s="249"/>
    </row>
  </sheetData>
  <mergeCells count="9">
    <mergeCell ref="C44:D44"/>
    <mergeCell ref="H44:I44"/>
    <mergeCell ref="B15:C15"/>
    <mergeCell ref="B3:J3"/>
    <mergeCell ref="B2:J2"/>
    <mergeCell ref="B5:J5"/>
    <mergeCell ref="B4:J4"/>
    <mergeCell ref="C43:D43"/>
    <mergeCell ref="H43:I43"/>
  </mergeCells>
  <pageMargins left="0.70866141732283472" right="0.70866141732283472" top="0.74803149606299213" bottom="0.74803149606299213" header="0.31496062992125984" footer="0.31496062992125984"/>
  <pageSetup scale="97" firstPageNumber="5"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W41"/>
  <sheetViews>
    <sheetView showGridLines="0" workbookViewId="0">
      <selection activeCell="I18" sqref="I18"/>
    </sheetView>
  </sheetViews>
  <sheetFormatPr baseColWidth="10" defaultColWidth="11.42578125" defaultRowHeight="12.75"/>
  <cols>
    <col min="1" max="1" width="45.5703125" style="167" customWidth="1"/>
    <col min="2" max="2" width="13.85546875" style="167" customWidth="1"/>
    <col min="3" max="3" width="15.5703125" style="167" customWidth="1"/>
    <col min="4" max="5" width="14.140625" style="167" customWidth="1"/>
    <col min="6" max="6" width="13.7109375" style="167" customWidth="1"/>
    <col min="7" max="8" width="16.5703125" style="167" customWidth="1"/>
    <col min="9" max="9" width="15.7109375" style="167" customWidth="1"/>
    <col min="10" max="10" width="14.7109375" style="167" bestFit="1" customWidth="1"/>
    <col min="11" max="16384" width="11.42578125" style="167"/>
  </cols>
  <sheetData>
    <row r="1" spans="1:49" s="316" customFormat="1" ht="15.75">
      <c r="A1" s="790" t="s">
        <v>124</v>
      </c>
      <c r="B1" s="790"/>
      <c r="C1" s="790"/>
      <c r="D1" s="790"/>
      <c r="E1" s="790"/>
      <c r="F1" s="790"/>
      <c r="G1" s="790"/>
      <c r="H1" s="790"/>
    </row>
    <row r="2" spans="1:49" s="316" customFormat="1" ht="14.25">
      <c r="A2" s="791" t="s">
        <v>449</v>
      </c>
      <c r="B2" s="791"/>
      <c r="C2" s="791"/>
      <c r="D2" s="791"/>
      <c r="E2" s="791"/>
      <c r="F2" s="791"/>
      <c r="G2" s="791"/>
      <c r="H2" s="791"/>
    </row>
    <row r="3" spans="1:49" s="316" customFormat="1" ht="15">
      <c r="A3" s="792" t="s">
        <v>183</v>
      </c>
      <c r="B3" s="792"/>
      <c r="C3" s="792"/>
      <c r="D3" s="792"/>
      <c r="E3" s="792"/>
      <c r="F3" s="792"/>
      <c r="G3" s="792"/>
      <c r="H3" s="792"/>
    </row>
    <row r="4" spans="1:49" s="172" customFormat="1" ht="14.25">
      <c r="A4" s="793" t="s">
        <v>171</v>
      </c>
      <c r="B4" s="793"/>
      <c r="C4" s="793"/>
      <c r="D4" s="793"/>
      <c r="E4" s="793"/>
      <c r="F4" s="793"/>
      <c r="G4" s="793"/>
      <c r="H4" s="793"/>
      <c r="I4" s="315"/>
      <c r="J4" s="315"/>
    </row>
    <row r="5" spans="1:49">
      <c r="A5" s="314"/>
      <c r="B5" s="313"/>
      <c r="C5" s="313"/>
      <c r="D5" s="313"/>
      <c r="E5" s="313"/>
      <c r="F5" s="313"/>
      <c r="G5" s="313"/>
      <c r="H5" s="312"/>
      <c r="I5" s="287"/>
      <c r="J5" s="287"/>
      <c r="K5" s="287"/>
      <c r="L5" s="287"/>
      <c r="M5" s="287"/>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row>
    <row r="6" spans="1:49">
      <c r="A6" s="241"/>
      <c r="B6" s="287"/>
      <c r="C6" s="287"/>
      <c r="D6" s="287"/>
      <c r="E6" s="287"/>
      <c r="F6" s="287"/>
      <c r="G6" s="287"/>
      <c r="H6" s="287"/>
      <c r="I6" s="287"/>
      <c r="J6" s="287"/>
      <c r="K6" s="287"/>
      <c r="L6" s="287"/>
      <c r="M6" s="287"/>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row>
    <row r="7" spans="1:49">
      <c r="A7" s="311"/>
      <c r="B7" s="310"/>
      <c r="C7" s="341"/>
      <c r="D7" s="310"/>
      <c r="E7" s="309"/>
      <c r="F7" s="308"/>
      <c r="G7" s="788" t="s">
        <v>37</v>
      </c>
      <c r="H7" s="307">
        <v>44012</v>
      </c>
      <c r="I7" s="589">
        <v>43646</v>
      </c>
      <c r="J7" s="287"/>
      <c r="K7" s="287"/>
      <c r="L7" s="287"/>
      <c r="M7" s="287"/>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row>
    <row r="8" spans="1:49">
      <c r="A8" s="306" t="s">
        <v>12</v>
      </c>
      <c r="B8" s="276" t="s">
        <v>149</v>
      </c>
      <c r="C8" s="276"/>
      <c r="D8" s="794" t="s">
        <v>13</v>
      </c>
      <c r="E8" s="795"/>
      <c r="F8" s="789"/>
      <c r="G8" s="789"/>
      <c r="H8" s="276" t="s">
        <v>191</v>
      </c>
      <c r="I8" s="588" t="s">
        <v>191</v>
      </c>
      <c r="J8" s="287"/>
      <c r="K8" s="287"/>
      <c r="L8" s="287"/>
      <c r="M8" s="287"/>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row>
    <row r="9" spans="1:49" s="269" customFormat="1">
      <c r="A9" s="264"/>
      <c r="B9" s="264" t="s">
        <v>190</v>
      </c>
      <c r="C9" s="276" t="s">
        <v>192</v>
      </c>
      <c r="D9" s="305" t="s">
        <v>122</v>
      </c>
      <c r="E9" s="305" t="s">
        <v>95</v>
      </c>
      <c r="F9" s="305" t="s">
        <v>136</v>
      </c>
      <c r="G9" s="264" t="s">
        <v>189</v>
      </c>
      <c r="H9" s="264" t="s">
        <v>154</v>
      </c>
      <c r="I9" s="587" t="s">
        <v>154</v>
      </c>
      <c r="J9" s="304"/>
      <c r="K9" s="304"/>
      <c r="L9" s="304"/>
      <c r="M9" s="304"/>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row>
    <row r="10" spans="1:49">
      <c r="A10" s="302" t="s">
        <v>188</v>
      </c>
      <c r="B10" s="301">
        <v>75000000000</v>
      </c>
      <c r="C10" s="301">
        <v>-1720000000</v>
      </c>
      <c r="D10" s="301">
        <v>8848880557</v>
      </c>
      <c r="E10" s="301">
        <v>19301479530</v>
      </c>
      <c r="F10" s="301">
        <v>26804483923</v>
      </c>
      <c r="G10" s="301">
        <v>7767842181</v>
      </c>
      <c r="H10" s="300">
        <f>SUM(B10:G10)</f>
        <v>136002686191</v>
      </c>
      <c r="I10" s="590">
        <v>126892201132</v>
      </c>
      <c r="J10" s="287"/>
      <c r="K10" s="287"/>
      <c r="L10" s="287"/>
      <c r="M10" s="287"/>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row>
    <row r="11" spans="1:49">
      <c r="A11" s="317"/>
      <c r="B11" s="318"/>
      <c r="C11" s="318"/>
      <c r="D11" s="318"/>
      <c r="E11" s="318"/>
      <c r="F11" s="318"/>
      <c r="G11" s="318"/>
      <c r="H11" s="300"/>
      <c r="I11" s="590"/>
      <c r="J11" s="287"/>
      <c r="K11" s="287"/>
      <c r="L11" s="287"/>
      <c r="M11" s="287"/>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row>
    <row r="12" spans="1:49">
      <c r="A12" s="320" t="s">
        <v>187</v>
      </c>
      <c r="B12" s="318"/>
      <c r="C12" s="318"/>
      <c r="D12" s="318"/>
      <c r="E12" s="318"/>
      <c r="F12" s="318"/>
      <c r="G12" s="318"/>
      <c r="H12" s="300"/>
      <c r="I12" s="590"/>
      <c r="J12" s="288"/>
      <c r="K12" s="288"/>
      <c r="L12" s="288"/>
      <c r="M12" s="288"/>
      <c r="N12" s="297"/>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row>
    <row r="13" spans="1:49">
      <c r="A13" s="317" t="s">
        <v>543</v>
      </c>
      <c r="B13" s="318"/>
      <c r="C13" s="318"/>
      <c r="D13" s="318">
        <f>9237272666-D10</f>
        <v>388392109</v>
      </c>
      <c r="E13" s="318"/>
      <c r="F13" s="318"/>
      <c r="G13" s="318">
        <f>-D13</f>
        <v>-388392109</v>
      </c>
      <c r="H13" s="300"/>
      <c r="I13" s="319">
        <v>0</v>
      </c>
      <c r="J13" s="288"/>
      <c r="K13" s="288"/>
      <c r="L13" s="288"/>
      <c r="M13" s="288"/>
      <c r="N13" s="297"/>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row>
    <row r="14" spans="1:49" s="179" customFormat="1">
      <c r="A14" s="502" t="s">
        <v>445</v>
      </c>
      <c r="B14" s="319">
        <v>0</v>
      </c>
      <c r="C14" s="319">
        <v>0</v>
      </c>
      <c r="D14" s="319">
        <v>0</v>
      </c>
      <c r="E14" s="319">
        <v>0</v>
      </c>
      <c r="F14" s="319">
        <v>0</v>
      </c>
      <c r="G14" s="319">
        <v>0</v>
      </c>
      <c r="H14" s="299">
        <f>SUM(B14:G14)</f>
        <v>0</v>
      </c>
      <c r="I14" s="590">
        <v>771475048</v>
      </c>
      <c r="J14" s="289"/>
      <c r="K14" s="289"/>
      <c r="L14" s="289"/>
      <c r="M14" s="289"/>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row>
    <row r="15" spans="1:49">
      <c r="A15" s="409" t="s">
        <v>550</v>
      </c>
      <c r="B15" s="410">
        <v>0</v>
      </c>
      <c r="C15" s="410">
        <v>0</v>
      </c>
      <c r="D15" s="410">
        <v>0</v>
      </c>
      <c r="E15" s="410">
        <v>0</v>
      </c>
      <c r="F15" s="410">
        <v>7379450072</v>
      </c>
      <c r="G15" s="410">
        <f>-F15</f>
        <v>-7379450072</v>
      </c>
      <c r="H15" s="408">
        <v>0</v>
      </c>
      <c r="I15" s="590">
        <v>0</v>
      </c>
      <c r="J15" s="289"/>
      <c r="K15" s="288"/>
      <c r="L15" s="288"/>
      <c r="M15" s="288"/>
      <c r="N15" s="297"/>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row>
    <row r="16" spans="1:49">
      <c r="A16" s="317" t="s">
        <v>186</v>
      </c>
      <c r="B16" s="319">
        <v>0</v>
      </c>
      <c r="C16" s="319">
        <v>0</v>
      </c>
      <c r="D16" s="319">
        <v>0</v>
      </c>
      <c r="E16" s="319">
        <v>0</v>
      </c>
      <c r="F16" s="319">
        <v>0</v>
      </c>
      <c r="G16" s="319">
        <v>2464285050</v>
      </c>
      <c r="H16" s="299">
        <f>SUM(B16:G16)</f>
        <v>2464285050</v>
      </c>
      <c r="I16" s="590">
        <v>4622859197</v>
      </c>
      <c r="J16" s="289"/>
      <c r="K16" s="288"/>
      <c r="L16" s="288"/>
      <c r="M16" s="288"/>
      <c r="N16" s="297"/>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row>
    <row r="17" spans="1:49" s="292" customFormat="1">
      <c r="A17" s="296" t="s">
        <v>453</v>
      </c>
      <c r="B17" s="407">
        <f t="shared" ref="B17:G17" si="0">SUM(B10:B16)</f>
        <v>75000000000</v>
      </c>
      <c r="C17" s="407">
        <f t="shared" si="0"/>
        <v>-1720000000</v>
      </c>
      <c r="D17" s="407">
        <f t="shared" si="0"/>
        <v>9237272666</v>
      </c>
      <c r="E17" s="407">
        <f t="shared" si="0"/>
        <v>19301479530</v>
      </c>
      <c r="F17" s="407">
        <f t="shared" si="0"/>
        <v>34183933995</v>
      </c>
      <c r="G17" s="407">
        <f t="shared" si="0"/>
        <v>2464285050</v>
      </c>
      <c r="H17" s="407">
        <f>IF(SUM(B17:G17)=SUM(H10:H16),SUM(B17:G17))</f>
        <v>138466971241</v>
      </c>
      <c r="I17" s="599">
        <v>0</v>
      </c>
      <c r="J17" s="289"/>
      <c r="K17" s="295"/>
      <c r="L17" s="295"/>
      <c r="M17" s="295"/>
      <c r="N17" s="294"/>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row>
    <row r="18" spans="1:49" ht="14.45" customHeight="1">
      <c r="A18" s="296" t="s">
        <v>454</v>
      </c>
      <c r="B18" s="291">
        <f>+B17</f>
        <v>75000000000</v>
      </c>
      <c r="C18" s="291">
        <f>+C17</f>
        <v>-1720000000</v>
      </c>
      <c r="D18" s="291">
        <v>8848880557</v>
      </c>
      <c r="E18" s="518">
        <v>18730311700</v>
      </c>
      <c r="F18" s="595">
        <v>26804483923</v>
      </c>
      <c r="G18" s="290">
        <v>4622859197</v>
      </c>
      <c r="H18" s="595">
        <v>0</v>
      </c>
      <c r="I18" s="407">
        <f>IF(SUM(B18:G18)=SUM(I10:I16),SUM(B18:G18))</f>
        <v>132286535377</v>
      </c>
      <c r="K18" s="288"/>
      <c r="L18" s="287"/>
      <c r="M18" s="287"/>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row>
    <row r="19" spans="1:49" ht="14.45" customHeight="1">
      <c r="A19" s="287"/>
      <c r="B19" s="287"/>
      <c r="C19" s="287"/>
      <c r="D19" s="287"/>
      <c r="E19" s="287"/>
      <c r="F19" s="579"/>
      <c r="G19" s="579"/>
      <c r="H19" s="586"/>
      <c r="I19" s="585"/>
      <c r="J19" s="287"/>
      <c r="K19" s="287"/>
      <c r="L19" s="287"/>
      <c r="M19" s="287"/>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row>
    <row r="20" spans="1:49" ht="14.45" customHeight="1">
      <c r="A20" s="287"/>
      <c r="B20" s="287"/>
      <c r="C20" s="287"/>
      <c r="D20" s="288"/>
      <c r="E20" s="288"/>
      <c r="F20" s="584"/>
      <c r="G20" s="593"/>
      <c r="H20" s="586"/>
      <c r="I20" s="579"/>
      <c r="J20" s="287"/>
      <c r="K20" s="287"/>
      <c r="L20" s="287"/>
      <c r="M20" s="287"/>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286"/>
    </row>
    <row r="21" spans="1:49" s="175" customFormat="1" ht="15">
      <c r="A21" s="641" t="s">
        <v>185</v>
      </c>
      <c r="F21" s="592"/>
      <c r="G21" s="592"/>
      <c r="H21" s="592"/>
      <c r="I21" s="583"/>
    </row>
    <row r="22" spans="1:49" ht="31.5" customHeight="1">
      <c r="A22" s="287"/>
      <c r="B22" s="287"/>
      <c r="C22" s="287"/>
      <c r="D22" s="287"/>
      <c r="E22" s="287"/>
      <c r="F22" s="592"/>
      <c r="G22" s="583"/>
      <c r="H22" s="582"/>
      <c r="I22" s="586"/>
      <c r="J22" s="287"/>
      <c r="K22" s="287"/>
      <c r="L22" s="287"/>
      <c r="M22" s="287"/>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286"/>
    </row>
    <row r="23" spans="1:49" ht="15">
      <c r="F23" s="592"/>
      <c r="G23" s="591"/>
      <c r="H23" s="592"/>
      <c r="I23" s="594"/>
    </row>
    <row r="24" spans="1:49">
      <c r="G24" s="591"/>
    </row>
    <row r="25" spans="1:49" ht="12" customHeight="1">
      <c r="A25" s="286"/>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286"/>
    </row>
    <row r="26" spans="1:49" customFormat="1">
      <c r="A26" s="780" t="s">
        <v>179</v>
      </c>
      <c r="B26" s="780"/>
      <c r="C26" s="781" t="s">
        <v>180</v>
      </c>
      <c r="D26" s="781"/>
      <c r="E26" s="780" t="s">
        <v>516</v>
      </c>
      <c r="F26" s="780"/>
      <c r="G26" s="2"/>
    </row>
    <row r="27" spans="1:49" s="49" customFormat="1">
      <c r="A27" s="782" t="s">
        <v>132</v>
      </c>
      <c r="B27" s="782"/>
      <c r="C27" s="796" t="s">
        <v>207</v>
      </c>
      <c r="D27" s="796"/>
      <c r="E27" s="782" t="s">
        <v>123</v>
      </c>
      <c r="F27" s="782"/>
    </row>
    <row r="40" spans="1:5" ht="14.25">
      <c r="A40" s="172"/>
      <c r="B40" s="172"/>
      <c r="C40" s="172"/>
      <c r="D40" s="172"/>
      <c r="E40" s="172"/>
    </row>
    <row r="41" spans="1:5" ht="14.25">
      <c r="A41" s="172"/>
      <c r="B41" s="172"/>
      <c r="C41" s="172"/>
      <c r="D41" s="172"/>
      <c r="E41" s="172"/>
    </row>
  </sheetData>
  <mergeCells count="12">
    <mergeCell ref="A26:B26"/>
    <mergeCell ref="C26:D26"/>
    <mergeCell ref="A27:B27"/>
    <mergeCell ref="C27:D27"/>
    <mergeCell ref="E26:F26"/>
    <mergeCell ref="E27:F27"/>
    <mergeCell ref="G7:G8"/>
    <mergeCell ref="A1:H1"/>
    <mergeCell ref="A2:H2"/>
    <mergeCell ref="A3:H3"/>
    <mergeCell ref="A4:H4"/>
    <mergeCell ref="D8:F8"/>
  </mergeCells>
  <printOptions horizontalCentered="1" gridLinesSet="0"/>
  <pageMargins left="0.70866141732283472" right="0.70866141732283472" top="0.74803149606299213" bottom="0.74803149606299213" header="0.31496062992125984" footer="0.31496062992125984"/>
  <pageSetup scale="75" firstPageNumber="6" fitToHeight="0" orientation="landscape" useFirstPageNumber="1" verticalDpi="300"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T62"/>
  <sheetViews>
    <sheetView zoomScaleNormal="100" workbookViewId="0">
      <selection activeCell="D12" sqref="D12"/>
    </sheetView>
  </sheetViews>
  <sheetFormatPr baseColWidth="10" defaultColWidth="11.42578125" defaultRowHeight="12.75"/>
  <cols>
    <col min="1" max="1" width="2.7109375" style="376" customWidth="1"/>
    <col min="2" max="2" width="1" style="689" customWidth="1"/>
    <col min="3" max="3" width="4.42578125" style="376" customWidth="1"/>
    <col min="4" max="4" width="37.85546875" style="376" customWidth="1"/>
    <col min="5" max="5" width="20" style="376" customWidth="1"/>
    <col min="6" max="6" width="13.5703125" style="376" bestFit="1" customWidth="1"/>
    <col min="7" max="7" width="18.42578125" style="381" bestFit="1" customWidth="1"/>
    <col min="8" max="8" width="7" style="381" hidden="1" customWidth="1"/>
    <col min="9" max="9" width="15.28515625" style="381" bestFit="1" customWidth="1"/>
    <col min="10" max="10" width="9.85546875" style="376" hidden="1" customWidth="1"/>
    <col min="11" max="11" width="10.7109375" style="376" hidden="1" customWidth="1"/>
    <col min="12" max="12" width="9.28515625" style="377" hidden="1" customWidth="1"/>
    <col min="13" max="13" width="4.140625" style="376" customWidth="1"/>
    <col min="14" max="14" width="18.42578125" style="376" bestFit="1" customWidth="1"/>
    <col min="15" max="15" width="17.42578125" style="376" bestFit="1" customWidth="1"/>
    <col min="16" max="17" width="18.42578125" style="376" bestFit="1" customWidth="1"/>
    <col min="18" max="18" width="18.28515625" style="376" customWidth="1"/>
    <col min="19" max="19" width="17.42578125" style="376" customWidth="1"/>
    <col min="20" max="16384" width="11.42578125" style="376"/>
  </cols>
  <sheetData>
    <row r="2" spans="2:20" ht="15">
      <c r="B2" s="667"/>
      <c r="C2" s="416"/>
      <c r="D2" s="798" t="s">
        <v>227</v>
      </c>
      <c r="E2" s="798"/>
      <c r="F2" s="798"/>
      <c r="G2" s="798"/>
      <c r="H2" s="798"/>
      <c r="I2" s="798"/>
      <c r="J2" s="798"/>
      <c r="K2" s="642"/>
      <c r="L2" s="643"/>
      <c r="M2" s="416"/>
    </row>
    <row r="3" spans="2:20" ht="5.25" customHeight="1">
      <c r="B3" s="667"/>
      <c r="C3" s="416"/>
      <c r="D3" s="602"/>
      <c r="E3" s="602"/>
      <c r="F3" s="602"/>
      <c r="G3" s="602"/>
      <c r="H3" s="602"/>
      <c r="I3" s="602"/>
      <c r="J3" s="602"/>
      <c r="K3" s="642"/>
      <c r="L3" s="643"/>
      <c r="M3" s="416"/>
    </row>
    <row r="4" spans="2:20" ht="5.25" customHeight="1">
      <c r="B4" s="667"/>
      <c r="C4" s="416"/>
      <c r="D4" s="602"/>
      <c r="E4" s="602"/>
      <c r="F4" s="602"/>
      <c r="G4" s="602"/>
      <c r="H4" s="602"/>
      <c r="I4" s="602"/>
      <c r="J4" s="602"/>
      <c r="K4" s="642"/>
      <c r="L4" s="643"/>
      <c r="M4" s="416"/>
    </row>
    <row r="5" spans="2:20" ht="15">
      <c r="B5" s="667"/>
      <c r="C5" s="416"/>
      <c r="D5" s="798" t="s">
        <v>467</v>
      </c>
      <c r="E5" s="798"/>
      <c r="F5" s="798"/>
      <c r="G5" s="798"/>
      <c r="H5" s="798"/>
      <c r="I5" s="798"/>
      <c r="J5" s="602"/>
      <c r="K5" s="642"/>
      <c r="L5" s="643"/>
      <c r="M5" s="416"/>
    </row>
    <row r="6" spans="2:20" ht="15">
      <c r="B6" s="667"/>
      <c r="C6" s="416"/>
      <c r="D6" s="799" t="s">
        <v>183</v>
      </c>
      <c r="E6" s="799"/>
      <c r="F6" s="799"/>
      <c r="G6" s="799"/>
      <c r="H6" s="799"/>
      <c r="I6" s="799"/>
      <c r="J6" s="602"/>
      <c r="K6" s="642"/>
      <c r="L6" s="643"/>
      <c r="M6" s="416"/>
    </row>
    <row r="7" spans="2:20" s="380" customFormat="1" ht="15">
      <c r="B7" s="667"/>
      <c r="C7" s="416"/>
      <c r="D7" s="799" t="s">
        <v>9</v>
      </c>
      <c r="E7" s="799"/>
      <c r="F7" s="799"/>
      <c r="G7" s="799"/>
      <c r="H7" s="799"/>
      <c r="I7" s="799"/>
      <c r="J7" s="602"/>
      <c r="K7" s="378"/>
      <c r="L7" s="379"/>
    </row>
    <row r="8" spans="2:20" ht="9.75" customHeight="1">
      <c r="B8" s="667"/>
      <c r="C8" s="416"/>
      <c r="D8" s="416"/>
      <c r="E8" s="416"/>
      <c r="F8" s="416"/>
      <c r="G8" s="644"/>
      <c r="H8" s="644"/>
      <c r="I8" s="645"/>
      <c r="J8" s="643"/>
      <c r="K8" s="643"/>
      <c r="L8" s="643"/>
      <c r="M8" s="416"/>
    </row>
    <row r="9" spans="2:20">
      <c r="B9" s="667"/>
      <c r="C9" s="664"/>
      <c r="D9" s="646"/>
      <c r="E9" s="646"/>
      <c r="F9" s="646"/>
      <c r="G9" s="647"/>
      <c r="H9" s="647"/>
      <c r="I9" s="665"/>
      <c r="J9" s="648"/>
      <c r="K9" s="648"/>
      <c r="L9" s="648"/>
      <c r="M9" s="649"/>
    </row>
    <row r="10" spans="2:20">
      <c r="B10" s="667"/>
      <c r="C10" s="666"/>
      <c r="D10" s="667"/>
      <c r="E10" s="667"/>
      <c r="F10" s="667"/>
      <c r="G10" s="668"/>
      <c r="H10" s="668"/>
      <c r="I10" s="669"/>
      <c r="J10" s="643"/>
      <c r="K10" s="643"/>
      <c r="L10" s="643"/>
      <c r="M10" s="650"/>
    </row>
    <row r="11" spans="2:20">
      <c r="B11" s="667"/>
      <c r="C11" s="666" t="s">
        <v>228</v>
      </c>
      <c r="D11" s="667"/>
      <c r="E11" s="667"/>
      <c r="F11" s="382" t="s">
        <v>229</v>
      </c>
      <c r="G11" s="670">
        <v>44012</v>
      </c>
      <c r="H11" s="670"/>
      <c r="I11" s="671">
        <v>43646</v>
      </c>
      <c r="J11" s="643"/>
      <c r="K11" s="643"/>
      <c r="L11" s="643"/>
      <c r="M11" s="650"/>
    </row>
    <row r="12" spans="2:20">
      <c r="B12" s="667"/>
      <c r="C12" s="609"/>
      <c r="D12" s="667"/>
      <c r="E12" s="667"/>
      <c r="F12" s="667"/>
      <c r="G12" s="672"/>
      <c r="H12" s="672"/>
      <c r="I12" s="673"/>
      <c r="J12" s="378" t="s">
        <v>230</v>
      </c>
      <c r="K12" s="378" t="s">
        <v>231</v>
      </c>
      <c r="L12" s="642" t="s">
        <v>231</v>
      </c>
      <c r="M12" s="650"/>
    </row>
    <row r="13" spans="2:20" ht="13.15" customHeight="1">
      <c r="B13" s="667"/>
      <c r="C13" s="609"/>
      <c r="D13" s="667" t="s">
        <v>232</v>
      </c>
      <c r="E13" s="667"/>
      <c r="F13" s="674"/>
      <c r="G13" s="675">
        <v>93943136224</v>
      </c>
      <c r="H13" s="675"/>
      <c r="I13" s="676">
        <v>102548251781</v>
      </c>
      <c r="J13" s="643"/>
      <c r="K13" s="643"/>
      <c r="L13" s="643"/>
      <c r="M13" s="651"/>
      <c r="N13" s="377"/>
      <c r="O13" s="383"/>
      <c r="P13" s="383"/>
      <c r="Q13" s="384"/>
      <c r="R13" s="377"/>
      <c r="S13" s="385"/>
      <c r="T13" s="385"/>
    </row>
    <row r="14" spans="2:20" ht="13.15" customHeight="1">
      <c r="B14" s="667"/>
      <c r="C14" s="609"/>
      <c r="D14" s="667" t="s">
        <v>233</v>
      </c>
      <c r="E14" s="667"/>
      <c r="F14" s="667"/>
      <c r="G14" s="675">
        <v>-73597849923</v>
      </c>
      <c r="H14" s="675"/>
      <c r="I14" s="676">
        <v>-83023608699</v>
      </c>
      <c r="J14" s="643"/>
      <c r="K14" s="643"/>
      <c r="L14" s="643"/>
      <c r="M14" s="651"/>
      <c r="N14" s="377"/>
      <c r="O14" s="383"/>
      <c r="P14" s="383"/>
      <c r="Q14" s="383"/>
      <c r="R14" s="385"/>
      <c r="S14" s="385"/>
      <c r="T14" s="385"/>
    </row>
    <row r="15" spans="2:20" ht="13.15" customHeight="1">
      <c r="B15" s="667"/>
      <c r="C15" s="609"/>
      <c r="D15" s="667" t="s">
        <v>234</v>
      </c>
      <c r="E15" s="667"/>
      <c r="F15" s="667"/>
      <c r="G15" s="675">
        <v>-6547782623</v>
      </c>
      <c r="H15" s="675"/>
      <c r="I15" s="676">
        <v>-9041845293</v>
      </c>
      <c r="J15" s="643"/>
      <c r="K15" s="643"/>
      <c r="L15" s="643"/>
      <c r="M15" s="651"/>
      <c r="N15" s="377"/>
      <c r="O15" s="383"/>
      <c r="P15" s="383"/>
      <c r="Q15" s="383"/>
      <c r="R15" s="385"/>
      <c r="S15" s="385"/>
      <c r="T15" s="385"/>
    </row>
    <row r="16" spans="2:20" ht="13.15" customHeight="1">
      <c r="B16" s="667"/>
      <c r="C16" s="609"/>
      <c r="D16" s="667" t="s">
        <v>235</v>
      </c>
      <c r="E16" s="667"/>
      <c r="F16" s="667"/>
      <c r="G16" s="675">
        <v>-8116090496</v>
      </c>
      <c r="H16" s="675"/>
      <c r="I16" s="676">
        <v>-7595161878</v>
      </c>
      <c r="J16" s="643"/>
      <c r="K16" s="643"/>
      <c r="L16" s="643"/>
      <c r="M16" s="651"/>
      <c r="N16" s="600" t="s">
        <v>551</v>
      </c>
      <c r="O16" s="383"/>
      <c r="P16" s="383"/>
      <c r="Q16" s="383"/>
      <c r="R16" s="385"/>
      <c r="S16" s="385"/>
      <c r="T16" s="385"/>
    </row>
    <row r="17" spans="2:20" ht="9.75" hidden="1" customHeight="1">
      <c r="B17" s="667"/>
      <c r="C17" s="609"/>
      <c r="D17" s="667" t="s">
        <v>442</v>
      </c>
      <c r="E17" s="667"/>
      <c r="F17" s="667"/>
      <c r="G17" s="497">
        <v>0</v>
      </c>
      <c r="H17" s="675"/>
      <c r="I17" s="677">
        <v>0</v>
      </c>
      <c r="J17" s="643"/>
      <c r="K17" s="643"/>
      <c r="L17" s="643"/>
      <c r="M17" s="651"/>
      <c r="N17" s="377"/>
      <c r="O17" s="383"/>
      <c r="P17" s="383"/>
      <c r="Q17" s="383"/>
      <c r="R17" s="385"/>
      <c r="S17" s="385"/>
      <c r="T17" s="385"/>
    </row>
    <row r="18" spans="2:20" ht="13.15" customHeight="1">
      <c r="B18" s="667"/>
      <c r="C18" s="666" t="s">
        <v>236</v>
      </c>
      <c r="D18" s="667"/>
      <c r="E18" s="667"/>
      <c r="F18" s="667"/>
      <c r="G18" s="386">
        <f>SUM(G13:H17)</f>
        <v>5681413182</v>
      </c>
      <c r="H18" s="678"/>
      <c r="I18" s="679">
        <f>SUM(I13:I17)</f>
        <v>2887635911</v>
      </c>
      <c r="J18" s="652">
        <f>SUM(J13:J16)</f>
        <v>0</v>
      </c>
      <c r="K18" s="652">
        <f>SUM(K13:K16)</f>
        <v>0</v>
      </c>
      <c r="L18" s="653">
        <f>SUM(L13:L16)</f>
        <v>0</v>
      </c>
      <c r="M18" s="387"/>
      <c r="N18" s="388"/>
      <c r="P18" s="383"/>
      <c r="Q18" s="383"/>
      <c r="R18" s="383"/>
      <c r="S18" s="377"/>
      <c r="T18" s="385"/>
    </row>
    <row r="19" spans="2:20" ht="6.75" customHeight="1">
      <c r="B19" s="667"/>
      <c r="C19" s="609"/>
      <c r="D19" s="667"/>
      <c r="E19" s="667"/>
      <c r="F19" s="667"/>
      <c r="G19" s="675"/>
      <c r="H19" s="675"/>
      <c r="I19" s="676"/>
      <c r="J19" s="643"/>
      <c r="K19" s="643"/>
      <c r="L19" s="643"/>
      <c r="M19" s="654"/>
      <c r="P19" s="383"/>
      <c r="Q19" s="383"/>
      <c r="R19" s="383"/>
      <c r="S19" s="377"/>
      <c r="T19" s="385"/>
    </row>
    <row r="20" spans="2:20">
      <c r="B20" s="667"/>
      <c r="C20" s="666" t="s">
        <v>237</v>
      </c>
      <c r="D20" s="667"/>
      <c r="E20" s="667"/>
      <c r="F20" s="667"/>
      <c r="G20" s="675" t="s">
        <v>10</v>
      </c>
      <c r="H20" s="675"/>
      <c r="I20" s="676" t="s">
        <v>10</v>
      </c>
      <c r="J20" s="643"/>
      <c r="K20" s="643"/>
      <c r="L20" s="643"/>
      <c r="M20" s="654"/>
      <c r="N20" s="377"/>
      <c r="P20" s="383"/>
      <c r="Q20" s="383"/>
      <c r="R20" s="383"/>
      <c r="S20" s="377"/>
      <c r="T20" s="385"/>
    </row>
    <row r="21" spans="2:20" ht="4.7" customHeight="1">
      <c r="B21" s="667"/>
      <c r="C21" s="609"/>
      <c r="D21" s="667" t="s">
        <v>10</v>
      </c>
      <c r="E21" s="667"/>
      <c r="F21" s="667"/>
      <c r="G21" s="675" t="s">
        <v>10</v>
      </c>
      <c r="H21" s="675"/>
      <c r="I21" s="676" t="s">
        <v>10</v>
      </c>
      <c r="J21" s="643"/>
      <c r="K21" s="643"/>
      <c r="L21" s="643"/>
      <c r="M21" s="654"/>
      <c r="N21" s="377"/>
      <c r="P21" s="383"/>
      <c r="Q21" s="383"/>
      <c r="R21" s="383"/>
      <c r="S21" s="377"/>
      <c r="T21" s="385"/>
    </row>
    <row r="22" spans="2:20">
      <c r="B22" s="667"/>
      <c r="C22" s="609"/>
      <c r="D22" s="667" t="s">
        <v>238</v>
      </c>
      <c r="E22" s="667"/>
      <c r="F22" s="674" t="s">
        <v>258</v>
      </c>
      <c r="G22" s="675">
        <v>-201912744</v>
      </c>
      <c r="H22" s="675"/>
      <c r="I22" s="676">
        <v>-1070093133</v>
      </c>
      <c r="J22" s="643"/>
      <c r="K22" s="643"/>
      <c r="L22" s="643"/>
      <c r="M22" s="654"/>
      <c r="N22" s="377"/>
      <c r="P22" s="383"/>
      <c r="Q22" s="383"/>
      <c r="R22" s="383"/>
      <c r="S22" s="377"/>
      <c r="T22" s="385"/>
    </row>
    <row r="23" spans="2:20">
      <c r="B23" s="667"/>
      <c r="C23" s="609"/>
      <c r="D23" s="667" t="s">
        <v>251</v>
      </c>
      <c r="E23" s="667"/>
      <c r="F23" s="674" t="s">
        <v>259</v>
      </c>
      <c r="G23" s="497">
        <v>-162047588</v>
      </c>
      <c r="H23" s="675"/>
      <c r="I23" s="677">
        <v>-729222155</v>
      </c>
      <c r="J23" s="643"/>
      <c r="K23" s="643"/>
      <c r="L23" s="643"/>
      <c r="M23" s="654"/>
      <c r="N23" s="377"/>
      <c r="P23" s="383"/>
      <c r="Q23" s="383"/>
      <c r="R23" s="383"/>
      <c r="S23" s="377"/>
      <c r="T23" s="385"/>
    </row>
    <row r="24" spans="2:20" ht="7.5" customHeight="1">
      <c r="B24" s="667"/>
      <c r="C24" s="609"/>
      <c r="D24" s="667" t="s">
        <v>10</v>
      </c>
      <c r="E24" s="667"/>
      <c r="F24" s="667"/>
      <c r="G24" s="675" t="s">
        <v>10</v>
      </c>
      <c r="H24" s="675"/>
      <c r="I24" s="676" t="s">
        <v>10</v>
      </c>
      <c r="J24" s="643"/>
      <c r="K24" s="643"/>
      <c r="L24" s="643"/>
      <c r="M24" s="651"/>
      <c r="N24" s="377"/>
      <c r="P24" s="383"/>
      <c r="Q24" s="383"/>
      <c r="R24" s="383"/>
      <c r="S24" s="377"/>
      <c r="T24" s="385"/>
    </row>
    <row r="25" spans="2:20">
      <c r="B25" s="667"/>
      <c r="C25" s="666" t="s">
        <v>239</v>
      </c>
      <c r="D25" s="667"/>
      <c r="E25" s="667"/>
      <c r="F25" s="667"/>
      <c r="G25" s="386">
        <f>SUM(G22:G24)</f>
        <v>-363960332</v>
      </c>
      <c r="H25" s="678"/>
      <c r="I25" s="679">
        <f>SUM(I22:I24)</f>
        <v>-1799315288</v>
      </c>
      <c r="J25" s="379">
        <v>0</v>
      </c>
      <c r="K25" s="379" t="e">
        <f>+#REF!</f>
        <v>#REF!</v>
      </c>
      <c r="L25" s="379" t="e">
        <f>+#REF!</f>
        <v>#REF!</v>
      </c>
      <c r="M25" s="387"/>
      <c r="N25" s="377"/>
      <c r="O25" s="383"/>
      <c r="P25" s="383"/>
      <c r="Q25" s="383"/>
      <c r="R25" s="383"/>
      <c r="S25" s="377"/>
      <c r="T25" s="385"/>
    </row>
    <row r="26" spans="2:20" ht="7.5" customHeight="1">
      <c r="B26" s="667"/>
      <c r="C26" s="609"/>
      <c r="D26" s="667"/>
      <c r="E26" s="667"/>
      <c r="F26" s="667"/>
      <c r="G26" s="675"/>
      <c r="H26" s="675"/>
      <c r="I26" s="676"/>
      <c r="J26" s="643"/>
      <c r="K26" s="643"/>
      <c r="L26" s="379"/>
      <c r="M26" s="654"/>
      <c r="N26" s="377"/>
      <c r="O26" s="383"/>
      <c r="P26" s="383"/>
      <c r="Q26" s="383"/>
      <c r="R26" s="383"/>
      <c r="S26" s="377"/>
      <c r="T26" s="385"/>
    </row>
    <row r="27" spans="2:20">
      <c r="B27" s="667"/>
      <c r="C27" s="666" t="s">
        <v>240</v>
      </c>
      <c r="D27" s="667"/>
      <c r="E27" s="667"/>
      <c r="F27" s="667"/>
      <c r="G27" s="675"/>
      <c r="H27" s="675"/>
      <c r="I27" s="676"/>
      <c r="J27" s="643"/>
      <c r="K27" s="643"/>
      <c r="L27" s="643"/>
      <c r="M27" s="650"/>
      <c r="N27" s="383"/>
      <c r="O27" s="383"/>
      <c r="P27" s="383"/>
      <c r="Q27" s="383"/>
      <c r="R27" s="383"/>
      <c r="S27" s="377"/>
      <c r="T27" s="385"/>
    </row>
    <row r="28" spans="2:20" ht="9.75" customHeight="1">
      <c r="B28" s="667"/>
      <c r="C28" s="609"/>
      <c r="D28" s="680" t="s">
        <v>10</v>
      </c>
      <c r="E28" s="680"/>
      <c r="F28" s="674"/>
      <c r="G28" s="675"/>
      <c r="H28" s="675"/>
      <c r="I28" s="676"/>
      <c r="J28" s="643">
        <f>+G28</f>
        <v>0</v>
      </c>
      <c r="K28" s="643"/>
      <c r="L28" s="655"/>
      <c r="M28" s="650"/>
      <c r="O28" s="383"/>
      <c r="P28" s="383"/>
      <c r="Q28" s="383"/>
      <c r="R28" s="383"/>
      <c r="S28" s="377"/>
      <c r="T28" s="385"/>
    </row>
    <row r="29" spans="2:20">
      <c r="B29" s="667"/>
      <c r="C29" s="609"/>
      <c r="D29" s="667" t="s">
        <v>544</v>
      </c>
      <c r="E29" s="680"/>
      <c r="F29" s="674"/>
      <c r="G29" s="675">
        <v>-4000000000</v>
      </c>
      <c r="H29" s="675"/>
      <c r="I29" s="676">
        <v>-1878791814</v>
      </c>
      <c r="J29" s="643"/>
      <c r="K29" s="643"/>
      <c r="L29" s="655"/>
      <c r="M29" s="650"/>
      <c r="O29" s="383"/>
      <c r="P29" s="383"/>
      <c r="Q29" s="383"/>
      <c r="R29" s="383"/>
      <c r="S29" s="377"/>
      <c r="T29" s="385"/>
    </row>
    <row r="30" spans="2:20" ht="13.15" customHeight="1">
      <c r="B30" s="667"/>
      <c r="C30" s="609"/>
      <c r="D30" s="667" t="s">
        <v>223</v>
      </c>
      <c r="E30" s="667"/>
      <c r="F30" s="667"/>
      <c r="G30" s="497">
        <v>-235657395</v>
      </c>
      <c r="H30" s="675"/>
      <c r="I30" s="677">
        <v>0</v>
      </c>
      <c r="J30" s="643"/>
      <c r="K30" s="643"/>
      <c r="L30" s="643"/>
      <c r="M30" s="651"/>
      <c r="N30" s="377"/>
      <c r="O30" s="383"/>
      <c r="P30" s="383"/>
      <c r="Q30" s="383"/>
      <c r="R30" s="385"/>
      <c r="S30" s="385"/>
      <c r="T30" s="385"/>
    </row>
    <row r="31" spans="2:20">
      <c r="B31" s="667"/>
      <c r="C31" s="609"/>
      <c r="D31" s="667"/>
      <c r="E31" s="667"/>
      <c r="F31" s="667"/>
      <c r="G31" s="675"/>
      <c r="H31" s="675"/>
      <c r="I31" s="676"/>
      <c r="J31" s="643"/>
      <c r="K31" s="643"/>
      <c r="L31" s="643"/>
      <c r="M31" s="651"/>
      <c r="O31" s="383"/>
      <c r="P31" s="383"/>
      <c r="Q31" s="383"/>
      <c r="R31" s="389"/>
      <c r="S31" s="385"/>
      <c r="T31" s="385"/>
    </row>
    <row r="32" spans="2:20">
      <c r="B32" s="667"/>
      <c r="C32" s="666" t="s">
        <v>241</v>
      </c>
      <c r="D32" s="667"/>
      <c r="E32" s="667"/>
      <c r="F32" s="667"/>
      <c r="G32" s="386">
        <f>+SUM(G29:G30)</f>
        <v>-4235657395</v>
      </c>
      <c r="H32" s="678"/>
      <c r="I32" s="679">
        <f>+SUM(I29:I30)</f>
        <v>-1878791814</v>
      </c>
      <c r="J32" s="379">
        <f>SUM(J31:J31)</f>
        <v>0</v>
      </c>
      <c r="K32" s="379">
        <f>SUM(K31:K31)</f>
        <v>0</v>
      </c>
      <c r="L32" s="379" t="e">
        <f>+#REF!+#REF!</f>
        <v>#REF!</v>
      </c>
      <c r="M32" s="387"/>
      <c r="O32" s="383"/>
      <c r="P32" s="383"/>
      <c r="Q32" s="383"/>
      <c r="R32" s="389"/>
      <c r="S32" s="385"/>
      <c r="T32" s="385"/>
    </row>
    <row r="33" spans="1:20">
      <c r="B33" s="667"/>
      <c r="C33" s="666"/>
      <c r="D33" s="667"/>
      <c r="E33" s="667"/>
      <c r="F33" s="667"/>
      <c r="G33" s="678"/>
      <c r="H33" s="678"/>
      <c r="I33" s="681"/>
      <c r="J33" s="656"/>
      <c r="K33" s="656"/>
      <c r="L33" s="657"/>
      <c r="M33" s="650"/>
      <c r="N33" s="390"/>
      <c r="O33" s="383"/>
      <c r="P33" s="383"/>
      <c r="Q33" s="383"/>
      <c r="R33" s="389"/>
      <c r="S33" s="385"/>
      <c r="T33" s="385"/>
    </row>
    <row r="34" spans="1:20">
      <c r="B34" s="667"/>
      <c r="C34" s="666" t="s">
        <v>242</v>
      </c>
      <c r="D34" s="667"/>
      <c r="E34" s="667"/>
      <c r="F34" s="667"/>
      <c r="G34" s="678">
        <v>-184716080</v>
      </c>
      <c r="H34" s="675"/>
      <c r="I34" s="681">
        <v>14479723</v>
      </c>
      <c r="J34" s="643" t="e">
        <f>+'[1]Balances '!#REF!</f>
        <v>#REF!</v>
      </c>
      <c r="K34" s="643"/>
      <c r="L34" s="643" t="e">
        <f>+'[1]Balances '!#REF!*-1</f>
        <v>#REF!</v>
      </c>
      <c r="M34" s="650"/>
      <c r="O34" s="383"/>
      <c r="P34" s="383"/>
      <c r="Q34" s="383"/>
      <c r="R34" s="389"/>
      <c r="S34" s="385"/>
      <c r="T34" s="385"/>
    </row>
    <row r="35" spans="1:20" ht="6.75" customHeight="1">
      <c r="B35" s="667"/>
      <c r="C35" s="609"/>
      <c r="D35" s="667"/>
      <c r="E35" s="667"/>
      <c r="F35" s="667"/>
      <c r="G35" s="675"/>
      <c r="H35" s="675"/>
      <c r="I35" s="676"/>
      <c r="J35" s="643" t="s">
        <v>10</v>
      </c>
      <c r="K35" s="643"/>
      <c r="L35" s="643"/>
      <c r="M35" s="650"/>
      <c r="O35" s="383"/>
      <c r="P35" s="383"/>
      <c r="Q35" s="383"/>
      <c r="R35" s="389"/>
      <c r="S35" s="385"/>
      <c r="T35" s="385"/>
    </row>
    <row r="36" spans="1:20">
      <c r="B36" s="667"/>
      <c r="C36" s="666" t="s">
        <v>243</v>
      </c>
      <c r="D36" s="667"/>
      <c r="E36" s="667"/>
      <c r="F36" s="667"/>
      <c r="G36" s="678">
        <f>+G18+G25+G32+G34</f>
        <v>897079375</v>
      </c>
      <c r="H36" s="678"/>
      <c r="I36" s="681">
        <f>+I18+I25+I32+I34</f>
        <v>-775991468</v>
      </c>
      <c r="J36" s="656">
        <f>+J18+J25+J32</f>
        <v>0</v>
      </c>
      <c r="K36" s="656" t="e">
        <f>+K18+K25+K32</f>
        <v>#REF!</v>
      </c>
      <c r="L36" s="657" t="e">
        <f>+L18+L25+L32</f>
        <v>#REF!</v>
      </c>
      <c r="M36" s="650"/>
      <c r="N36" s="390"/>
      <c r="O36" s="383"/>
      <c r="P36" s="383"/>
      <c r="Q36" s="383"/>
      <c r="R36" s="389"/>
      <c r="S36" s="385"/>
      <c r="T36" s="385"/>
    </row>
    <row r="37" spans="1:20" ht="9" customHeight="1">
      <c r="B37" s="667"/>
      <c r="C37" s="666"/>
      <c r="D37" s="667"/>
      <c r="E37" s="667"/>
      <c r="F37" s="667"/>
      <c r="G37" s="678"/>
      <c r="H37" s="678"/>
      <c r="I37" s="681"/>
      <c r="J37" s="379"/>
      <c r="K37" s="379"/>
      <c r="L37" s="643"/>
      <c r="M37" s="650"/>
      <c r="O37" s="383"/>
      <c r="P37" s="383"/>
      <c r="Q37" s="383"/>
      <c r="R37" s="389"/>
      <c r="S37" s="385"/>
      <c r="T37" s="385"/>
    </row>
    <row r="38" spans="1:20">
      <c r="B38" s="667"/>
      <c r="C38" s="666" t="s">
        <v>244</v>
      </c>
      <c r="D38" s="667"/>
      <c r="E38" s="667"/>
      <c r="F38" s="674">
        <v>4</v>
      </c>
      <c r="G38" s="678">
        <v>2686643948</v>
      </c>
      <c r="H38" s="678"/>
      <c r="I38" s="681">
        <v>2870824623</v>
      </c>
      <c r="J38" s="379"/>
      <c r="K38" s="379"/>
      <c r="L38" s="643"/>
      <c r="M38" s="650"/>
      <c r="O38" s="383"/>
      <c r="P38" s="383"/>
      <c r="Q38" s="383"/>
      <c r="R38" s="389"/>
      <c r="S38" s="385"/>
      <c r="T38" s="385"/>
    </row>
    <row r="39" spans="1:20" ht="8.25" customHeight="1">
      <c r="B39" s="667"/>
      <c r="C39" s="666"/>
      <c r="D39" s="667"/>
      <c r="E39" s="667"/>
      <c r="F39" s="667"/>
      <c r="G39" s="675" t="s">
        <v>10</v>
      </c>
      <c r="H39" s="675"/>
      <c r="I39" s="676" t="s">
        <v>10</v>
      </c>
      <c r="J39" s="643" t="s">
        <v>10</v>
      </c>
      <c r="K39" s="643" t="s">
        <v>10</v>
      </c>
      <c r="L39" s="643" t="s">
        <v>10</v>
      </c>
      <c r="M39" s="650"/>
      <c r="O39" s="383"/>
      <c r="P39" s="383"/>
      <c r="Q39" s="383"/>
      <c r="R39" s="389"/>
      <c r="S39" s="385"/>
      <c r="T39" s="385"/>
    </row>
    <row r="40" spans="1:20" ht="15" thickBot="1">
      <c r="A40" s="624"/>
      <c r="B40" s="667"/>
      <c r="C40" s="666" t="s">
        <v>245</v>
      </c>
      <c r="D40" s="667"/>
      <c r="E40" s="667"/>
      <c r="F40" s="674">
        <v>4</v>
      </c>
      <c r="G40" s="391">
        <f>+G36+G38</f>
        <v>3583723323</v>
      </c>
      <c r="H40" s="678"/>
      <c r="I40" s="682">
        <f>+I36+I38</f>
        <v>2094833155</v>
      </c>
      <c r="J40" s="379" t="s">
        <v>10</v>
      </c>
      <c r="K40" s="379" t="e">
        <f>+K36+#REF!</f>
        <v>#REF!</v>
      </c>
      <c r="L40" s="643" t="s">
        <v>10</v>
      </c>
      <c r="M40" s="650"/>
      <c r="N40" s="381"/>
      <c r="O40" s="383"/>
      <c r="P40" s="383"/>
      <c r="Q40" s="383"/>
      <c r="R40" s="389"/>
      <c r="S40" s="385"/>
      <c r="T40" s="385"/>
    </row>
    <row r="41" spans="1:20" ht="15" thickTop="1">
      <c r="A41" s="624"/>
      <c r="B41" s="667"/>
      <c r="C41" s="610"/>
      <c r="D41" s="611"/>
      <c r="E41" s="611"/>
      <c r="F41" s="611"/>
      <c r="G41" s="497"/>
      <c r="H41" s="497"/>
      <c r="I41" s="677"/>
      <c r="J41" s="611"/>
      <c r="K41" s="611"/>
      <c r="L41" s="658"/>
      <c r="M41" s="659"/>
    </row>
    <row r="42" spans="1:20">
      <c r="B42" s="667"/>
      <c r="C42" s="416"/>
      <c r="D42" s="416"/>
      <c r="E42" s="416"/>
      <c r="F42" s="416"/>
      <c r="G42" s="644"/>
      <c r="H42" s="644"/>
      <c r="I42" s="644"/>
      <c r="J42" s="416"/>
      <c r="K42" s="416"/>
      <c r="L42" s="643"/>
      <c r="M42" s="416"/>
    </row>
    <row r="43" spans="1:20">
      <c r="B43" s="683" t="s">
        <v>94</v>
      </c>
      <c r="C43" s="416"/>
      <c r="D43" s="416"/>
      <c r="E43" s="416"/>
      <c r="F43" s="416"/>
      <c r="G43" s="660"/>
      <c r="H43" s="397"/>
      <c r="I43" s="644"/>
      <c r="J43" s="416"/>
      <c r="K43" s="660"/>
      <c r="L43" s="660"/>
      <c r="M43" s="416"/>
    </row>
    <row r="44" spans="1:20">
      <c r="B44" s="667"/>
      <c r="C44" s="416"/>
      <c r="D44" s="416"/>
      <c r="E44" s="416"/>
      <c r="F44" s="416"/>
      <c r="G44" s="660"/>
      <c r="H44" s="397"/>
      <c r="I44" s="644"/>
      <c r="J44" s="416"/>
      <c r="K44" s="660"/>
      <c r="L44" s="660"/>
      <c r="M44" s="416"/>
    </row>
    <row r="45" spans="1:20">
      <c r="B45" s="667"/>
      <c r="C45" s="416"/>
      <c r="D45" s="416"/>
      <c r="E45" s="416"/>
      <c r="F45" s="416"/>
      <c r="G45" s="660"/>
      <c r="H45" s="397"/>
      <c r="I45" s="416"/>
      <c r="J45" s="416"/>
      <c r="K45" s="660"/>
      <c r="L45" s="660"/>
      <c r="M45" s="416"/>
    </row>
    <row r="46" spans="1:20">
      <c r="B46" s="667"/>
      <c r="C46" s="416"/>
      <c r="D46" s="416"/>
      <c r="E46" s="416"/>
      <c r="F46" s="416"/>
      <c r="G46" s="660"/>
      <c r="H46" s="397"/>
      <c r="I46" s="416"/>
      <c r="J46" s="416"/>
      <c r="K46" s="660"/>
      <c r="L46" s="660"/>
      <c r="M46" s="416"/>
    </row>
    <row r="47" spans="1:20">
      <c r="B47" s="667"/>
      <c r="C47" s="661" t="s">
        <v>179</v>
      </c>
      <c r="D47" s="661"/>
      <c r="E47" s="662" t="s">
        <v>180</v>
      </c>
      <c r="F47" s="662"/>
      <c r="G47" s="797" t="s">
        <v>516</v>
      </c>
      <c r="H47" s="797"/>
      <c r="I47" s="663"/>
      <c r="J47" s="663"/>
      <c r="K47" s="663"/>
      <c r="L47" s="663"/>
      <c r="M47" s="663"/>
    </row>
    <row r="48" spans="1:20">
      <c r="B48" s="667"/>
      <c r="C48" s="661" t="s">
        <v>132</v>
      </c>
      <c r="D48" s="661"/>
      <c r="E48" s="662" t="s">
        <v>247</v>
      </c>
      <c r="F48" s="662"/>
      <c r="G48" s="797" t="s">
        <v>134</v>
      </c>
      <c r="H48" s="797"/>
      <c r="I48" s="663"/>
      <c r="J48" s="663"/>
      <c r="K48" s="663"/>
      <c r="L48" s="663"/>
      <c r="M48" s="663"/>
    </row>
    <row r="49" spans="1:14">
      <c r="B49" s="667"/>
      <c r="C49" s="416"/>
      <c r="D49" s="416"/>
      <c r="E49" s="416"/>
      <c r="F49" s="416"/>
      <c r="G49" s="644"/>
      <c r="H49" s="644"/>
      <c r="I49" s="644"/>
      <c r="J49" s="416"/>
      <c r="K49" s="416"/>
      <c r="L49" s="643"/>
      <c r="M49" s="416"/>
      <c r="N49" s="393"/>
    </row>
    <row r="50" spans="1:14">
      <c r="A50" s="249"/>
      <c r="B50" s="684"/>
      <c r="C50" s="394"/>
      <c r="G50" s="376"/>
      <c r="H50" s="376"/>
      <c r="I50" s="376"/>
      <c r="L50" s="376"/>
    </row>
    <row r="51" spans="1:14">
      <c r="B51" s="685"/>
      <c r="C51" s="393"/>
      <c r="D51" s="393"/>
      <c r="E51" s="395"/>
      <c r="F51" s="395"/>
      <c r="G51" s="395"/>
      <c r="H51" s="396"/>
      <c r="I51" s="393"/>
      <c r="K51" s="397" t="s">
        <v>123</v>
      </c>
      <c r="L51" s="392" t="s">
        <v>248</v>
      </c>
    </row>
    <row r="52" spans="1:14">
      <c r="B52" s="685"/>
      <c r="C52" s="393"/>
      <c r="D52" s="393"/>
      <c r="E52" s="395"/>
      <c r="F52" s="395"/>
      <c r="G52" s="395"/>
      <c r="H52" s="395"/>
      <c r="I52" s="393"/>
      <c r="K52" s="397"/>
      <c r="L52" s="392"/>
    </row>
    <row r="53" spans="1:14">
      <c r="B53" s="686"/>
      <c r="E53" s="398"/>
      <c r="F53" s="398"/>
      <c r="G53" s="398"/>
      <c r="H53" s="398"/>
      <c r="I53" s="376"/>
      <c r="K53" s="392"/>
      <c r="L53" s="392"/>
    </row>
    <row r="54" spans="1:14" ht="15">
      <c r="B54" s="687"/>
      <c r="C54" s="399"/>
      <c r="D54" s="399"/>
      <c r="E54" s="399"/>
      <c r="F54" s="399"/>
      <c r="G54" s="399"/>
      <c r="H54" s="399"/>
      <c r="I54" s="399"/>
      <c r="J54" s="399"/>
      <c r="K54" s="400"/>
      <c r="L54" s="400"/>
      <c r="M54" s="399"/>
    </row>
    <row r="62" spans="1:14">
      <c r="A62" s="393"/>
      <c r="B62" s="688"/>
      <c r="C62" s="393"/>
      <c r="D62" s="393"/>
      <c r="E62" s="393"/>
      <c r="F62" s="393"/>
      <c r="G62" s="393"/>
      <c r="H62" s="393"/>
      <c r="I62" s="393"/>
      <c r="J62" s="393"/>
      <c r="K62" s="393"/>
      <c r="L62" s="393"/>
      <c r="M62" s="393"/>
    </row>
  </sheetData>
  <mergeCells count="6">
    <mergeCell ref="G48:H48"/>
    <mergeCell ref="D2:J2"/>
    <mergeCell ref="D5:I5"/>
    <mergeCell ref="D6:I6"/>
    <mergeCell ref="D7:I7"/>
    <mergeCell ref="G47:H47"/>
  </mergeCells>
  <pageMargins left="0.70866141732283472" right="0.70866141732283472" top="0.74803149606299213" bottom="0.74803149606299213" header="0.31496062992125984" footer="0.70866141732283472"/>
  <pageSetup scale="83" firstPageNumber="7" fitToHeight="0" orientation="portrait" useFirstPageNumber="1"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6:F312"/>
  <sheetViews>
    <sheetView topLeftCell="A85" zoomScaleNormal="100" workbookViewId="0">
      <selection activeCell="E91" sqref="E91"/>
    </sheetView>
  </sheetViews>
  <sheetFormatPr baseColWidth="10" defaultColWidth="11.42578125" defaultRowHeight="12.75"/>
  <cols>
    <col min="1" max="1" width="16.85546875" style="438" customWidth="1"/>
    <col min="2" max="2" width="11.42578125" style="438" customWidth="1"/>
    <col min="3" max="3" width="17.140625" style="438" customWidth="1"/>
    <col min="4" max="4" width="16.140625" style="438" customWidth="1"/>
    <col min="5" max="5" width="19.85546875" style="438" bestFit="1" customWidth="1"/>
    <col min="6" max="6" width="19.85546875" style="438" customWidth="1"/>
    <col min="7" max="7" width="18.42578125" style="438" bestFit="1" customWidth="1"/>
    <col min="8" max="16384" width="11.42578125" style="438"/>
  </cols>
  <sheetData>
    <row r="6" spans="1:6">
      <c r="A6" s="801" t="s">
        <v>284</v>
      </c>
      <c r="B6" s="801"/>
      <c r="C6" s="801"/>
      <c r="D6" s="801"/>
      <c r="E6" s="801"/>
    </row>
    <row r="7" spans="1:6">
      <c r="A7" s="801" t="s">
        <v>455</v>
      </c>
      <c r="B7" s="801"/>
      <c r="C7" s="801"/>
      <c r="D7" s="801"/>
      <c r="E7" s="801"/>
    </row>
    <row r="8" spans="1:6">
      <c r="B8" s="439"/>
    </row>
    <row r="9" spans="1:6">
      <c r="A9" s="802" t="s">
        <v>285</v>
      </c>
      <c r="B9" s="802"/>
      <c r="C9" s="802"/>
      <c r="D9" s="802"/>
      <c r="E9" s="440"/>
    </row>
    <row r="10" spans="1:6">
      <c r="B10" s="441"/>
    </row>
    <row r="11" spans="1:6" ht="40.5" customHeight="1">
      <c r="A11" s="803" t="s">
        <v>411</v>
      </c>
      <c r="B11" s="803"/>
      <c r="C11" s="803"/>
      <c r="D11" s="803"/>
      <c r="E11" s="803"/>
      <c r="F11" s="803"/>
    </row>
    <row r="12" spans="1:6">
      <c r="B12" s="443"/>
    </row>
    <row r="13" spans="1:6" ht="80.25" customHeight="1">
      <c r="A13" s="803" t="s">
        <v>412</v>
      </c>
      <c r="B13" s="803"/>
      <c r="C13" s="803"/>
      <c r="D13" s="803"/>
      <c r="E13" s="803"/>
      <c r="F13" s="803"/>
    </row>
    <row r="14" spans="1:6">
      <c r="B14" s="443"/>
    </row>
    <row r="15" spans="1:6" ht="66.75" customHeight="1">
      <c r="A15" s="803" t="s">
        <v>286</v>
      </c>
      <c r="B15" s="803"/>
      <c r="C15" s="803"/>
      <c r="D15" s="803"/>
      <c r="E15" s="803"/>
      <c r="F15" s="803"/>
    </row>
    <row r="16" spans="1:6">
      <c r="B16" s="443"/>
    </row>
    <row r="17" spans="1:6" ht="53.25" customHeight="1">
      <c r="A17" s="803" t="s">
        <v>287</v>
      </c>
      <c r="B17" s="803"/>
      <c r="C17" s="803"/>
      <c r="D17" s="803"/>
      <c r="E17" s="803"/>
      <c r="F17" s="803"/>
    </row>
    <row r="18" spans="1:6">
      <c r="B18" s="443"/>
    </row>
    <row r="19" spans="1:6" ht="28.5" customHeight="1">
      <c r="A19" s="803" t="s">
        <v>288</v>
      </c>
      <c r="B19" s="803"/>
      <c r="C19" s="803"/>
      <c r="D19" s="803"/>
      <c r="E19" s="803"/>
      <c r="F19" s="803"/>
    </row>
    <row r="20" spans="1:6">
      <c r="B20" s="443"/>
    </row>
    <row r="21" spans="1:6" ht="54.75" customHeight="1">
      <c r="A21" s="803" t="s">
        <v>413</v>
      </c>
      <c r="B21" s="803"/>
      <c r="C21" s="803"/>
      <c r="D21" s="803"/>
      <c r="E21" s="803"/>
      <c r="F21" s="803"/>
    </row>
    <row r="22" spans="1:6">
      <c r="B22" s="443"/>
    </row>
    <row r="23" spans="1:6" ht="81" customHeight="1">
      <c r="A23" s="803" t="s">
        <v>414</v>
      </c>
      <c r="B23" s="803"/>
      <c r="C23" s="803"/>
      <c r="D23" s="803"/>
      <c r="E23" s="803"/>
      <c r="F23" s="803"/>
    </row>
    <row r="24" spans="1:6">
      <c r="B24" s="443"/>
    </row>
    <row r="25" spans="1:6" ht="27.75" customHeight="1">
      <c r="A25" s="803" t="s">
        <v>415</v>
      </c>
      <c r="B25" s="803"/>
      <c r="C25" s="803"/>
      <c r="D25" s="803"/>
      <c r="E25" s="803"/>
      <c r="F25" s="803"/>
    </row>
    <row r="26" spans="1:6">
      <c r="B26" s="443"/>
    </row>
    <row r="27" spans="1:6" ht="43.5" customHeight="1">
      <c r="A27" s="803" t="s">
        <v>289</v>
      </c>
      <c r="B27" s="803"/>
      <c r="C27" s="803"/>
      <c r="D27" s="803"/>
      <c r="E27" s="803"/>
      <c r="F27" s="803"/>
    </row>
    <row r="28" spans="1:6">
      <c r="B28" s="443"/>
    </row>
    <row r="29" spans="1:6" ht="44.25" customHeight="1">
      <c r="A29" s="803" t="s">
        <v>290</v>
      </c>
      <c r="B29" s="803"/>
      <c r="C29" s="803"/>
      <c r="D29" s="803"/>
      <c r="E29" s="803"/>
      <c r="F29" s="803"/>
    </row>
    <row r="30" spans="1:6">
      <c r="B30" s="443"/>
    </row>
    <row r="31" spans="1:6" ht="55.5" customHeight="1">
      <c r="A31" s="803" t="s">
        <v>416</v>
      </c>
      <c r="B31" s="803"/>
      <c r="C31" s="803"/>
      <c r="D31" s="803"/>
      <c r="E31" s="803"/>
      <c r="F31" s="803"/>
    </row>
    <row r="32" spans="1:6">
      <c r="B32" s="443"/>
    </row>
    <row r="33" spans="1:6" ht="40.5" customHeight="1">
      <c r="A33" s="803" t="s">
        <v>417</v>
      </c>
      <c r="B33" s="803"/>
      <c r="C33" s="803"/>
      <c r="D33" s="803"/>
      <c r="E33" s="803"/>
      <c r="F33" s="803"/>
    </row>
    <row r="34" spans="1:6">
      <c r="B34" s="443"/>
    </row>
    <row r="35" spans="1:6" ht="54.75" customHeight="1">
      <c r="A35" s="803" t="s">
        <v>291</v>
      </c>
      <c r="B35" s="803"/>
      <c r="C35" s="803"/>
      <c r="D35" s="803"/>
      <c r="E35" s="803"/>
      <c r="F35" s="803"/>
    </row>
    <row r="36" spans="1:6">
      <c r="B36" s="443"/>
    </row>
    <row r="37" spans="1:6">
      <c r="A37" s="803" t="s">
        <v>292</v>
      </c>
      <c r="B37" s="803"/>
      <c r="C37" s="803"/>
      <c r="D37" s="803"/>
      <c r="E37" s="803"/>
      <c r="F37" s="803"/>
    </row>
    <row r="38" spans="1:6">
      <c r="B38" s="443"/>
    </row>
    <row r="39" spans="1:6" ht="39" customHeight="1">
      <c r="A39" s="803" t="s">
        <v>293</v>
      </c>
      <c r="B39" s="803"/>
      <c r="C39" s="803"/>
      <c r="D39" s="803"/>
      <c r="E39" s="803"/>
      <c r="F39" s="803"/>
    </row>
    <row r="40" spans="1:6" ht="14.25">
      <c r="A40" s="622"/>
      <c r="B40" s="623"/>
      <c r="C40" s="622"/>
      <c r="D40" s="622"/>
      <c r="E40" s="622"/>
    </row>
    <row r="41" spans="1:6" ht="93.75" customHeight="1">
      <c r="A41" s="803" t="s">
        <v>418</v>
      </c>
      <c r="B41" s="803"/>
      <c r="C41" s="803"/>
      <c r="D41" s="803"/>
      <c r="E41" s="803"/>
      <c r="F41" s="803"/>
    </row>
    <row r="42" spans="1:6">
      <c r="B42" s="443"/>
    </row>
    <row r="43" spans="1:6">
      <c r="A43" s="805" t="s">
        <v>419</v>
      </c>
      <c r="B43" s="805"/>
      <c r="C43" s="805"/>
      <c r="D43" s="805"/>
      <c r="E43" s="805"/>
      <c r="F43" s="440"/>
    </row>
    <row r="44" spans="1:6">
      <c r="B44" s="444"/>
    </row>
    <row r="45" spans="1:6" ht="53.25" customHeight="1">
      <c r="A45" s="808" t="s">
        <v>294</v>
      </c>
      <c r="B45" s="808"/>
      <c r="C45" s="808"/>
      <c r="D45" s="808"/>
      <c r="E45" s="808"/>
      <c r="F45" s="808"/>
    </row>
    <row r="46" spans="1:6">
      <c r="B46" s="443"/>
    </row>
    <row r="47" spans="1:6">
      <c r="A47" s="802" t="s">
        <v>420</v>
      </c>
      <c r="B47" s="802"/>
      <c r="C47" s="802"/>
      <c r="D47" s="802"/>
      <c r="E47" s="802"/>
      <c r="F47" s="440"/>
    </row>
    <row r="48" spans="1:6">
      <c r="B48" s="444"/>
    </row>
    <row r="49" spans="1:6">
      <c r="A49" s="803" t="s">
        <v>553</v>
      </c>
      <c r="B49" s="803"/>
      <c r="C49" s="803"/>
      <c r="D49" s="803"/>
      <c r="E49" s="803"/>
      <c r="F49" s="803"/>
    </row>
    <row r="50" spans="1:6">
      <c r="B50" s="443"/>
    </row>
    <row r="51" spans="1:6">
      <c r="B51" s="443"/>
    </row>
    <row r="52" spans="1:6">
      <c r="A52" s="805" t="s">
        <v>421</v>
      </c>
      <c r="B52" s="805"/>
      <c r="C52" s="805"/>
      <c r="D52" s="805"/>
      <c r="E52" s="805"/>
      <c r="F52" s="440"/>
    </row>
    <row r="53" spans="1:6">
      <c r="B53" s="444"/>
    </row>
    <row r="54" spans="1:6" ht="29.45" customHeight="1">
      <c r="A54" s="808" t="s">
        <v>552</v>
      </c>
      <c r="B54" s="808"/>
      <c r="C54" s="808"/>
      <c r="D54" s="808"/>
      <c r="E54" s="808"/>
      <c r="F54" s="808"/>
    </row>
    <row r="55" spans="1:6">
      <c r="B55" s="443"/>
    </row>
    <row r="56" spans="1:6" ht="15" customHeight="1">
      <c r="A56" s="812" t="s">
        <v>422</v>
      </c>
      <c r="B56" s="812"/>
      <c r="C56" s="812"/>
      <c r="D56" s="812"/>
      <c r="E56" s="812"/>
      <c r="F56" s="442"/>
    </row>
    <row r="57" spans="1:6">
      <c r="B57" s="444"/>
    </row>
    <row r="58" spans="1:6" ht="76.150000000000006" customHeight="1">
      <c r="A58" s="808" t="s">
        <v>554</v>
      </c>
      <c r="B58" s="808"/>
      <c r="C58" s="808"/>
      <c r="D58" s="808"/>
      <c r="E58" s="808"/>
      <c r="F58" s="808"/>
    </row>
    <row r="59" spans="1:6">
      <c r="B59" s="443"/>
    </row>
    <row r="60" spans="1:6" ht="12.75" customHeight="1">
      <c r="A60" s="812" t="s">
        <v>423</v>
      </c>
      <c r="B60" s="812"/>
      <c r="C60" s="812"/>
      <c r="D60" s="812"/>
      <c r="E60" s="812"/>
      <c r="F60" s="440"/>
    </row>
    <row r="61" spans="1:6">
      <c r="B61" s="444"/>
    </row>
    <row r="62" spans="1:6" ht="28.5" customHeight="1">
      <c r="A62" s="803" t="s">
        <v>295</v>
      </c>
      <c r="B62" s="803"/>
      <c r="C62" s="803"/>
      <c r="D62" s="803"/>
      <c r="E62" s="803"/>
      <c r="F62" s="803"/>
    </row>
    <row r="63" spans="1:6">
      <c r="E63" s="445"/>
    </row>
    <row r="64" spans="1:6" ht="15">
      <c r="A64" s="477"/>
      <c r="B64" s="477"/>
      <c r="C64" s="477"/>
      <c r="D64" s="478"/>
      <c r="E64" s="478"/>
      <c r="F64" s="479" t="s">
        <v>296</v>
      </c>
    </row>
    <row r="65" spans="1:6">
      <c r="A65" s="477"/>
      <c r="B65" s="477"/>
      <c r="C65" s="809">
        <v>44012</v>
      </c>
      <c r="D65" s="809"/>
      <c r="E65" s="809">
        <v>43830</v>
      </c>
      <c r="F65" s="809"/>
    </row>
    <row r="66" spans="1:6" ht="13.5" customHeight="1">
      <c r="A66" s="477"/>
      <c r="B66" s="477"/>
      <c r="C66" s="480" t="s">
        <v>297</v>
      </c>
      <c r="D66" s="480" t="s">
        <v>298</v>
      </c>
      <c r="E66" s="480" t="s">
        <v>297</v>
      </c>
      <c r="F66" s="480" t="s">
        <v>298</v>
      </c>
    </row>
    <row r="67" spans="1:6">
      <c r="A67" s="810" t="s">
        <v>299</v>
      </c>
      <c r="B67" s="811"/>
      <c r="C67" s="505">
        <v>6793.79</v>
      </c>
      <c r="D67" s="505">
        <v>6820.47</v>
      </c>
      <c r="E67" s="481">
        <v>6442.33</v>
      </c>
      <c r="F67" s="481" t="s">
        <v>424</v>
      </c>
    </row>
    <row r="68" spans="1:6">
      <c r="A68" s="810" t="s">
        <v>300</v>
      </c>
      <c r="B68" s="811"/>
      <c r="C68" s="505">
        <v>1239.6099999999999</v>
      </c>
      <c r="D68" s="505">
        <v>1244.73</v>
      </c>
      <c r="E68" s="481">
        <v>1594.68</v>
      </c>
      <c r="F68" s="481">
        <v>1600.34</v>
      </c>
    </row>
    <row r="69" spans="1:6">
      <c r="A69" s="482"/>
      <c r="B69" s="482"/>
      <c r="C69" s="483"/>
      <c r="D69" s="484"/>
      <c r="E69" s="485"/>
      <c r="F69" s="485"/>
    </row>
    <row r="70" spans="1:6">
      <c r="A70" s="805" t="s">
        <v>425</v>
      </c>
      <c r="B70" s="805"/>
      <c r="C70" s="805"/>
      <c r="D70" s="805"/>
      <c r="E70" s="805"/>
      <c r="F70" s="440"/>
    </row>
    <row r="71" spans="1:6">
      <c r="B71" s="444"/>
    </row>
    <row r="72" spans="1:6" ht="28.5" customHeight="1">
      <c r="A72" s="803" t="s">
        <v>301</v>
      </c>
      <c r="B72" s="803"/>
      <c r="C72" s="803"/>
      <c r="D72" s="803"/>
      <c r="E72" s="803"/>
      <c r="F72" s="803"/>
    </row>
    <row r="73" spans="1:6">
      <c r="B73" s="444"/>
    </row>
    <row r="74" spans="1:6">
      <c r="A74" s="805" t="s">
        <v>426</v>
      </c>
      <c r="B74" s="805"/>
      <c r="C74" s="805"/>
      <c r="D74" s="805"/>
      <c r="E74" s="805"/>
      <c r="F74" s="440"/>
    </row>
    <row r="75" spans="1:6">
      <c r="B75" s="443"/>
    </row>
    <row r="76" spans="1:6" ht="27.75" customHeight="1">
      <c r="A76" s="803" t="s">
        <v>302</v>
      </c>
      <c r="B76" s="803"/>
      <c r="C76" s="803"/>
      <c r="D76" s="803"/>
      <c r="E76" s="803"/>
      <c r="F76" s="803"/>
    </row>
    <row r="77" spans="1:6">
      <c r="B77" s="443"/>
    </row>
    <row r="78" spans="1:6">
      <c r="A78" s="805" t="s">
        <v>427</v>
      </c>
      <c r="B78" s="805"/>
      <c r="C78" s="805"/>
      <c r="D78" s="805"/>
      <c r="E78" s="805"/>
      <c r="F78" s="440"/>
    </row>
    <row r="79" spans="1:6">
      <c r="B79" s="446"/>
    </row>
    <row r="80" spans="1:6" ht="93.75" customHeight="1">
      <c r="A80" s="806" t="s">
        <v>462</v>
      </c>
      <c r="B80" s="806"/>
      <c r="C80" s="806"/>
      <c r="D80" s="806"/>
      <c r="E80" s="806"/>
      <c r="F80" s="806"/>
    </row>
    <row r="81" spans="1:6">
      <c r="B81" s="443"/>
    </row>
    <row r="82" spans="1:6">
      <c r="A82" s="802" t="s">
        <v>303</v>
      </c>
      <c r="B82" s="802"/>
      <c r="C82" s="802"/>
      <c r="D82" s="802"/>
      <c r="E82" s="440"/>
      <c r="F82" s="440"/>
    </row>
    <row r="83" spans="1:6">
      <c r="B83" s="443"/>
    </row>
    <row r="84" spans="1:6" ht="29.25" customHeight="1">
      <c r="A84" s="808" t="s">
        <v>304</v>
      </c>
      <c r="B84" s="808"/>
      <c r="C84" s="808"/>
      <c r="D84" s="808"/>
      <c r="E84" s="808"/>
      <c r="F84" s="808"/>
    </row>
    <row r="85" spans="1:6">
      <c r="B85" s="444"/>
    </row>
    <row r="86" spans="1:6">
      <c r="A86" s="501" t="s">
        <v>444</v>
      </c>
      <c r="B86" s="444"/>
    </row>
    <row r="87" spans="1:6">
      <c r="B87" s="444"/>
    </row>
    <row r="88" spans="1:6" ht="77.25" customHeight="1">
      <c r="A88" s="813" t="s">
        <v>446</v>
      </c>
      <c r="B88" s="813"/>
      <c r="C88" s="813"/>
      <c r="D88" s="813"/>
      <c r="E88" s="813"/>
      <c r="F88" s="813"/>
    </row>
    <row r="89" spans="1:6">
      <c r="B89" s="444"/>
    </row>
    <row r="90" spans="1:6">
      <c r="A90" s="802" t="s">
        <v>305</v>
      </c>
      <c r="B90" s="802"/>
      <c r="C90" s="802"/>
      <c r="D90" s="802"/>
      <c r="E90" s="440"/>
      <c r="F90" s="440"/>
    </row>
    <row r="91" spans="1:6">
      <c r="B91" s="443"/>
    </row>
    <row r="92" spans="1:6">
      <c r="A92" s="808" t="s">
        <v>306</v>
      </c>
      <c r="B92" s="808"/>
      <c r="C92" s="808"/>
      <c r="D92" s="808"/>
      <c r="E92" s="808"/>
      <c r="F92" s="808"/>
    </row>
    <row r="93" spans="1:6">
      <c r="A93" s="476"/>
      <c r="B93" s="476"/>
      <c r="C93" s="476"/>
      <c r="D93" s="476"/>
      <c r="E93" s="476"/>
      <c r="F93" s="476"/>
    </row>
    <row r="94" spans="1:6">
      <c r="F94" s="447" t="s">
        <v>296</v>
      </c>
    </row>
    <row r="95" spans="1:6">
      <c r="A95" s="804" t="s">
        <v>307</v>
      </c>
      <c r="B95" s="804"/>
      <c r="C95" s="804"/>
      <c r="D95" s="804"/>
      <c r="E95" s="448">
        <v>44012</v>
      </c>
      <c r="F95" s="448">
        <v>43830</v>
      </c>
    </row>
    <row r="96" spans="1:6">
      <c r="A96" s="804" t="s">
        <v>308</v>
      </c>
      <c r="B96" s="804"/>
      <c r="C96" s="804"/>
      <c r="D96" s="804"/>
      <c r="E96" s="603"/>
      <c r="F96" s="603"/>
    </row>
    <row r="97" spans="1:6">
      <c r="A97" s="807" t="s">
        <v>309</v>
      </c>
      <c r="B97" s="807"/>
      <c r="C97" s="807"/>
      <c r="D97" s="807"/>
      <c r="E97" s="449">
        <f>74685270-177775</f>
        <v>74507495</v>
      </c>
      <c r="F97" s="450">
        <v>59018185</v>
      </c>
    </row>
    <row r="98" spans="1:6">
      <c r="A98" s="807" t="s">
        <v>310</v>
      </c>
      <c r="B98" s="807"/>
      <c r="C98" s="807"/>
      <c r="D98" s="807"/>
      <c r="E98" s="449">
        <v>800000</v>
      </c>
      <c r="F98" s="451">
        <v>0</v>
      </c>
    </row>
    <row r="99" spans="1:6">
      <c r="A99" s="804" t="s">
        <v>311</v>
      </c>
      <c r="B99" s="804"/>
      <c r="C99" s="804"/>
      <c r="D99" s="804"/>
      <c r="E99" s="452">
        <f>+SUM(E97:E98)</f>
        <v>75307495</v>
      </c>
      <c r="F99" s="452">
        <f>+SUM(F97:F98)</f>
        <v>59018185</v>
      </c>
    </row>
    <row r="100" spans="1:6">
      <c r="A100" s="829"/>
      <c r="B100" s="829"/>
      <c r="C100" s="829"/>
      <c r="D100" s="829"/>
      <c r="E100" s="453"/>
      <c r="F100" s="453"/>
    </row>
    <row r="101" spans="1:6">
      <c r="A101" s="804" t="s">
        <v>312</v>
      </c>
      <c r="B101" s="804"/>
      <c r="C101" s="804"/>
      <c r="D101" s="804"/>
      <c r="E101" s="603"/>
      <c r="F101" s="603"/>
    </row>
    <row r="102" spans="1:6">
      <c r="A102" s="807" t="s">
        <v>313</v>
      </c>
      <c r="B102" s="807"/>
      <c r="C102" s="807"/>
      <c r="D102" s="807"/>
      <c r="E102" s="450">
        <v>30000000</v>
      </c>
      <c r="F102" s="450">
        <v>30000000</v>
      </c>
    </row>
    <row r="103" spans="1:6" s="500" customFormat="1">
      <c r="A103" s="830" t="s">
        <v>314</v>
      </c>
      <c r="B103" s="830"/>
      <c r="C103" s="830"/>
      <c r="D103" s="830"/>
      <c r="E103" s="499">
        <v>10000000</v>
      </c>
      <c r="F103" s="499">
        <v>10000000</v>
      </c>
    </row>
    <row r="104" spans="1:6">
      <c r="A104" s="807" t="s">
        <v>315</v>
      </c>
      <c r="B104" s="807"/>
      <c r="C104" s="807"/>
      <c r="D104" s="807"/>
      <c r="E104" s="450">
        <v>25000000</v>
      </c>
      <c r="F104" s="450">
        <v>25000000</v>
      </c>
    </row>
    <row r="105" spans="1:6">
      <c r="A105" s="804" t="s">
        <v>316</v>
      </c>
      <c r="B105" s="804"/>
      <c r="C105" s="804"/>
      <c r="D105" s="804"/>
      <c r="E105" s="452">
        <f>+SUM(E102:E104)</f>
        <v>65000000</v>
      </c>
      <c r="F105" s="452">
        <f>+SUM(F102:F104)</f>
        <v>65000000</v>
      </c>
    </row>
    <row r="106" spans="1:6">
      <c r="A106" s="829"/>
      <c r="B106" s="829"/>
      <c r="C106" s="829"/>
      <c r="D106" s="829"/>
      <c r="E106" s="453"/>
      <c r="F106" s="453"/>
    </row>
    <row r="107" spans="1:6">
      <c r="A107" s="804" t="s">
        <v>317</v>
      </c>
      <c r="B107" s="804"/>
      <c r="C107" s="804"/>
      <c r="D107" s="804"/>
      <c r="E107" s="603"/>
      <c r="F107" s="603"/>
    </row>
    <row r="108" spans="1:6">
      <c r="A108" s="807" t="s">
        <v>318</v>
      </c>
      <c r="B108" s="807"/>
      <c r="C108" s="807"/>
      <c r="D108" s="807"/>
      <c r="E108" s="512">
        <v>35360315</v>
      </c>
      <c r="F108" s="454">
        <v>5078926</v>
      </c>
    </row>
    <row r="109" spans="1:6">
      <c r="A109" s="807" t="s">
        <v>217</v>
      </c>
      <c r="B109" s="807"/>
      <c r="C109" s="807"/>
      <c r="D109" s="807"/>
      <c r="E109" s="512">
        <v>6238852</v>
      </c>
      <c r="F109" s="454">
        <v>6789092</v>
      </c>
    </row>
    <row r="110" spans="1:6">
      <c r="A110" s="807" t="s">
        <v>319</v>
      </c>
      <c r="B110" s="807"/>
      <c r="C110" s="807"/>
      <c r="D110" s="807"/>
      <c r="E110" s="512">
        <v>36917795</v>
      </c>
      <c r="F110" s="454">
        <v>35007943</v>
      </c>
    </row>
    <row r="111" spans="1:6">
      <c r="A111" s="807" t="s">
        <v>320</v>
      </c>
      <c r="B111" s="807"/>
      <c r="C111" s="807"/>
      <c r="D111" s="807"/>
      <c r="E111" s="512">
        <v>250274475</v>
      </c>
      <c r="F111" s="454">
        <v>56843929</v>
      </c>
    </row>
    <row r="112" spans="1:6">
      <c r="A112" s="807" t="s">
        <v>321</v>
      </c>
      <c r="B112" s="807"/>
      <c r="C112" s="807"/>
      <c r="D112" s="807"/>
      <c r="E112" s="512">
        <v>200517421</v>
      </c>
      <c r="F112" s="454">
        <v>151407446</v>
      </c>
    </row>
    <row r="113" spans="1:6">
      <c r="A113" s="807" t="s">
        <v>322</v>
      </c>
      <c r="B113" s="807"/>
      <c r="C113" s="807"/>
      <c r="D113" s="807"/>
      <c r="E113" s="512">
        <v>6255026</v>
      </c>
      <c r="F113" s="454">
        <v>5099650</v>
      </c>
    </row>
    <row r="114" spans="1:6">
      <c r="A114" s="807" t="s">
        <v>323</v>
      </c>
      <c r="B114" s="807"/>
      <c r="C114" s="807"/>
      <c r="D114" s="807"/>
      <c r="E114" s="512">
        <v>5689127</v>
      </c>
      <c r="F114" s="454">
        <v>5843127</v>
      </c>
    </row>
    <row r="115" spans="1:6">
      <c r="A115" s="807" t="s">
        <v>324</v>
      </c>
      <c r="B115" s="807"/>
      <c r="C115" s="807"/>
      <c r="D115" s="807"/>
      <c r="E115" s="512">
        <v>21756433</v>
      </c>
      <c r="F115" s="454">
        <v>25342450</v>
      </c>
    </row>
    <row r="116" spans="1:6">
      <c r="A116" s="807" t="s">
        <v>325</v>
      </c>
      <c r="B116" s="807"/>
      <c r="C116" s="807"/>
      <c r="D116" s="807"/>
      <c r="E116" s="512">
        <v>1993836252</v>
      </c>
      <c r="F116" s="454">
        <v>1354396259</v>
      </c>
    </row>
    <row r="117" spans="1:6">
      <c r="A117" s="807" t="s">
        <v>326</v>
      </c>
      <c r="B117" s="807"/>
      <c r="C117" s="807"/>
      <c r="D117" s="807"/>
      <c r="E117" s="512">
        <v>571064723</v>
      </c>
      <c r="F117" s="454">
        <v>142802104</v>
      </c>
    </row>
    <row r="118" spans="1:6">
      <c r="A118" s="807" t="s">
        <v>327</v>
      </c>
      <c r="B118" s="807"/>
      <c r="C118" s="807"/>
      <c r="D118" s="807"/>
      <c r="E118" s="512">
        <v>60111605</v>
      </c>
      <c r="F118" s="454">
        <v>18699269</v>
      </c>
    </row>
    <row r="119" spans="1:6">
      <c r="A119" s="807" t="s">
        <v>328</v>
      </c>
      <c r="B119" s="807"/>
      <c r="C119" s="807"/>
      <c r="D119" s="807"/>
      <c r="E119" s="512">
        <v>170694129</v>
      </c>
      <c r="F119" s="454">
        <v>679922139</v>
      </c>
    </row>
    <row r="120" spans="1:6">
      <c r="A120" s="807" t="s">
        <v>329</v>
      </c>
      <c r="B120" s="807"/>
      <c r="C120" s="807"/>
      <c r="D120" s="807"/>
      <c r="E120" s="512">
        <v>84699675</v>
      </c>
      <c r="F120" s="454">
        <v>75393429</v>
      </c>
    </row>
    <row r="121" spans="1:6">
      <c r="A121" s="804" t="s">
        <v>330</v>
      </c>
      <c r="B121" s="804"/>
      <c r="C121" s="804"/>
      <c r="D121" s="804"/>
      <c r="E121" s="452">
        <f>+SUM(E108:E120)</f>
        <v>3443415828</v>
      </c>
      <c r="F121" s="452">
        <f>+SUM(F108:F120)</f>
        <v>2562625763</v>
      </c>
    </row>
    <row r="122" spans="1:6" ht="14.25" customHeight="1">
      <c r="A122" s="804" t="s">
        <v>331</v>
      </c>
      <c r="B122" s="804"/>
      <c r="C122" s="804"/>
      <c r="D122" s="804"/>
      <c r="E122" s="452">
        <f>+E99+E105+E121</f>
        <v>3583723323</v>
      </c>
      <c r="F122" s="452">
        <f>+F99+F105+F121</f>
        <v>2686643948</v>
      </c>
    </row>
    <row r="123" spans="1:6">
      <c r="B123" s="444"/>
    </row>
    <row r="124" spans="1:6">
      <c r="B124" s="444"/>
      <c r="E124" s="506"/>
    </row>
    <row r="125" spans="1:6">
      <c r="A125" s="802" t="s">
        <v>332</v>
      </c>
      <c r="B125" s="802"/>
      <c r="C125" s="802"/>
      <c r="D125" s="802"/>
      <c r="E125" s="802"/>
    </row>
    <row r="126" spans="1:6">
      <c r="B126" s="443"/>
    </row>
    <row r="127" spans="1:6" ht="31.15" customHeight="1">
      <c r="A127" s="803" t="s">
        <v>456</v>
      </c>
      <c r="B127" s="803"/>
      <c r="C127" s="803"/>
      <c r="D127" s="803"/>
      <c r="E127" s="803"/>
      <c r="F127" s="803"/>
    </row>
    <row r="128" spans="1:6">
      <c r="A128" s="486"/>
      <c r="B128" s="486"/>
      <c r="C128" s="486"/>
      <c r="D128" s="486"/>
      <c r="E128" s="486"/>
      <c r="F128" s="486"/>
    </row>
    <row r="129" spans="1:6">
      <c r="F129" s="447" t="s">
        <v>296</v>
      </c>
    </row>
    <row r="130" spans="1:6">
      <c r="A130" s="804" t="s">
        <v>307</v>
      </c>
      <c r="B130" s="804"/>
      <c r="C130" s="804"/>
      <c r="D130" s="804"/>
      <c r="E130" s="511">
        <v>44012</v>
      </c>
      <c r="F130" s="448">
        <v>43830</v>
      </c>
    </row>
    <row r="131" spans="1:6">
      <c r="A131" s="807" t="s">
        <v>256</v>
      </c>
      <c r="B131" s="807"/>
      <c r="C131" s="807"/>
      <c r="D131" s="807"/>
      <c r="E131" s="454">
        <v>27390905276</v>
      </c>
      <c r="F131" s="450">
        <v>28529744594</v>
      </c>
    </row>
    <row r="132" spans="1:6">
      <c r="A132" s="807" t="s">
        <v>333</v>
      </c>
      <c r="B132" s="807"/>
      <c r="C132" s="807"/>
      <c r="D132" s="807"/>
      <c r="E132" s="454">
        <v>761852758</v>
      </c>
      <c r="F132" s="450">
        <v>473288443</v>
      </c>
    </row>
    <row r="133" spans="1:6">
      <c r="A133" s="807" t="s">
        <v>334</v>
      </c>
      <c r="B133" s="807"/>
      <c r="C133" s="807"/>
      <c r="D133" s="807"/>
      <c r="E133" s="454">
        <v>1327849244</v>
      </c>
      <c r="F133" s="450">
        <v>944898970</v>
      </c>
    </row>
    <row r="134" spans="1:6">
      <c r="A134" s="807" t="s">
        <v>335</v>
      </c>
      <c r="B134" s="807"/>
      <c r="C134" s="807"/>
      <c r="D134" s="807"/>
      <c r="E134" s="454">
        <v>9121616314</v>
      </c>
      <c r="F134" s="450">
        <v>10943316176</v>
      </c>
    </row>
    <row r="135" spans="1:6">
      <c r="A135" s="807" t="s">
        <v>428</v>
      </c>
      <c r="B135" s="807"/>
      <c r="C135" s="807"/>
      <c r="D135" s="807"/>
      <c r="E135" s="454">
        <v>0</v>
      </c>
      <c r="F135" s="450">
        <v>3642717</v>
      </c>
    </row>
    <row r="136" spans="1:6">
      <c r="A136" s="807" t="s">
        <v>429</v>
      </c>
      <c r="B136" s="807"/>
      <c r="C136" s="807"/>
      <c r="D136" s="807"/>
      <c r="E136" s="454">
        <v>210570459</v>
      </c>
      <c r="F136" s="450">
        <v>443192208</v>
      </c>
    </row>
    <row r="137" spans="1:6">
      <c r="A137" s="807" t="s">
        <v>336</v>
      </c>
      <c r="B137" s="807"/>
      <c r="C137" s="807"/>
      <c r="D137" s="807"/>
      <c r="E137" s="450">
        <v>-358698342</v>
      </c>
      <c r="F137" s="450">
        <v>-358698342</v>
      </c>
    </row>
    <row r="138" spans="1:6">
      <c r="A138" s="804" t="s">
        <v>337</v>
      </c>
      <c r="B138" s="804"/>
      <c r="C138" s="804"/>
      <c r="D138" s="804"/>
      <c r="E138" s="452">
        <f>+SUM(E131:E137)</f>
        <v>38454095709</v>
      </c>
      <c r="F138" s="452">
        <f>+SUM(F131:F137)</f>
        <v>40979384766</v>
      </c>
    </row>
    <row r="139" spans="1:6" s="456" customFormat="1" ht="11.25">
      <c r="C139" s="457"/>
      <c r="D139" s="457"/>
      <c r="E139" s="510"/>
      <c r="F139" s="457"/>
    </row>
    <row r="140" spans="1:6" ht="15">
      <c r="A140" s="458" t="s">
        <v>457</v>
      </c>
      <c r="C140" s="459"/>
      <c r="D140" s="459"/>
      <c r="E140" s="459"/>
      <c r="F140" s="459"/>
    </row>
    <row r="141" spans="1:6" s="456" customFormat="1" ht="11.25">
      <c r="A141" s="817" t="s">
        <v>338</v>
      </c>
      <c r="B141" s="817"/>
      <c r="C141" s="817"/>
      <c r="D141" s="460" t="s">
        <v>339</v>
      </c>
      <c r="E141" s="816" t="s">
        <v>340</v>
      </c>
      <c r="F141" s="816"/>
    </row>
    <row r="142" spans="1:6" s="456" customFormat="1" ht="11.25">
      <c r="A142" s="817"/>
      <c r="B142" s="817"/>
      <c r="C142" s="817"/>
      <c r="D142" s="460" t="s">
        <v>341</v>
      </c>
      <c r="E142" s="460" t="s">
        <v>341</v>
      </c>
      <c r="F142" s="460" t="s">
        <v>342</v>
      </c>
    </row>
    <row r="143" spans="1:6" s="456" customFormat="1" ht="11.25">
      <c r="A143" s="815" t="s">
        <v>343</v>
      </c>
      <c r="B143" s="815"/>
      <c r="C143" s="815"/>
      <c r="D143" s="461">
        <f>+E131+E134+E136</f>
        <v>36723092049</v>
      </c>
      <c r="E143" s="461">
        <f>358698342-E148</f>
        <v>337801321.98000002</v>
      </c>
      <c r="F143" s="462">
        <v>0.01</v>
      </c>
    </row>
    <row r="144" spans="1:6" s="456" customFormat="1" ht="11.25">
      <c r="A144" s="814" t="s">
        <v>344</v>
      </c>
      <c r="B144" s="814"/>
      <c r="C144" s="814"/>
      <c r="D144" s="463"/>
      <c r="E144" s="464"/>
      <c r="F144" s="465"/>
    </row>
    <row r="145" spans="1:6" s="456" customFormat="1" ht="11.25">
      <c r="A145" s="814" t="s">
        <v>345</v>
      </c>
      <c r="B145" s="814"/>
      <c r="C145" s="814"/>
      <c r="D145" s="466"/>
      <c r="E145" s="465"/>
      <c r="F145" s="465"/>
    </row>
    <row r="146" spans="1:6" s="456" customFormat="1" ht="11.25">
      <c r="A146" s="814" t="s">
        <v>346</v>
      </c>
      <c r="B146" s="814"/>
      <c r="C146" s="814"/>
      <c r="D146" s="466">
        <v>1327849244</v>
      </c>
      <c r="E146" s="466">
        <f>+D146*F146</f>
        <v>13278492.439999999</v>
      </c>
      <c r="F146" s="467">
        <v>0.01</v>
      </c>
    </row>
    <row r="147" spans="1:6" s="456" customFormat="1" ht="11.25">
      <c r="A147" s="814" t="s">
        <v>347</v>
      </c>
      <c r="B147" s="814"/>
      <c r="C147" s="814"/>
      <c r="D147" s="466">
        <v>761852758</v>
      </c>
      <c r="E147" s="466">
        <f>+D147*F147</f>
        <v>7618527.5800000001</v>
      </c>
      <c r="F147" s="467">
        <v>0.01</v>
      </c>
    </row>
    <row r="148" spans="1:6" s="456" customFormat="1" ht="11.25">
      <c r="A148" s="814" t="s">
        <v>348</v>
      </c>
      <c r="B148" s="814"/>
      <c r="C148" s="814"/>
      <c r="D148" s="461">
        <f>+D147+D146</f>
        <v>2089702002</v>
      </c>
      <c r="E148" s="461">
        <f>+SUM(E146:E147)</f>
        <v>20897020.02</v>
      </c>
      <c r="F148" s="462">
        <f>+E148/D148</f>
        <v>0.01</v>
      </c>
    </row>
    <row r="149" spans="1:6" s="456" customFormat="1" ht="11.25">
      <c r="A149" s="815" t="s">
        <v>549</v>
      </c>
      <c r="B149" s="815"/>
      <c r="C149" s="815"/>
      <c r="D149" s="461">
        <f>+D148+D143</f>
        <v>38812794051</v>
      </c>
      <c r="E149" s="461">
        <f>+E143+E148</f>
        <v>358698342</v>
      </c>
      <c r="F149" s="462">
        <f>+E149/D149</f>
        <v>9.2417552193915873E-3</v>
      </c>
    </row>
    <row r="150" spans="1:6" s="456" customFormat="1" ht="11.25">
      <c r="A150" s="814" t="s">
        <v>547</v>
      </c>
      <c r="B150" s="814"/>
      <c r="C150" s="814"/>
      <c r="D150" s="466">
        <v>-358698342</v>
      </c>
      <c r="E150" s="466">
        <f>+E149</f>
        <v>358698342</v>
      </c>
      <c r="F150" s="465"/>
    </row>
    <row r="151" spans="1:6" s="456" customFormat="1" ht="11.25">
      <c r="A151" s="815" t="s">
        <v>548</v>
      </c>
      <c r="B151" s="815"/>
      <c r="C151" s="815"/>
      <c r="D151" s="461">
        <f>+D149+D150</f>
        <v>38454095709</v>
      </c>
      <c r="E151" s="463"/>
      <c r="F151" s="468"/>
    </row>
    <row r="152" spans="1:6" s="456" customFormat="1" ht="11.25">
      <c r="B152" s="469"/>
      <c r="C152" s="457"/>
      <c r="D152" s="457"/>
      <c r="E152" s="457"/>
      <c r="F152" s="457"/>
    </row>
    <row r="153" spans="1:6" s="456" customFormat="1" ht="11.25">
      <c r="A153" s="800" t="s">
        <v>349</v>
      </c>
      <c r="B153" s="800"/>
      <c r="C153" s="800"/>
      <c r="D153" s="800"/>
      <c r="E153" s="800"/>
      <c r="F153" s="800"/>
    </row>
    <row r="154" spans="1:6" s="456" customFormat="1" ht="11.25" customHeight="1">
      <c r="A154" s="800" t="s">
        <v>350</v>
      </c>
      <c r="B154" s="800"/>
      <c r="C154" s="800"/>
      <c r="D154" s="800"/>
      <c r="E154" s="800"/>
      <c r="F154" s="800"/>
    </row>
    <row r="155" spans="1:6" s="456" customFormat="1" ht="11.25">
      <c r="A155" s="814" t="s">
        <v>351</v>
      </c>
      <c r="B155" s="814"/>
      <c r="C155" s="814"/>
      <c r="D155" s="819"/>
      <c r="E155" s="819"/>
      <c r="F155" s="819"/>
    </row>
    <row r="156" spans="1:6" s="456" customFormat="1" ht="12.75" customHeight="1">
      <c r="A156" s="814" t="s">
        <v>352</v>
      </c>
      <c r="B156" s="814"/>
      <c r="C156" s="814"/>
      <c r="D156" s="814" t="s">
        <v>353</v>
      </c>
      <c r="E156" s="814"/>
      <c r="F156" s="814"/>
    </row>
    <row r="157" spans="1:6" s="456" customFormat="1" ht="11.25">
      <c r="A157" s="814" t="s">
        <v>354</v>
      </c>
      <c r="B157" s="814"/>
      <c r="C157" s="814"/>
      <c r="D157" s="819"/>
      <c r="E157" s="819"/>
      <c r="F157" s="819"/>
    </row>
    <row r="158" spans="1:6" s="456" customFormat="1" ht="11.25">
      <c r="B158" s="455"/>
      <c r="C158" s="457"/>
      <c r="D158" s="457"/>
      <c r="E158" s="457"/>
      <c r="F158" s="457"/>
    </row>
    <row r="159" spans="1:6" s="456" customFormat="1" ht="11.25">
      <c r="B159" s="455"/>
      <c r="C159" s="457"/>
      <c r="D159" s="457"/>
      <c r="E159" s="457"/>
      <c r="F159" s="457"/>
    </row>
    <row r="160" spans="1:6">
      <c r="A160" s="802" t="s">
        <v>430</v>
      </c>
      <c r="B160" s="802"/>
      <c r="C160" s="802"/>
      <c r="D160" s="802"/>
      <c r="E160" s="802"/>
      <c r="F160" s="470"/>
    </row>
    <row r="161" spans="1:6">
      <c r="B161" s="444"/>
      <c r="C161" s="470"/>
      <c r="D161" s="470"/>
      <c r="E161" s="470"/>
      <c r="F161" s="470"/>
    </row>
    <row r="162" spans="1:6">
      <c r="A162" s="826" t="s">
        <v>458</v>
      </c>
      <c r="B162" s="826"/>
      <c r="C162" s="826"/>
      <c r="D162" s="826"/>
      <c r="E162" s="826"/>
      <c r="F162" s="826"/>
    </row>
    <row r="163" spans="1:6">
      <c r="A163" s="487"/>
      <c r="B163" s="487"/>
      <c r="C163" s="487"/>
      <c r="D163" s="487"/>
      <c r="E163" s="487"/>
      <c r="F163" s="487"/>
    </row>
    <row r="164" spans="1:6" s="493" customFormat="1">
      <c r="A164" s="492"/>
      <c r="B164" s="492"/>
      <c r="C164" s="492"/>
      <c r="F164" s="494" t="s">
        <v>296</v>
      </c>
    </row>
    <row r="165" spans="1:6" s="493" customFormat="1">
      <c r="A165" s="831" t="s">
        <v>307</v>
      </c>
      <c r="B165" s="831"/>
      <c r="C165" s="831"/>
      <c r="D165" s="831"/>
      <c r="E165" s="509">
        <v>44012</v>
      </c>
      <c r="F165" s="495">
        <v>43830</v>
      </c>
    </row>
    <row r="166" spans="1:6" s="493" customFormat="1">
      <c r="A166" s="821" t="s">
        <v>355</v>
      </c>
      <c r="B166" s="821"/>
      <c r="C166" s="821"/>
      <c r="D166" s="821"/>
      <c r="E166" s="489">
        <f>+F166</f>
        <v>1418273919</v>
      </c>
      <c r="F166" s="489">
        <v>1418273919</v>
      </c>
    </row>
    <row r="167" spans="1:6" s="493" customFormat="1">
      <c r="A167" s="821" t="s">
        <v>356</v>
      </c>
      <c r="B167" s="821"/>
      <c r="C167" s="821"/>
      <c r="D167" s="821"/>
      <c r="E167" s="489">
        <v>116756877</v>
      </c>
      <c r="F167" s="489">
        <v>116756877</v>
      </c>
    </row>
    <row r="168" spans="1:6" s="493" customFormat="1">
      <c r="A168" s="821" t="s">
        <v>357</v>
      </c>
      <c r="B168" s="821"/>
      <c r="C168" s="821"/>
      <c r="D168" s="821"/>
      <c r="E168" s="489">
        <v>16179938</v>
      </c>
      <c r="F168" s="489">
        <v>4553891</v>
      </c>
    </row>
    <row r="169" spans="1:6" s="493" customFormat="1">
      <c r="A169" s="821" t="s">
        <v>358</v>
      </c>
      <c r="B169" s="821"/>
      <c r="C169" s="821"/>
      <c r="D169" s="821"/>
      <c r="E169" s="489">
        <v>857276905</v>
      </c>
      <c r="F169" s="489">
        <v>633559249</v>
      </c>
    </row>
    <row r="170" spans="1:6" s="493" customFormat="1">
      <c r="A170" s="821" t="s">
        <v>359</v>
      </c>
      <c r="B170" s="821"/>
      <c r="C170" s="821"/>
      <c r="D170" s="821"/>
      <c r="E170" s="489">
        <v>0</v>
      </c>
      <c r="F170" s="489">
        <v>504611687</v>
      </c>
    </row>
    <row r="171" spans="1:6" s="493" customFormat="1">
      <c r="A171" s="821" t="s">
        <v>440</v>
      </c>
      <c r="B171" s="821"/>
      <c r="C171" s="821"/>
      <c r="D171" s="821"/>
      <c r="E171" s="489">
        <v>0</v>
      </c>
      <c r="F171" s="490">
        <v>301070274</v>
      </c>
    </row>
    <row r="172" spans="1:6" s="493" customFormat="1">
      <c r="A172" s="821" t="s">
        <v>361</v>
      </c>
      <c r="B172" s="821"/>
      <c r="C172" s="821"/>
      <c r="D172" s="821"/>
      <c r="E172" s="489">
        <v>0</v>
      </c>
      <c r="F172" s="490">
        <v>9491101</v>
      </c>
    </row>
    <row r="173" spans="1:6" s="493" customFormat="1">
      <c r="A173" s="821" t="s">
        <v>441</v>
      </c>
      <c r="B173" s="821"/>
      <c r="C173" s="821"/>
      <c r="D173" s="821"/>
      <c r="E173" s="489">
        <v>42160182</v>
      </c>
      <c r="F173" s="490">
        <v>42160182</v>
      </c>
    </row>
    <row r="174" spans="1:6" s="493" customFormat="1">
      <c r="A174" s="821" t="s">
        <v>360</v>
      </c>
      <c r="B174" s="821"/>
      <c r="C174" s="821"/>
      <c r="D174" s="821"/>
      <c r="E174" s="489">
        <v>0</v>
      </c>
      <c r="F174" s="490">
        <v>1500000</v>
      </c>
    </row>
    <row r="175" spans="1:6" s="576" customFormat="1">
      <c r="A175" s="820" t="s">
        <v>459</v>
      </c>
      <c r="B175" s="820"/>
      <c r="C175" s="820"/>
      <c r="D175" s="820"/>
      <c r="E175" s="575">
        <v>35194917</v>
      </c>
      <c r="F175" s="575">
        <v>0</v>
      </c>
    </row>
    <row r="176" spans="1:6" s="493" customFormat="1">
      <c r="A176" s="821" t="s">
        <v>220</v>
      </c>
      <c r="B176" s="821"/>
      <c r="C176" s="821"/>
      <c r="D176" s="821"/>
      <c r="E176" s="489">
        <v>13976471</v>
      </c>
      <c r="F176" s="489">
        <v>0</v>
      </c>
    </row>
    <row r="177" spans="1:6" s="493" customFormat="1">
      <c r="A177" s="822" t="s">
        <v>362</v>
      </c>
      <c r="B177" s="822"/>
      <c r="C177" s="822"/>
      <c r="D177" s="822"/>
      <c r="E177" s="496">
        <f>+SUM(E166:E176)</f>
        <v>2499819209</v>
      </c>
      <c r="F177" s="496">
        <f>+SUM(F166:F176)</f>
        <v>3031977180</v>
      </c>
    </row>
    <row r="178" spans="1:6">
      <c r="B178" s="444"/>
      <c r="C178" s="470"/>
      <c r="D178" s="470"/>
      <c r="E178" s="498"/>
      <c r="F178" s="498"/>
    </row>
    <row r="179" spans="1:6">
      <c r="B179" s="444"/>
      <c r="C179" s="470"/>
      <c r="D179" s="470"/>
      <c r="E179" s="507"/>
      <c r="F179" s="498"/>
    </row>
    <row r="180" spans="1:6">
      <c r="A180" s="802" t="s">
        <v>431</v>
      </c>
      <c r="B180" s="802"/>
      <c r="C180" s="802"/>
      <c r="D180" s="802"/>
      <c r="E180" s="802"/>
      <c r="F180" s="498"/>
    </row>
    <row r="181" spans="1:6">
      <c r="B181" s="443"/>
      <c r="C181" s="470"/>
      <c r="D181" s="470"/>
      <c r="E181" s="470"/>
      <c r="F181" s="470"/>
    </row>
    <row r="182" spans="1:6" ht="40.5" customHeight="1">
      <c r="A182" s="806" t="s">
        <v>460</v>
      </c>
      <c r="B182" s="806"/>
      <c r="C182" s="806"/>
      <c r="D182" s="806"/>
      <c r="E182" s="806"/>
      <c r="F182" s="806"/>
    </row>
    <row r="183" spans="1:6">
      <c r="A183" s="486"/>
      <c r="B183" s="486"/>
      <c r="C183" s="486"/>
      <c r="D183" s="486"/>
      <c r="E183" s="486"/>
      <c r="F183" s="486"/>
    </row>
    <row r="184" spans="1:6">
      <c r="F184" s="447" t="s">
        <v>296</v>
      </c>
    </row>
    <row r="185" spans="1:6">
      <c r="A185" s="818" t="s">
        <v>307</v>
      </c>
      <c r="B185" s="818"/>
      <c r="C185" s="818"/>
      <c r="D185" s="818"/>
      <c r="E185" s="448">
        <v>44012</v>
      </c>
      <c r="F185" s="448">
        <v>43830</v>
      </c>
    </row>
    <row r="186" spans="1:6">
      <c r="A186" s="807" t="s">
        <v>363</v>
      </c>
      <c r="B186" s="807"/>
      <c r="C186" s="807"/>
      <c r="D186" s="807"/>
      <c r="E186" s="450">
        <v>57696100153</v>
      </c>
      <c r="F186" s="489">
        <v>69022171199</v>
      </c>
    </row>
    <row r="187" spans="1:6">
      <c r="A187" s="807" t="s">
        <v>364</v>
      </c>
      <c r="B187" s="807"/>
      <c r="C187" s="807"/>
      <c r="D187" s="807"/>
      <c r="E187" s="450">
        <v>7769670326</v>
      </c>
      <c r="F187" s="489">
        <v>4056348435</v>
      </c>
    </row>
    <row r="188" spans="1:6">
      <c r="A188" s="807" t="s">
        <v>365</v>
      </c>
      <c r="B188" s="807"/>
      <c r="C188" s="807"/>
      <c r="D188" s="807"/>
      <c r="E188" s="450">
        <v>-815068362</v>
      </c>
      <c r="F188" s="489">
        <v>-815068362</v>
      </c>
    </row>
    <row r="189" spans="1:6">
      <c r="A189" s="804" t="s">
        <v>366</v>
      </c>
      <c r="B189" s="804"/>
      <c r="C189" s="804"/>
      <c r="D189" s="804"/>
      <c r="E189" s="452">
        <f>+SUM(E186:E188)</f>
        <v>64650702117</v>
      </c>
      <c r="F189" s="452">
        <f>+SUM(F186:F188)</f>
        <v>72263451272</v>
      </c>
    </row>
    <row r="190" spans="1:6">
      <c r="B190" s="443"/>
      <c r="C190" s="470"/>
      <c r="D190" s="470"/>
      <c r="E190" s="498"/>
      <c r="F190" s="498"/>
    </row>
    <row r="191" spans="1:6">
      <c r="B191" s="443"/>
      <c r="C191" s="470"/>
      <c r="D191" s="470"/>
      <c r="E191" s="470"/>
      <c r="F191" s="470"/>
    </row>
    <row r="192" spans="1:6">
      <c r="A192" s="802" t="s">
        <v>435</v>
      </c>
      <c r="B192" s="802"/>
      <c r="C192" s="802"/>
      <c r="D192" s="802"/>
      <c r="E192" s="470"/>
      <c r="F192" s="470"/>
    </row>
    <row r="193" spans="1:6">
      <c r="B193" s="444"/>
      <c r="C193" s="470"/>
      <c r="D193" s="470"/>
      <c r="E193" s="470"/>
      <c r="F193" s="470"/>
    </row>
    <row r="194" spans="1:6" ht="12.75" customHeight="1">
      <c r="A194" s="808" t="s">
        <v>461</v>
      </c>
      <c r="B194" s="808"/>
      <c r="C194" s="808"/>
      <c r="D194" s="808"/>
      <c r="E194" s="808"/>
      <c r="F194" s="808"/>
    </row>
    <row r="195" spans="1:6">
      <c r="B195" s="443"/>
      <c r="C195" s="470"/>
      <c r="D195" s="470"/>
      <c r="E195" s="470"/>
      <c r="F195" s="470"/>
    </row>
    <row r="196" spans="1:6">
      <c r="E196" s="470"/>
      <c r="F196" s="447" t="s">
        <v>296</v>
      </c>
    </row>
    <row r="197" spans="1:6">
      <c r="A197" s="818" t="s">
        <v>307</v>
      </c>
      <c r="B197" s="818"/>
      <c r="C197" s="818"/>
      <c r="D197" s="818"/>
      <c r="E197" s="511">
        <v>44012</v>
      </c>
      <c r="F197" s="448">
        <v>43830</v>
      </c>
    </row>
    <row r="198" spans="1:6">
      <c r="A198" s="807" t="s">
        <v>367</v>
      </c>
      <c r="B198" s="807"/>
      <c r="C198" s="807"/>
      <c r="D198" s="807"/>
      <c r="E198" s="450">
        <v>35788215</v>
      </c>
      <c r="F198" s="491">
        <v>28591209</v>
      </c>
    </row>
    <row r="199" spans="1:6">
      <c r="A199" s="807" t="s">
        <v>368</v>
      </c>
      <c r="B199" s="807"/>
      <c r="C199" s="807"/>
      <c r="D199" s="807"/>
      <c r="E199" s="450">
        <v>100757575</v>
      </c>
      <c r="F199" s="491">
        <v>65895225</v>
      </c>
    </row>
    <row r="200" spans="1:6">
      <c r="A200" s="807" t="s">
        <v>437</v>
      </c>
      <c r="B200" s="807"/>
      <c r="C200" s="807"/>
      <c r="D200" s="807"/>
      <c r="E200" s="489">
        <v>881015982</v>
      </c>
      <c r="F200" s="489">
        <v>96534504</v>
      </c>
    </row>
    <row r="201" spans="1:6">
      <c r="A201" s="804" t="s">
        <v>436</v>
      </c>
      <c r="B201" s="804"/>
      <c r="C201" s="804"/>
      <c r="D201" s="804"/>
      <c r="E201" s="452">
        <f>+SUM(E198:E200)</f>
        <v>1017561772</v>
      </c>
      <c r="F201" s="452">
        <f>+SUM(F198:F200)</f>
        <v>191020938</v>
      </c>
    </row>
    <row r="202" spans="1:6">
      <c r="B202" s="443"/>
      <c r="C202" s="470"/>
      <c r="D202" s="470"/>
      <c r="E202" s="470"/>
      <c r="F202" s="470"/>
    </row>
    <row r="203" spans="1:6">
      <c r="B203" s="443"/>
      <c r="C203" s="470"/>
      <c r="D203" s="470"/>
      <c r="E203" s="470"/>
      <c r="F203" s="470"/>
    </row>
    <row r="204" spans="1:6">
      <c r="A204" s="802" t="s">
        <v>432</v>
      </c>
      <c r="B204" s="802"/>
      <c r="C204" s="802"/>
      <c r="D204" s="802"/>
      <c r="E204" s="802"/>
      <c r="F204" s="470"/>
    </row>
    <row r="205" spans="1:6">
      <c r="B205" s="443"/>
      <c r="C205" s="470"/>
      <c r="D205" s="470"/>
      <c r="E205" s="470"/>
      <c r="F205" s="470"/>
    </row>
    <row r="206" spans="1:6" ht="26.25" customHeight="1">
      <c r="A206" s="808" t="s">
        <v>433</v>
      </c>
      <c r="B206" s="808"/>
      <c r="C206" s="808"/>
      <c r="D206" s="808"/>
      <c r="E206" s="808"/>
      <c r="F206" s="808"/>
    </row>
    <row r="207" spans="1:6">
      <c r="A207" s="476"/>
      <c r="B207" s="476"/>
      <c r="C207" s="476"/>
      <c r="D207" s="476"/>
      <c r="E207" s="476"/>
      <c r="F207" s="470"/>
    </row>
    <row r="208" spans="1:6">
      <c r="E208" s="470"/>
      <c r="F208" s="447" t="s">
        <v>296</v>
      </c>
    </row>
    <row r="209" spans="1:6">
      <c r="A209" s="818" t="s">
        <v>307</v>
      </c>
      <c r="B209" s="818"/>
      <c r="C209" s="818"/>
      <c r="D209" s="818"/>
      <c r="E209" s="511">
        <v>44012</v>
      </c>
      <c r="F209" s="448">
        <v>43830</v>
      </c>
    </row>
    <row r="210" spans="1:6">
      <c r="A210" s="807" t="s">
        <v>374</v>
      </c>
      <c r="B210" s="807"/>
      <c r="C210" s="807"/>
      <c r="D210" s="807"/>
      <c r="E210" s="489">
        <v>270654131</v>
      </c>
      <c r="F210" s="489">
        <v>1540251523</v>
      </c>
    </row>
    <row r="211" spans="1:6">
      <c r="A211" s="807" t="s">
        <v>369</v>
      </c>
      <c r="B211" s="807"/>
      <c r="C211" s="807"/>
      <c r="D211" s="807"/>
      <c r="E211" s="450">
        <v>6000000000</v>
      </c>
      <c r="F211" s="489">
        <v>10000000000</v>
      </c>
    </row>
    <row r="212" spans="1:6">
      <c r="A212" s="804" t="s">
        <v>370</v>
      </c>
      <c r="B212" s="804"/>
      <c r="C212" s="804"/>
      <c r="D212" s="804"/>
      <c r="E212" s="452">
        <f>+SUM(E210:E211)</f>
        <v>6270654131</v>
      </c>
      <c r="F212" s="452">
        <f>+SUM(F210:F211)</f>
        <v>11540251523</v>
      </c>
    </row>
    <row r="213" spans="1:6" ht="15">
      <c r="A213" s="455"/>
      <c r="B213" s="459"/>
      <c r="C213" s="459"/>
      <c r="E213" s="580"/>
      <c r="F213" s="459"/>
    </row>
    <row r="214" spans="1:6">
      <c r="B214" s="443"/>
      <c r="C214" s="470"/>
      <c r="D214" s="470"/>
      <c r="E214" s="470"/>
      <c r="F214" s="470"/>
    </row>
    <row r="215" spans="1:6">
      <c r="A215" s="802" t="s">
        <v>371</v>
      </c>
      <c r="B215" s="802"/>
      <c r="C215" s="802"/>
      <c r="D215" s="802"/>
      <c r="E215" s="802"/>
      <c r="F215" s="470"/>
    </row>
    <row r="216" spans="1:6">
      <c r="B216" s="444"/>
      <c r="C216" s="470"/>
      <c r="D216" s="470"/>
      <c r="E216" s="470"/>
      <c r="F216" s="470"/>
    </row>
    <row r="217" spans="1:6" ht="28.5" customHeight="1">
      <c r="A217" s="808" t="s">
        <v>372</v>
      </c>
      <c r="B217" s="808"/>
      <c r="C217" s="808"/>
      <c r="D217" s="808"/>
      <c r="E217" s="808"/>
      <c r="F217" s="808"/>
    </row>
    <row r="218" spans="1:6">
      <c r="E218" s="470"/>
      <c r="F218" s="447" t="s">
        <v>296</v>
      </c>
    </row>
    <row r="219" spans="1:6">
      <c r="A219" s="818" t="s">
        <v>307</v>
      </c>
      <c r="B219" s="818"/>
      <c r="C219" s="818"/>
      <c r="D219" s="818"/>
      <c r="E219" s="511">
        <v>44012</v>
      </c>
      <c r="F219" s="448">
        <v>43830</v>
      </c>
    </row>
    <row r="220" spans="1:6">
      <c r="A220" s="823" t="s">
        <v>261</v>
      </c>
      <c r="B220" s="823"/>
      <c r="C220" s="823"/>
      <c r="D220" s="823"/>
      <c r="E220" s="450">
        <v>11772713823</v>
      </c>
      <c r="F220" s="489">
        <v>19670127574</v>
      </c>
    </row>
    <row r="221" spans="1:6">
      <c r="A221" s="823" t="s">
        <v>373</v>
      </c>
      <c r="B221" s="823"/>
      <c r="C221" s="823"/>
      <c r="D221" s="823"/>
      <c r="E221" s="450">
        <v>3059668671</v>
      </c>
      <c r="F221" s="489">
        <v>2483349500</v>
      </c>
    </row>
    <row r="222" spans="1:6">
      <c r="A222" s="828" t="s">
        <v>375</v>
      </c>
      <c r="B222" s="828"/>
      <c r="C222" s="828"/>
      <c r="D222" s="828"/>
      <c r="E222" s="452">
        <f>+SUM(E220:E221)</f>
        <v>14832382494</v>
      </c>
      <c r="F222" s="452">
        <f>+SUM(F220:F221)</f>
        <v>22153477074</v>
      </c>
    </row>
    <row r="223" spans="1:6" ht="15">
      <c r="A223" s="455"/>
      <c r="C223" s="459"/>
      <c r="D223" s="459"/>
      <c r="E223" s="580"/>
      <c r="F223" s="580"/>
    </row>
    <row r="224" spans="1:6">
      <c r="B224" s="444"/>
      <c r="C224" s="470"/>
      <c r="D224" s="470"/>
      <c r="E224" s="498"/>
      <c r="F224" s="470"/>
    </row>
    <row r="225" spans="1:6">
      <c r="A225" s="802" t="s">
        <v>376</v>
      </c>
      <c r="B225" s="802"/>
      <c r="C225" s="802"/>
      <c r="D225" s="802"/>
      <c r="E225" s="802"/>
      <c r="F225" s="470"/>
    </row>
    <row r="226" spans="1:6">
      <c r="B226" s="443"/>
      <c r="C226" s="470"/>
      <c r="D226" s="470"/>
      <c r="E226" s="470"/>
      <c r="F226" s="470"/>
    </row>
    <row r="227" spans="1:6">
      <c r="A227" s="808" t="s">
        <v>377</v>
      </c>
      <c r="B227" s="808"/>
      <c r="C227" s="808"/>
      <c r="D227" s="808"/>
      <c r="E227" s="808"/>
      <c r="F227" s="808"/>
    </row>
    <row r="228" spans="1:6">
      <c r="A228" s="476"/>
      <c r="B228" s="476"/>
      <c r="C228" s="476"/>
      <c r="D228" s="476"/>
      <c r="E228" s="476"/>
      <c r="F228" s="476"/>
    </row>
    <row r="229" spans="1:6">
      <c r="E229" s="470"/>
      <c r="F229" s="447" t="s">
        <v>296</v>
      </c>
    </row>
    <row r="230" spans="1:6">
      <c r="A230" s="818" t="s">
        <v>307</v>
      </c>
      <c r="B230" s="818"/>
      <c r="C230" s="818"/>
      <c r="D230" s="818"/>
      <c r="E230" s="511">
        <v>44012</v>
      </c>
      <c r="F230" s="448">
        <v>43830</v>
      </c>
    </row>
    <row r="231" spans="1:6">
      <c r="A231" s="807" t="s">
        <v>378</v>
      </c>
      <c r="B231" s="807"/>
      <c r="C231" s="807"/>
      <c r="D231" s="807"/>
      <c r="E231" s="450">
        <v>195702042</v>
      </c>
      <c r="F231" s="489">
        <v>207883944</v>
      </c>
    </row>
    <row r="232" spans="1:6">
      <c r="A232" s="807" t="s">
        <v>381</v>
      </c>
      <c r="B232" s="807"/>
      <c r="C232" s="807"/>
      <c r="D232" s="807"/>
      <c r="E232" s="450">
        <v>23046363</v>
      </c>
      <c r="F232" s="489">
        <v>40601940</v>
      </c>
    </row>
    <row r="233" spans="1:6">
      <c r="A233" s="807" t="s">
        <v>382</v>
      </c>
      <c r="B233" s="807"/>
      <c r="C233" s="807"/>
      <c r="D233" s="807"/>
      <c r="E233" s="450">
        <v>761048327</v>
      </c>
      <c r="F233" s="489">
        <v>1178544</v>
      </c>
    </row>
    <row r="234" spans="1:6">
      <c r="A234" s="807" t="s">
        <v>379</v>
      </c>
      <c r="B234" s="807"/>
      <c r="C234" s="807"/>
      <c r="D234" s="807"/>
      <c r="E234" s="450">
        <v>1163755168</v>
      </c>
      <c r="F234" s="489">
        <v>888018482</v>
      </c>
    </row>
    <row r="235" spans="1:6">
      <c r="A235" s="807" t="s">
        <v>380</v>
      </c>
      <c r="B235" s="807"/>
      <c r="C235" s="807"/>
      <c r="D235" s="807"/>
      <c r="E235" s="450">
        <v>73690680</v>
      </c>
      <c r="F235" s="489">
        <v>114980197</v>
      </c>
    </row>
    <row r="236" spans="1:6">
      <c r="A236" s="438" t="s">
        <v>545</v>
      </c>
      <c r="E236" s="450">
        <v>272425009</v>
      </c>
      <c r="F236" s="438">
        <v>0</v>
      </c>
    </row>
    <row r="237" spans="1:6">
      <c r="A237" s="804" t="s">
        <v>383</v>
      </c>
      <c r="B237" s="804"/>
      <c r="C237" s="804"/>
      <c r="D237" s="804"/>
      <c r="E237" s="452">
        <f>+SUM(E231:E236)</f>
        <v>2489667589</v>
      </c>
      <c r="F237" s="452">
        <f>+SUM(F231:F236)</f>
        <v>1252663107</v>
      </c>
    </row>
    <row r="238" spans="1:6">
      <c r="B238" s="443"/>
      <c r="C238" s="470"/>
      <c r="D238" s="470"/>
      <c r="E238" s="498"/>
      <c r="F238" s="498"/>
    </row>
    <row r="239" spans="1:6">
      <c r="B239" s="443"/>
      <c r="C239" s="470"/>
      <c r="D239" s="470"/>
      <c r="E239" s="470"/>
      <c r="F239" s="470"/>
    </row>
    <row r="240" spans="1:6">
      <c r="A240" s="802" t="s">
        <v>384</v>
      </c>
      <c r="B240" s="802"/>
      <c r="C240" s="802"/>
      <c r="D240" s="802"/>
      <c r="E240" s="802"/>
      <c r="F240" s="470"/>
    </row>
    <row r="241" spans="1:6">
      <c r="B241" s="443"/>
      <c r="C241" s="470"/>
      <c r="D241" s="470"/>
      <c r="E241" s="470"/>
      <c r="F241" s="470"/>
    </row>
    <row r="242" spans="1:6" ht="12.75" customHeight="1">
      <c r="A242" s="808" t="s">
        <v>385</v>
      </c>
      <c r="B242" s="808"/>
      <c r="C242" s="808"/>
      <c r="D242" s="808"/>
      <c r="E242" s="808"/>
      <c r="F242" s="808"/>
    </row>
    <row r="243" spans="1:6" ht="12.75" customHeight="1">
      <c r="A243" s="476"/>
      <c r="B243" s="476"/>
      <c r="C243" s="476"/>
      <c r="D243" s="476"/>
      <c r="E243" s="476"/>
      <c r="F243" s="476"/>
    </row>
    <row r="244" spans="1:6">
      <c r="E244" s="470"/>
      <c r="F244" s="447" t="s">
        <v>296</v>
      </c>
    </row>
    <row r="245" spans="1:6">
      <c r="A245" s="818" t="s">
        <v>307</v>
      </c>
      <c r="B245" s="818"/>
      <c r="C245" s="818"/>
      <c r="D245" s="818"/>
      <c r="E245" s="511">
        <v>44012</v>
      </c>
      <c r="F245" s="448">
        <v>43830</v>
      </c>
    </row>
    <row r="246" spans="1:6">
      <c r="A246" s="807" t="s">
        <v>438</v>
      </c>
      <c r="B246" s="807"/>
      <c r="C246" s="807"/>
      <c r="D246" s="807"/>
      <c r="E246" s="450">
        <v>0</v>
      </c>
      <c r="F246" s="489">
        <v>258513237</v>
      </c>
    </row>
    <row r="247" spans="1:6">
      <c r="A247" s="807" t="s">
        <v>439</v>
      </c>
      <c r="B247" s="807"/>
      <c r="C247" s="807"/>
      <c r="D247" s="807"/>
      <c r="E247" s="450">
        <v>16614767</v>
      </c>
      <c r="F247" s="489">
        <v>44764292</v>
      </c>
    </row>
    <row r="248" spans="1:6">
      <c r="A248" s="804" t="s">
        <v>386</v>
      </c>
      <c r="B248" s="804"/>
      <c r="C248" s="804"/>
      <c r="D248" s="804"/>
      <c r="E248" s="452">
        <f>+SUM(E246:E247)</f>
        <v>16614767</v>
      </c>
      <c r="F248" s="452">
        <f>+SUM(F246:F247)</f>
        <v>303277529</v>
      </c>
    </row>
    <row r="249" spans="1:6" ht="15">
      <c r="A249" s="455"/>
      <c r="B249" s="459"/>
      <c r="C249" s="459"/>
      <c r="E249" s="459"/>
      <c r="F249" s="459"/>
    </row>
    <row r="250" spans="1:6" s="500" customFormat="1">
      <c r="A250" s="832" t="s">
        <v>466</v>
      </c>
      <c r="B250" s="832"/>
      <c r="C250" s="832"/>
      <c r="D250" s="832"/>
      <c r="E250" s="832"/>
    </row>
    <row r="251" spans="1:6">
      <c r="B251" s="444"/>
    </row>
    <row r="252" spans="1:6">
      <c r="A252" s="827" t="s">
        <v>387</v>
      </c>
      <c r="B252" s="827"/>
      <c r="C252" s="827"/>
      <c r="D252" s="827"/>
      <c r="E252" s="827"/>
      <c r="F252" s="827"/>
    </row>
    <row r="253" spans="1:6">
      <c r="B253" s="443"/>
    </row>
    <row r="254" spans="1:6" s="456" customFormat="1" ht="11.25">
      <c r="A254" s="824" t="s">
        <v>388</v>
      </c>
      <c r="B254" s="824"/>
      <c r="C254" s="824"/>
      <c r="D254" s="824"/>
      <c r="E254" s="824"/>
      <c r="F254" s="824"/>
    </row>
    <row r="255" spans="1:6" s="456" customFormat="1" ht="11.25">
      <c r="A255" s="488" t="s">
        <v>389</v>
      </c>
      <c r="B255" s="488" t="s">
        <v>390</v>
      </c>
      <c r="C255" s="488" t="s">
        <v>391</v>
      </c>
      <c r="D255" s="488" t="s">
        <v>392</v>
      </c>
      <c r="E255" s="488" t="s">
        <v>393</v>
      </c>
      <c r="F255" s="488" t="s">
        <v>392</v>
      </c>
    </row>
    <row r="256" spans="1:6" s="456" customFormat="1" ht="11.25">
      <c r="A256" s="471" t="s">
        <v>394</v>
      </c>
      <c r="B256" s="471" t="s">
        <v>123</v>
      </c>
      <c r="C256" s="472" t="s">
        <v>395</v>
      </c>
      <c r="D256" s="473">
        <v>0.22109999999999999</v>
      </c>
      <c r="E256" s="471" t="s">
        <v>396</v>
      </c>
      <c r="F256" s="473">
        <v>0.1153</v>
      </c>
    </row>
    <row r="257" spans="1:6" s="456" customFormat="1" ht="11.25">
      <c r="A257" s="471" t="s">
        <v>397</v>
      </c>
      <c r="B257" s="471" t="s">
        <v>396</v>
      </c>
      <c r="C257" s="472" t="s">
        <v>395</v>
      </c>
      <c r="D257" s="473">
        <v>0.22109999999999999</v>
      </c>
      <c r="E257" s="471" t="s">
        <v>396</v>
      </c>
      <c r="F257" s="473">
        <v>0.1153</v>
      </c>
    </row>
    <row r="258" spans="1:6" s="456" customFormat="1" ht="11.25">
      <c r="A258" s="471" t="s">
        <v>398</v>
      </c>
      <c r="B258" s="471" t="s">
        <v>399</v>
      </c>
      <c r="C258" s="472" t="s">
        <v>395</v>
      </c>
      <c r="D258" s="473">
        <v>6.8699999999999997E-2</v>
      </c>
      <c r="E258" s="471" t="s">
        <v>399</v>
      </c>
      <c r="F258" s="473">
        <v>3.5999999999999997E-2</v>
      </c>
    </row>
    <row r="259" spans="1:6" s="456" customFormat="1" ht="11.25">
      <c r="A259" s="471" t="s">
        <v>400</v>
      </c>
      <c r="B259" s="471" t="s">
        <v>396</v>
      </c>
      <c r="C259" s="472" t="s">
        <v>395</v>
      </c>
      <c r="D259" s="473">
        <v>3.0999999999999999E-3</v>
      </c>
      <c r="E259" s="471" t="s">
        <v>401</v>
      </c>
      <c r="F259" s="473">
        <v>1.23E-2</v>
      </c>
    </row>
    <row r="260" spans="1:6" s="456" customFormat="1" ht="11.25">
      <c r="B260" s="474"/>
      <c r="C260" s="457"/>
      <c r="D260" s="457"/>
      <c r="E260" s="457"/>
      <c r="F260" s="457"/>
    </row>
    <row r="261" spans="1:6" s="456" customFormat="1" ht="11.25">
      <c r="A261" s="824" t="s">
        <v>402</v>
      </c>
      <c r="B261" s="824"/>
      <c r="C261" s="824"/>
      <c r="D261" s="824"/>
      <c r="E261" s="824"/>
      <c r="F261" s="824"/>
    </row>
    <row r="262" spans="1:6" s="456" customFormat="1" ht="11.25">
      <c r="A262" s="488" t="s">
        <v>389</v>
      </c>
      <c r="B262" s="488" t="s">
        <v>390</v>
      </c>
      <c r="C262" s="488" t="s">
        <v>391</v>
      </c>
      <c r="D262" s="488" t="s">
        <v>392</v>
      </c>
      <c r="E262" s="488" t="s">
        <v>393</v>
      </c>
      <c r="F262" s="488" t="s">
        <v>392</v>
      </c>
    </row>
    <row r="263" spans="1:6" s="456" customFormat="1" ht="11.25">
      <c r="A263" s="471" t="s">
        <v>394</v>
      </c>
      <c r="B263" s="471" t="s">
        <v>396</v>
      </c>
      <c r="C263" s="472" t="s">
        <v>395</v>
      </c>
      <c r="D263" s="473">
        <v>0.23100000000000001</v>
      </c>
      <c r="E263" s="471" t="s">
        <v>396</v>
      </c>
      <c r="F263" s="473">
        <v>0.1153</v>
      </c>
    </row>
    <row r="264" spans="1:6" s="456" customFormat="1" ht="11.25">
      <c r="A264" s="471" t="s">
        <v>397</v>
      </c>
      <c r="B264" s="471" t="s">
        <v>396</v>
      </c>
      <c r="C264" s="472" t="s">
        <v>395</v>
      </c>
      <c r="D264" s="473">
        <v>0.23100000000000001</v>
      </c>
      <c r="E264" s="471" t="s">
        <v>396</v>
      </c>
      <c r="F264" s="473">
        <v>0.1153</v>
      </c>
    </row>
    <row r="265" spans="1:6" s="456" customFormat="1" ht="11.25">
      <c r="A265" s="471" t="s">
        <v>398</v>
      </c>
      <c r="B265" s="471" t="s">
        <v>399</v>
      </c>
      <c r="C265" s="472" t="s">
        <v>395</v>
      </c>
      <c r="D265" s="473">
        <v>7.1999999999999995E-2</v>
      </c>
      <c r="E265" s="471" t="s">
        <v>399</v>
      </c>
      <c r="F265" s="473">
        <v>3.5999999999999997E-2</v>
      </c>
    </row>
    <row r="266" spans="1:6" s="456" customFormat="1" ht="11.25">
      <c r="A266" s="471" t="s">
        <v>400</v>
      </c>
      <c r="B266" s="471" t="s">
        <v>396</v>
      </c>
      <c r="C266" s="472" t="s">
        <v>395</v>
      </c>
      <c r="D266" s="473">
        <v>5.0000000000000001E-3</v>
      </c>
      <c r="E266" s="471" t="s">
        <v>401</v>
      </c>
      <c r="F266" s="473">
        <v>1.23E-2</v>
      </c>
    </row>
    <row r="267" spans="1:6" s="456" customFormat="1" ht="11.25">
      <c r="B267" s="474"/>
      <c r="C267" s="457"/>
      <c r="D267" s="457"/>
      <c r="E267" s="457"/>
      <c r="F267" s="457"/>
    </row>
    <row r="268" spans="1:6" s="456" customFormat="1" ht="11.25">
      <c r="A268" s="824" t="s">
        <v>403</v>
      </c>
      <c r="B268" s="824"/>
      <c r="C268" s="824"/>
      <c r="D268" s="824"/>
      <c r="E268" s="824"/>
      <c r="F268" s="824"/>
    </row>
    <row r="269" spans="1:6" s="456" customFormat="1" ht="11.25">
      <c r="A269" s="488" t="s">
        <v>389</v>
      </c>
      <c r="B269" s="488" t="s">
        <v>390</v>
      </c>
      <c r="C269" s="488" t="s">
        <v>391</v>
      </c>
      <c r="D269" s="488" t="s">
        <v>392</v>
      </c>
      <c r="E269" s="488" t="s">
        <v>393</v>
      </c>
      <c r="F269" s="488" t="s">
        <v>392</v>
      </c>
    </row>
    <row r="270" spans="1:6" s="456" customFormat="1" ht="11.25">
      <c r="A270" s="471" t="s">
        <v>394</v>
      </c>
      <c r="B270" s="471" t="s">
        <v>399</v>
      </c>
      <c r="C270" s="472" t="s">
        <v>395</v>
      </c>
      <c r="D270" s="473">
        <v>0.11</v>
      </c>
      <c r="E270" s="471" t="s">
        <v>396</v>
      </c>
      <c r="F270" s="473">
        <v>0.1153</v>
      </c>
    </row>
    <row r="271" spans="1:6" s="456" customFormat="1" ht="11.25">
      <c r="A271" s="471" t="s">
        <v>397</v>
      </c>
      <c r="B271" s="471" t="s">
        <v>399</v>
      </c>
      <c r="C271" s="472" t="s">
        <v>395</v>
      </c>
      <c r="D271" s="473">
        <v>0.11</v>
      </c>
      <c r="E271" s="471" t="s">
        <v>396</v>
      </c>
      <c r="F271" s="473">
        <v>0.1153</v>
      </c>
    </row>
    <row r="272" spans="1:6" s="456" customFormat="1" ht="11.25">
      <c r="A272" s="471" t="s">
        <v>398</v>
      </c>
      <c r="B272" s="471" t="s">
        <v>396</v>
      </c>
      <c r="C272" s="472" t="s">
        <v>395</v>
      </c>
      <c r="D272" s="473">
        <v>3.4200000000000001E-2</v>
      </c>
      <c r="E272" s="471" t="s">
        <v>399</v>
      </c>
      <c r="F272" s="473">
        <v>3.5999999999999997E-2</v>
      </c>
    </row>
    <row r="273" spans="1:6" s="456" customFormat="1" ht="11.25">
      <c r="A273" s="471" t="s">
        <v>404</v>
      </c>
      <c r="B273" s="471" t="s">
        <v>123</v>
      </c>
      <c r="C273" s="472" t="s">
        <v>395</v>
      </c>
      <c r="D273" s="473">
        <v>0.10920000000000001</v>
      </c>
      <c r="E273" s="471" t="s">
        <v>405</v>
      </c>
      <c r="F273" s="473">
        <v>0.1003</v>
      </c>
    </row>
    <row r="274" spans="1:6" s="456" customFormat="1" ht="11.25">
      <c r="A274" s="471" t="s">
        <v>406</v>
      </c>
      <c r="B274" s="471" t="s">
        <v>405</v>
      </c>
      <c r="C274" s="472" t="s">
        <v>395</v>
      </c>
      <c r="D274" s="473">
        <v>9.5000000000000001E-2</v>
      </c>
      <c r="E274" s="471" t="s">
        <v>396</v>
      </c>
      <c r="F274" s="473">
        <v>9.9699999999999997E-2</v>
      </c>
    </row>
    <row r="275" spans="1:6" s="456" customFormat="1" ht="11.25">
      <c r="A275" s="471" t="s">
        <v>246</v>
      </c>
      <c r="B275" s="471" t="s">
        <v>399</v>
      </c>
      <c r="C275" s="472" t="s">
        <v>395</v>
      </c>
      <c r="D275" s="473">
        <v>9.5000000000000001E-2</v>
      </c>
      <c r="E275" s="471" t="s">
        <v>396</v>
      </c>
      <c r="F275" s="473">
        <v>9.9699999999999997E-2</v>
      </c>
    </row>
    <row r="276" spans="1:6" s="456" customFormat="1" ht="11.25">
      <c r="A276" s="471" t="s">
        <v>400</v>
      </c>
      <c r="B276" s="471" t="s">
        <v>399</v>
      </c>
      <c r="C276" s="472" t="s">
        <v>395</v>
      </c>
      <c r="D276" s="473">
        <v>1.0999999999999999E-2</v>
      </c>
      <c r="E276" s="471" t="s">
        <v>399</v>
      </c>
      <c r="F276" s="473">
        <v>1.23E-2</v>
      </c>
    </row>
    <row r="277" spans="1:6" s="456" customFormat="1" ht="11.25">
      <c r="B277" s="474"/>
      <c r="C277" s="457"/>
      <c r="D277" s="457"/>
      <c r="E277" s="457"/>
      <c r="F277" s="457"/>
    </row>
    <row r="278" spans="1:6" s="456" customFormat="1" ht="11.25">
      <c r="B278" s="474"/>
    </row>
    <row r="279" spans="1:6" s="456" customFormat="1" ht="11.25">
      <c r="B279" s="474"/>
    </row>
    <row r="280" spans="1:6">
      <c r="A280" s="802" t="s">
        <v>407</v>
      </c>
      <c r="B280" s="802"/>
      <c r="C280" s="802"/>
      <c r="D280" s="802"/>
      <c r="E280" s="802"/>
    </row>
    <row r="281" spans="1:6">
      <c r="B281" s="443"/>
    </row>
    <row r="282" spans="1:6" ht="28.5" customHeight="1">
      <c r="A282" s="826" t="s">
        <v>408</v>
      </c>
      <c r="B282" s="826"/>
      <c r="C282" s="826"/>
      <c r="D282" s="826"/>
      <c r="E282" s="826"/>
      <c r="F282" s="826"/>
    </row>
    <row r="283" spans="1:6">
      <c r="B283" s="443"/>
    </row>
    <row r="284" spans="1:6">
      <c r="A284" s="825" t="s">
        <v>409</v>
      </c>
      <c r="B284" s="825"/>
      <c r="C284" s="825"/>
      <c r="D284" s="825"/>
      <c r="E284" s="825"/>
    </row>
    <row r="288" spans="1:6">
      <c r="B288" s="443"/>
    </row>
    <row r="289" spans="1:5">
      <c r="A289" s="475" t="s">
        <v>179</v>
      </c>
      <c r="C289" s="475" t="s">
        <v>180</v>
      </c>
      <c r="E289" s="520" t="s">
        <v>516</v>
      </c>
    </row>
    <row r="290" spans="1:5">
      <c r="A290" s="475" t="s">
        <v>270</v>
      </c>
      <c r="C290" s="475" t="s">
        <v>142</v>
      </c>
      <c r="E290" s="475" t="s">
        <v>123</v>
      </c>
    </row>
    <row r="291" spans="1:5">
      <c r="B291" s="443"/>
    </row>
    <row r="292" spans="1:5">
      <c r="B292" s="443"/>
    </row>
    <row r="293" spans="1:5">
      <c r="B293" s="443"/>
    </row>
    <row r="294" spans="1:5">
      <c r="B294" s="444"/>
    </row>
    <row r="295" spans="1:5">
      <c r="B295" s="444"/>
    </row>
    <row r="296" spans="1:5">
      <c r="B296" s="444"/>
    </row>
    <row r="297" spans="1:5">
      <c r="B297" s="444"/>
    </row>
    <row r="298" spans="1:5">
      <c r="B298" s="444"/>
    </row>
    <row r="299" spans="1:5">
      <c r="B299" s="444"/>
    </row>
    <row r="300" spans="1:5">
      <c r="B300" s="444"/>
    </row>
    <row r="301" spans="1:5">
      <c r="B301" s="444"/>
    </row>
    <row r="302" spans="1:5">
      <c r="B302" s="444"/>
    </row>
    <row r="303" spans="1:5">
      <c r="B303" s="444"/>
    </row>
    <row r="304" spans="1:5">
      <c r="B304" s="444"/>
    </row>
    <row r="305" spans="2:2">
      <c r="B305" s="444"/>
    </row>
    <row r="306" spans="2:2">
      <c r="B306" s="444"/>
    </row>
    <row r="307" spans="2:2">
      <c r="B307" s="444"/>
    </row>
    <row r="308" spans="2:2">
      <c r="B308" s="439"/>
    </row>
    <row r="309" spans="2:2">
      <c r="B309" s="439"/>
    </row>
    <row r="310" spans="2:2">
      <c r="B310" s="439"/>
    </row>
    <row r="311" spans="2:2">
      <c r="B311" s="439"/>
    </row>
    <row r="312" spans="2:2" ht="15" customHeight="1">
      <c r="B312" s="439"/>
    </row>
  </sheetData>
  <mergeCells count="166">
    <mergeCell ref="A246:D246"/>
    <mergeCell ref="A247:D247"/>
    <mergeCell ref="A250:E250"/>
    <mergeCell ref="A230:D230"/>
    <mergeCell ref="A231:D231"/>
    <mergeCell ref="A234:D234"/>
    <mergeCell ref="A235:D235"/>
    <mergeCell ref="A232:D232"/>
    <mergeCell ref="A233:D233"/>
    <mergeCell ref="A118:D118"/>
    <mergeCell ref="A101:D101"/>
    <mergeCell ref="A102:D102"/>
    <mergeCell ref="A103:D103"/>
    <mergeCell ref="A104:D104"/>
    <mergeCell ref="A105:D105"/>
    <mergeCell ref="A106:D106"/>
    <mergeCell ref="A136:D136"/>
    <mergeCell ref="A180:E180"/>
    <mergeCell ref="A156:C156"/>
    <mergeCell ref="A157:C157"/>
    <mergeCell ref="A160:E160"/>
    <mergeCell ref="A162:F162"/>
    <mergeCell ref="A165:D165"/>
    <mergeCell ref="A166:D166"/>
    <mergeCell ref="A167:D167"/>
    <mergeCell ref="A168:D168"/>
    <mergeCell ref="A169:D169"/>
    <mergeCell ref="A170:D170"/>
    <mergeCell ref="A171:D171"/>
    <mergeCell ref="A172:D172"/>
    <mergeCell ref="A173:D173"/>
    <mergeCell ref="A174:D174"/>
    <mergeCell ref="A154:F154"/>
    <mergeCell ref="A114:D114"/>
    <mergeCell ref="A115:D115"/>
    <mergeCell ref="A116:D116"/>
    <mergeCell ref="A117:D117"/>
    <mergeCell ref="A107:D107"/>
    <mergeCell ref="A108:D108"/>
    <mergeCell ref="A97:D97"/>
    <mergeCell ref="A98:D98"/>
    <mergeCell ref="A99:D99"/>
    <mergeCell ref="A100:D100"/>
    <mergeCell ref="A25:F25"/>
    <mergeCell ref="A27:F27"/>
    <mergeCell ref="A29:F29"/>
    <mergeCell ref="A31:F31"/>
    <mergeCell ref="A33:F33"/>
    <mergeCell ref="A35:F35"/>
    <mergeCell ref="A261:F261"/>
    <mergeCell ref="A268:F268"/>
    <mergeCell ref="A284:E284"/>
    <mergeCell ref="A280:E280"/>
    <mergeCell ref="A282:F282"/>
    <mergeCell ref="A254:F254"/>
    <mergeCell ref="A252:F252"/>
    <mergeCell ref="A242:F242"/>
    <mergeCell ref="A245:D245"/>
    <mergeCell ref="A248:D248"/>
    <mergeCell ref="A237:D237"/>
    <mergeCell ref="A240:E240"/>
    <mergeCell ref="A222:D222"/>
    <mergeCell ref="A225:E225"/>
    <mergeCell ref="A227:F227"/>
    <mergeCell ref="A217:F217"/>
    <mergeCell ref="A219:D219"/>
    <mergeCell ref="A113:D113"/>
    <mergeCell ref="A220:D220"/>
    <mergeCell ref="A221:D221"/>
    <mergeCell ref="A201:D201"/>
    <mergeCell ref="A204:E204"/>
    <mergeCell ref="A206:F206"/>
    <mergeCell ref="A192:D192"/>
    <mergeCell ref="A186:D186"/>
    <mergeCell ref="A187:D187"/>
    <mergeCell ref="A188:D188"/>
    <mergeCell ref="A189:D189"/>
    <mergeCell ref="A212:D212"/>
    <mergeCell ref="A215:E215"/>
    <mergeCell ref="A209:D209"/>
    <mergeCell ref="A210:D210"/>
    <mergeCell ref="A211:D211"/>
    <mergeCell ref="A194:F194"/>
    <mergeCell ref="A197:D197"/>
    <mergeCell ref="A198:D198"/>
    <mergeCell ref="A199:D199"/>
    <mergeCell ref="A200:D200"/>
    <mergeCell ref="A182:F182"/>
    <mergeCell ref="A185:D185"/>
    <mergeCell ref="D155:F155"/>
    <mergeCell ref="D156:F156"/>
    <mergeCell ref="D157:F157"/>
    <mergeCell ref="A155:C155"/>
    <mergeCell ref="A175:D175"/>
    <mergeCell ref="A176:D176"/>
    <mergeCell ref="A177:D177"/>
    <mergeCell ref="E141:F141"/>
    <mergeCell ref="A141:C142"/>
    <mergeCell ref="A143:C143"/>
    <mergeCell ref="A144:C144"/>
    <mergeCell ref="A145:C145"/>
    <mergeCell ref="A138:D138"/>
    <mergeCell ref="A121:D121"/>
    <mergeCell ref="A122:D122"/>
    <mergeCell ref="A125:E125"/>
    <mergeCell ref="A127:F127"/>
    <mergeCell ref="A146:C146"/>
    <mergeCell ref="A147:C147"/>
    <mergeCell ref="A148:C148"/>
    <mergeCell ref="A149:C149"/>
    <mergeCell ref="A150:C150"/>
    <mergeCell ref="A151:C151"/>
    <mergeCell ref="A130:D130"/>
    <mergeCell ref="A131:D131"/>
    <mergeCell ref="A132:D132"/>
    <mergeCell ref="A133:D133"/>
    <mergeCell ref="A134:D134"/>
    <mergeCell ref="A137:D137"/>
    <mergeCell ref="A135:D135"/>
    <mergeCell ref="A41:F41"/>
    <mergeCell ref="A43:E43"/>
    <mergeCell ref="A45:F45"/>
    <mergeCell ref="A47:E47"/>
    <mergeCell ref="A82:D82"/>
    <mergeCell ref="A90:D90"/>
    <mergeCell ref="A84:F84"/>
    <mergeCell ref="A92:F92"/>
    <mergeCell ref="A95:D95"/>
    <mergeCell ref="C65:D65"/>
    <mergeCell ref="E65:F65"/>
    <mergeCell ref="A67:B67"/>
    <mergeCell ref="A68:B68"/>
    <mergeCell ref="A70:E70"/>
    <mergeCell ref="A72:F72"/>
    <mergeCell ref="A49:F49"/>
    <mergeCell ref="A52:E52"/>
    <mergeCell ref="A54:F54"/>
    <mergeCell ref="A56:E56"/>
    <mergeCell ref="A58:F58"/>
    <mergeCell ref="A60:E60"/>
    <mergeCell ref="A62:F62"/>
    <mergeCell ref="A88:F88"/>
    <mergeCell ref="A153:F153"/>
    <mergeCell ref="A6:E6"/>
    <mergeCell ref="A7:E7"/>
    <mergeCell ref="A9:D9"/>
    <mergeCell ref="A11:F11"/>
    <mergeCell ref="A13:F13"/>
    <mergeCell ref="A15:F15"/>
    <mergeCell ref="A37:F37"/>
    <mergeCell ref="A39:F39"/>
    <mergeCell ref="A17:F17"/>
    <mergeCell ref="A19:F19"/>
    <mergeCell ref="A21:F21"/>
    <mergeCell ref="A23:F23"/>
    <mergeCell ref="A96:D96"/>
    <mergeCell ref="A74:E74"/>
    <mergeCell ref="A76:F76"/>
    <mergeCell ref="A78:E78"/>
    <mergeCell ref="A80:F80"/>
    <mergeCell ref="A119:D119"/>
    <mergeCell ref="A120:D120"/>
    <mergeCell ref="A109:D109"/>
    <mergeCell ref="A110:D110"/>
    <mergeCell ref="A111:D111"/>
    <mergeCell ref="A112:D112"/>
  </mergeCells>
  <conditionalFormatting sqref="C67:D68">
    <cfRule type="duplicateValues" dxfId="0" priority="1"/>
  </conditionalFormatting>
  <pageMargins left="0.70866141732283472" right="0.70866141732283472" top="0.74803149606299213" bottom="0.74803149606299213" header="0.31496062992125984" footer="0.70866141732283472"/>
  <pageSetup scale="90" firstPageNumber="8" fitToHeight="0" orientation="portrait" useFirstPageNumber="1" r:id="rId1"/>
  <headerFooter alignWithMargins="0">
    <oddFooter>&amp;C&amp;P</oddFooter>
  </headerFooter>
  <rowBreaks count="5" manualBreakCount="5">
    <brk id="54" max="5" man="1"/>
    <brk id="84" max="16383" man="1"/>
    <brk id="123" max="16383" man="1"/>
    <brk id="223" max="16383" man="1"/>
    <brk id="278"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K41"/>
  <sheetViews>
    <sheetView topLeftCell="A13" workbookViewId="0">
      <selection activeCell="F32" sqref="F32"/>
    </sheetView>
  </sheetViews>
  <sheetFormatPr baseColWidth="10" defaultColWidth="11.42578125" defaultRowHeight="12.75"/>
  <cols>
    <col min="1" max="16384" width="11.42578125" style="167"/>
  </cols>
  <sheetData>
    <row r="13" spans="1:8" ht="14.25">
      <c r="A13" s="172"/>
      <c r="B13" s="172"/>
      <c r="C13" s="172"/>
      <c r="D13" s="172"/>
      <c r="E13" s="172"/>
      <c r="F13" s="172"/>
      <c r="G13" s="172"/>
      <c r="H13" s="172"/>
    </row>
    <row r="14" spans="1:8" ht="14.25">
      <c r="A14" s="172"/>
      <c r="B14" s="172"/>
      <c r="C14" s="172"/>
      <c r="D14" s="172"/>
      <c r="E14" s="172"/>
      <c r="F14" s="172"/>
      <c r="G14" s="172"/>
      <c r="H14" s="172"/>
    </row>
    <row r="15" spans="1:8" ht="15">
      <c r="A15" s="833" t="s">
        <v>410</v>
      </c>
      <c r="B15" s="833"/>
      <c r="C15" s="833"/>
      <c r="D15" s="833"/>
      <c r="E15" s="833"/>
      <c r="F15" s="833"/>
      <c r="G15" s="833"/>
      <c r="H15" s="833"/>
    </row>
    <row r="16" spans="1:8" ht="14.25">
      <c r="A16" s="172"/>
      <c r="B16" s="172"/>
      <c r="C16" s="172"/>
      <c r="D16" s="172"/>
      <c r="E16" s="172"/>
      <c r="F16" s="172"/>
      <c r="G16" s="172"/>
      <c r="H16" s="172"/>
    </row>
    <row r="17" spans="1:11" ht="14.25">
      <c r="A17" s="172"/>
      <c r="B17" s="172"/>
      <c r="C17" s="172"/>
      <c r="D17" s="172"/>
      <c r="E17" s="172"/>
      <c r="F17" s="172"/>
      <c r="G17" s="172"/>
      <c r="H17" s="172"/>
    </row>
    <row r="18" spans="1:11" ht="14.25">
      <c r="A18" s="172"/>
      <c r="B18" s="172"/>
      <c r="C18" s="172"/>
      <c r="D18" s="172"/>
      <c r="E18" s="172"/>
      <c r="F18" s="172"/>
      <c r="G18" s="172"/>
      <c r="H18" s="172"/>
    </row>
    <row r="19" spans="1:11" ht="14.25">
      <c r="A19" s="172"/>
      <c r="B19" s="172"/>
      <c r="C19" s="172"/>
      <c r="D19" s="172"/>
      <c r="E19" s="172"/>
      <c r="F19" s="172"/>
      <c r="G19" s="172"/>
      <c r="H19" s="172"/>
    </row>
    <row r="20" spans="1:11" ht="14.25">
      <c r="A20" s="172"/>
      <c r="B20" s="172"/>
      <c r="C20" s="172"/>
      <c r="D20" s="172"/>
      <c r="E20" s="172"/>
      <c r="F20" s="172"/>
      <c r="G20" s="172"/>
      <c r="H20" s="172"/>
    </row>
    <row r="21" spans="1:11" ht="14.25">
      <c r="A21" s="172"/>
      <c r="B21" s="172"/>
      <c r="C21" s="172"/>
      <c r="D21" s="172"/>
      <c r="E21" s="172"/>
      <c r="F21" s="172"/>
      <c r="G21" s="172"/>
      <c r="H21" s="172"/>
    </row>
    <row r="22" spans="1:11" ht="14.25">
      <c r="A22" s="172"/>
      <c r="B22" s="172"/>
      <c r="C22" s="172"/>
      <c r="D22" s="172"/>
      <c r="E22" s="172"/>
      <c r="F22" s="172"/>
      <c r="G22" s="172"/>
      <c r="H22" s="172"/>
    </row>
    <row r="23" spans="1:11" ht="14.25">
      <c r="A23" s="172"/>
      <c r="B23" s="172"/>
      <c r="C23" s="172"/>
      <c r="D23" s="172"/>
      <c r="E23" s="172"/>
      <c r="F23" s="172"/>
      <c r="G23" s="172"/>
      <c r="H23" s="172"/>
    </row>
    <row r="24" spans="1:11" ht="14.25">
      <c r="A24" s="172"/>
      <c r="B24" s="172"/>
      <c r="C24" s="172"/>
      <c r="D24" s="172"/>
      <c r="E24" s="172"/>
      <c r="F24" s="172"/>
      <c r="G24" s="172"/>
      <c r="H24" s="172"/>
    </row>
    <row r="25" spans="1:11" s="292" customFormat="1" ht="14.25">
      <c r="A25" s="834" t="s">
        <v>179</v>
      </c>
      <c r="B25" s="834"/>
      <c r="C25" s="834" t="s">
        <v>180</v>
      </c>
      <c r="D25" s="834"/>
      <c r="E25" s="834" t="s">
        <v>516</v>
      </c>
      <c r="F25" s="834"/>
      <c r="G25" s="621"/>
      <c r="H25" s="621"/>
      <c r="K25" s="321"/>
    </row>
    <row r="26" spans="1:11" s="292" customFormat="1" ht="14.25">
      <c r="A26" s="834" t="s">
        <v>132</v>
      </c>
      <c r="B26" s="834"/>
      <c r="C26" s="834" t="s">
        <v>207</v>
      </c>
      <c r="D26" s="834"/>
      <c r="E26" s="834" t="s">
        <v>123</v>
      </c>
      <c r="F26" s="834"/>
      <c r="G26" s="621"/>
      <c r="H26" s="621"/>
      <c r="K26" s="321"/>
    </row>
    <row r="27" spans="1:11" ht="14.25">
      <c r="A27" s="172"/>
      <c r="B27" s="172"/>
      <c r="C27" s="172"/>
      <c r="D27" s="172"/>
      <c r="E27" s="172"/>
      <c r="F27" s="172"/>
      <c r="G27" s="172"/>
      <c r="H27" s="172"/>
    </row>
    <row r="28" spans="1:11" ht="14.25">
      <c r="A28" s="172"/>
      <c r="B28" s="172"/>
      <c r="C28" s="172"/>
      <c r="D28" s="172"/>
      <c r="E28" s="172"/>
      <c r="F28" s="172"/>
      <c r="G28" s="172"/>
      <c r="H28" s="172"/>
    </row>
    <row r="29" spans="1:11" ht="14.25">
      <c r="A29" s="172"/>
      <c r="B29" s="172"/>
      <c r="C29" s="172"/>
      <c r="D29" s="172"/>
      <c r="E29" s="172"/>
      <c r="F29" s="172"/>
      <c r="G29" s="172"/>
      <c r="H29" s="172"/>
    </row>
    <row r="30" spans="1:11" ht="14.25">
      <c r="A30" s="172"/>
      <c r="B30" s="172"/>
      <c r="C30" s="172"/>
      <c r="D30" s="172"/>
      <c r="E30" s="172"/>
      <c r="F30" s="172"/>
      <c r="G30" s="172"/>
      <c r="H30" s="172"/>
    </row>
    <row r="31" spans="1:11" ht="14.25">
      <c r="A31" s="172"/>
      <c r="B31" s="172"/>
      <c r="C31" s="172"/>
      <c r="D31" s="172"/>
      <c r="E31" s="172"/>
      <c r="F31" s="172"/>
      <c r="G31" s="172"/>
      <c r="H31" s="172"/>
    </row>
    <row r="32" spans="1:11" ht="14.25">
      <c r="A32" s="172"/>
      <c r="B32" s="172"/>
      <c r="C32" s="172"/>
      <c r="D32" s="172"/>
      <c r="E32" s="172"/>
      <c r="F32" s="172"/>
      <c r="G32" s="172"/>
      <c r="H32" s="172"/>
    </row>
    <row r="33" spans="1:8" ht="14.25">
      <c r="A33" s="172"/>
      <c r="B33" s="172"/>
      <c r="C33" s="172"/>
      <c r="D33" s="172"/>
      <c r="E33" s="172"/>
      <c r="F33" s="172"/>
      <c r="G33" s="172"/>
      <c r="H33" s="172"/>
    </row>
    <row r="34" spans="1:8" ht="14.25">
      <c r="A34" s="172"/>
      <c r="B34" s="172"/>
      <c r="C34" s="172"/>
      <c r="D34" s="172"/>
      <c r="E34" s="172"/>
      <c r="F34" s="172"/>
      <c r="G34" s="172"/>
      <c r="H34" s="172"/>
    </row>
    <row r="35" spans="1:8" ht="14.25">
      <c r="A35" s="172"/>
      <c r="B35" s="172"/>
      <c r="C35" s="172"/>
      <c r="D35" s="172"/>
      <c r="E35" s="172"/>
      <c r="F35" s="172"/>
      <c r="G35" s="172"/>
      <c r="H35" s="172"/>
    </row>
    <row r="36" spans="1:8" ht="14.25">
      <c r="A36" s="172"/>
      <c r="B36" s="172"/>
      <c r="C36" s="172"/>
      <c r="D36" s="172"/>
      <c r="E36" s="172"/>
      <c r="F36" s="172"/>
      <c r="G36" s="172"/>
      <c r="H36" s="172"/>
    </row>
    <row r="40" spans="1:8" ht="14.25">
      <c r="A40" s="172"/>
      <c r="B40" s="172"/>
      <c r="C40" s="172"/>
      <c r="D40" s="172"/>
      <c r="E40" s="172"/>
    </row>
    <row r="41" spans="1:8" ht="14.25">
      <c r="A41" s="172"/>
      <c r="B41" s="172"/>
      <c r="C41" s="172"/>
      <c r="D41" s="172"/>
      <c r="E41" s="172"/>
    </row>
  </sheetData>
  <mergeCells count="7">
    <mergeCell ref="A15:H15"/>
    <mergeCell ref="A25:B25"/>
    <mergeCell ref="C25:D25"/>
    <mergeCell ref="E25:F25"/>
    <mergeCell ref="A26:B26"/>
    <mergeCell ref="C26:D26"/>
    <mergeCell ref="E26:F26"/>
  </mergeCells>
  <pageMargins left="0.70866141732283472" right="0.70866141732283472" top="0.74803149606299213" bottom="0.74803149606299213" header="0.31496062992125984" footer="0.31496062992125984"/>
  <pageSetup firstPageNumber="16" fitToHeight="0"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43"/>
  <sheetViews>
    <sheetView showGridLines="0" zoomScale="92" workbookViewId="0">
      <selection activeCell="E16" sqref="E16"/>
    </sheetView>
  </sheetViews>
  <sheetFormatPr baseColWidth="10" defaultColWidth="11.42578125" defaultRowHeight="12.75"/>
  <cols>
    <col min="1" max="1" width="32.7109375" style="292" customWidth="1"/>
    <col min="2" max="2" width="14.42578125" style="292" bestFit="1" customWidth="1"/>
    <col min="3" max="3" width="16.42578125" style="292" bestFit="1" customWidth="1"/>
    <col min="4" max="4" width="13.7109375" style="292" bestFit="1" customWidth="1"/>
    <col min="5" max="5" width="14" style="292" bestFit="1" customWidth="1"/>
    <col min="6" max="6" width="14.85546875" style="292" bestFit="1" customWidth="1"/>
    <col min="7" max="7" width="14.42578125" style="292" bestFit="1" customWidth="1"/>
    <col min="8" max="8" width="13.28515625" style="292" bestFit="1" customWidth="1"/>
    <col min="9" max="9" width="11.28515625" style="292" bestFit="1" customWidth="1"/>
    <col min="10" max="10" width="14" style="292" bestFit="1" customWidth="1"/>
    <col min="11" max="11" width="17.42578125" style="321" bestFit="1" customWidth="1"/>
    <col min="12" max="12" width="14.42578125" style="292" bestFit="1" customWidth="1"/>
    <col min="13" max="13" width="19.140625" style="292" bestFit="1" customWidth="1"/>
    <col min="14" max="14" width="15.140625" style="292" bestFit="1" customWidth="1"/>
    <col min="15" max="16384" width="11.42578125" style="292"/>
  </cols>
  <sheetData>
    <row r="1" spans="1:14" s="331" customFormat="1" ht="16.5">
      <c r="A1" s="833" t="s">
        <v>448</v>
      </c>
      <c r="B1" s="833"/>
      <c r="C1" s="833"/>
      <c r="D1" s="833"/>
      <c r="E1" s="833"/>
      <c r="F1" s="833"/>
      <c r="G1" s="833"/>
      <c r="H1" s="833"/>
      <c r="I1" s="833"/>
      <c r="J1" s="833"/>
      <c r="K1" s="833"/>
      <c r="L1" s="833"/>
    </row>
    <row r="2" spans="1:14" s="331" customFormat="1" ht="16.5">
      <c r="A2" s="833" t="s">
        <v>277</v>
      </c>
      <c r="B2" s="833"/>
      <c r="C2" s="833"/>
      <c r="D2" s="833"/>
      <c r="E2" s="833"/>
      <c r="F2" s="833"/>
      <c r="G2" s="833"/>
      <c r="H2" s="833"/>
      <c r="I2" s="833"/>
      <c r="J2" s="833"/>
      <c r="K2" s="833"/>
      <c r="L2" s="833"/>
    </row>
    <row r="3" spans="1:14" ht="15">
      <c r="A3" s="833" t="s">
        <v>9</v>
      </c>
      <c r="B3" s="833"/>
      <c r="C3" s="833"/>
      <c r="D3" s="833"/>
      <c r="E3" s="833"/>
      <c r="F3" s="833"/>
      <c r="G3" s="833"/>
      <c r="H3" s="833"/>
      <c r="I3" s="833"/>
      <c r="J3" s="833"/>
      <c r="K3" s="833"/>
      <c r="L3" s="833"/>
    </row>
    <row r="4" spans="1:14" ht="15">
      <c r="A4" s="694"/>
      <c r="B4" s="605"/>
      <c r="C4" s="605"/>
      <c r="D4" s="605"/>
      <c r="E4" s="605"/>
      <c r="F4" s="694"/>
      <c r="G4" s="695"/>
      <c r="H4" s="695"/>
      <c r="I4" s="695"/>
      <c r="J4" s="695"/>
      <c r="K4" s="696"/>
      <c r="L4" s="621"/>
    </row>
    <row r="5" spans="1:14" s="331" customFormat="1" ht="16.5">
      <c r="A5" s="696" t="s">
        <v>158</v>
      </c>
      <c r="B5" s="695"/>
      <c r="C5" s="695"/>
      <c r="D5" s="695"/>
      <c r="E5" s="695"/>
      <c r="F5" s="695"/>
      <c r="G5" s="695"/>
      <c r="H5" s="695"/>
      <c r="I5" s="695"/>
      <c r="J5" s="695"/>
      <c r="K5" s="696"/>
      <c r="L5" s="621"/>
    </row>
    <row r="6" spans="1:14" s="331" customFormat="1" ht="16.5">
      <c r="A6" s="696"/>
      <c r="B6" s="695"/>
      <c r="C6" s="695"/>
      <c r="D6" s="695"/>
      <c r="E6" s="695"/>
      <c r="F6" s="695"/>
      <c r="G6" s="695"/>
      <c r="H6" s="695"/>
      <c r="I6" s="695"/>
      <c r="J6" s="695"/>
      <c r="K6" s="696"/>
      <c r="L6" s="621"/>
    </row>
    <row r="7" spans="1:14" s="331" customFormat="1" ht="16.5">
      <c r="A7" s="621"/>
      <c r="B7" s="621"/>
      <c r="C7" s="621"/>
      <c r="D7" s="621"/>
      <c r="E7" s="621"/>
      <c r="F7" s="621"/>
      <c r="G7" s="621"/>
      <c r="H7" s="621"/>
      <c r="I7" s="621"/>
      <c r="J7" s="621"/>
      <c r="K7" s="697"/>
      <c r="L7" s="621"/>
    </row>
    <row r="8" spans="1:14" s="331" customFormat="1" ht="16.5">
      <c r="A8" s="621"/>
      <c r="B8" s="621"/>
      <c r="C8" s="621"/>
      <c r="D8" s="621"/>
      <c r="E8" s="621"/>
      <c r="F8" s="621"/>
      <c r="G8" s="621"/>
      <c r="H8" s="621"/>
      <c r="I8" s="621"/>
      <c r="J8" s="621"/>
      <c r="K8" s="698" t="s">
        <v>157</v>
      </c>
      <c r="L8" s="621"/>
    </row>
    <row r="9" spans="1:14" s="331" customFormat="1" ht="16.5">
      <c r="A9" s="292"/>
      <c r="B9" s="292"/>
      <c r="C9" s="292"/>
      <c r="D9" s="292"/>
      <c r="E9" s="292"/>
      <c r="F9" s="292"/>
      <c r="G9" s="292"/>
      <c r="H9" s="292"/>
      <c r="I9" s="292"/>
      <c r="J9" s="292"/>
      <c r="K9" s="690"/>
      <c r="L9" s="292"/>
    </row>
    <row r="11" spans="1:14" s="321" customFormat="1">
      <c r="A11" s="424"/>
      <c r="B11" s="425" t="s">
        <v>156</v>
      </c>
      <c r="C11" s="426"/>
      <c r="D11" s="426"/>
      <c r="E11" s="426"/>
      <c r="F11" s="426"/>
      <c r="G11" s="836" t="s">
        <v>155</v>
      </c>
      <c r="H11" s="837"/>
      <c r="I11" s="837"/>
      <c r="J11" s="837"/>
      <c r="K11" s="838"/>
      <c r="L11" s="427"/>
    </row>
    <row r="12" spans="1:14" s="321" customFormat="1">
      <c r="A12" s="428"/>
      <c r="B12" s="429" t="s">
        <v>14</v>
      </c>
      <c r="C12" s="429" t="s">
        <v>201</v>
      </c>
      <c r="D12" s="429" t="s">
        <v>199</v>
      </c>
      <c r="E12" s="429" t="s">
        <v>198</v>
      </c>
      <c r="F12" s="429" t="s">
        <v>15</v>
      </c>
      <c r="G12" s="429"/>
      <c r="H12" s="429" t="s">
        <v>200</v>
      </c>
      <c r="I12" s="429" t="s">
        <v>199</v>
      </c>
      <c r="J12" s="429" t="s">
        <v>198</v>
      </c>
      <c r="K12" s="429" t="s">
        <v>197</v>
      </c>
      <c r="L12" s="430" t="s">
        <v>154</v>
      </c>
    </row>
    <row r="13" spans="1:14" s="321" customFormat="1">
      <c r="A13" s="428" t="s">
        <v>16</v>
      </c>
      <c r="B13" s="431" t="s">
        <v>87</v>
      </c>
      <c r="C13" s="431" t="s">
        <v>17</v>
      </c>
      <c r="D13" s="431" t="s">
        <v>92</v>
      </c>
      <c r="E13" s="431" t="s">
        <v>92</v>
      </c>
      <c r="F13" s="431" t="s">
        <v>92</v>
      </c>
      <c r="G13" s="431" t="s">
        <v>153</v>
      </c>
      <c r="H13" s="431" t="s">
        <v>92</v>
      </c>
      <c r="I13" s="431" t="s">
        <v>92</v>
      </c>
      <c r="J13" s="431" t="s">
        <v>92</v>
      </c>
      <c r="K13" s="431" t="s">
        <v>17</v>
      </c>
      <c r="L13" s="432" t="s">
        <v>18</v>
      </c>
    </row>
    <row r="14" spans="1:14">
      <c r="A14" s="330"/>
      <c r="B14" s="330"/>
      <c r="C14" s="330"/>
      <c r="D14" s="330"/>
      <c r="E14" s="330"/>
      <c r="F14" s="330"/>
      <c r="G14" s="330"/>
      <c r="H14" s="330"/>
      <c r="I14" s="330"/>
      <c r="J14" s="330"/>
      <c r="K14" s="330"/>
      <c r="L14" s="329"/>
    </row>
    <row r="15" spans="1:14">
      <c r="A15" s="372" t="s">
        <v>255</v>
      </c>
      <c r="B15" s="326">
        <v>2786255182</v>
      </c>
      <c r="C15" s="328">
        <v>105404119</v>
      </c>
      <c r="D15" s="326">
        <v>0</v>
      </c>
      <c r="E15" s="326">
        <v>0</v>
      </c>
      <c r="F15" s="326">
        <f>+B15+C15-D15+E15</f>
        <v>2891659301</v>
      </c>
      <c r="G15" s="326">
        <v>717831952</v>
      </c>
      <c r="H15" s="326">
        <v>160150421</v>
      </c>
      <c r="I15" s="326">
        <v>0</v>
      </c>
      <c r="J15" s="326">
        <v>0</v>
      </c>
      <c r="K15" s="326">
        <f>SUM(G15:J15)</f>
        <v>877982373</v>
      </c>
      <c r="L15" s="327">
        <f>+F15-K15</f>
        <v>2013676928</v>
      </c>
      <c r="M15" s="433"/>
      <c r="N15" s="434"/>
    </row>
    <row r="16" spans="1:14">
      <c r="A16" s="372"/>
      <c r="B16" s="326"/>
      <c r="C16" s="326"/>
      <c r="D16" s="326"/>
      <c r="E16" s="326"/>
      <c r="F16" s="326"/>
      <c r="G16" s="326"/>
      <c r="H16" s="326"/>
      <c r="I16" s="326"/>
      <c r="J16" s="326"/>
      <c r="K16" s="326"/>
      <c r="L16" s="327"/>
    </row>
    <row r="17" spans="1:14">
      <c r="A17" s="372" t="s">
        <v>196</v>
      </c>
      <c r="B17" s="326">
        <v>126076002</v>
      </c>
      <c r="C17" s="326">
        <v>0</v>
      </c>
      <c r="D17" s="326">
        <v>0</v>
      </c>
      <c r="E17" s="326">
        <v>0</v>
      </c>
      <c r="F17" s="326">
        <f>+B17+C17-D17+E17</f>
        <v>126076002</v>
      </c>
      <c r="G17" s="326">
        <v>87878849</v>
      </c>
      <c r="H17" s="326">
        <v>1798470</v>
      </c>
      <c r="I17" s="326">
        <v>0</v>
      </c>
      <c r="J17" s="326">
        <v>0</v>
      </c>
      <c r="K17" s="326">
        <f>SUM(G17:J17)</f>
        <v>89677319</v>
      </c>
      <c r="L17" s="327">
        <f>+F17-K17</f>
        <v>36398683</v>
      </c>
      <c r="M17" s="433"/>
      <c r="N17" s="434"/>
    </row>
    <row r="18" spans="1:14">
      <c r="A18" s="372"/>
      <c r="B18" s="326"/>
      <c r="C18" s="326"/>
      <c r="D18" s="326"/>
      <c r="E18" s="326"/>
      <c r="F18" s="515"/>
      <c r="G18" s="326"/>
      <c r="H18" s="326"/>
      <c r="I18" s="326"/>
      <c r="J18" s="326"/>
      <c r="K18" s="326"/>
      <c r="L18" s="327"/>
    </row>
    <row r="19" spans="1:14">
      <c r="A19" s="373" t="s">
        <v>194</v>
      </c>
      <c r="B19" s="326">
        <v>627887282</v>
      </c>
      <c r="C19" s="326">
        <v>6828364</v>
      </c>
      <c r="D19" s="326">
        <v>0</v>
      </c>
      <c r="E19" s="326">
        <v>0</v>
      </c>
      <c r="F19" s="326">
        <f>+B19+C19-D19+E19</f>
        <v>634715646</v>
      </c>
      <c r="G19" s="326">
        <v>216008054</v>
      </c>
      <c r="H19" s="515">
        <v>70686941</v>
      </c>
      <c r="I19" s="326">
        <v>0</v>
      </c>
      <c r="J19" s="326">
        <v>0</v>
      </c>
      <c r="K19" s="326">
        <f>SUM(G19:J19)</f>
        <v>286694995</v>
      </c>
      <c r="L19" s="327">
        <f>+F19-K19</f>
        <v>348020651</v>
      </c>
      <c r="M19" s="433"/>
      <c r="N19" s="434"/>
    </row>
    <row r="20" spans="1:14">
      <c r="A20" s="372"/>
      <c r="B20" s="326"/>
      <c r="C20" s="326"/>
      <c r="D20" s="326"/>
      <c r="E20" s="326"/>
      <c r="F20" s="326"/>
      <c r="G20" s="326"/>
      <c r="H20" s="326"/>
      <c r="I20" s="326"/>
      <c r="J20" s="326"/>
      <c r="K20" s="326"/>
      <c r="L20" s="327"/>
    </row>
    <row r="21" spans="1:14">
      <c r="A21" s="372" t="s">
        <v>195</v>
      </c>
      <c r="B21" s="326">
        <v>28847266</v>
      </c>
      <c r="C21" s="326">
        <v>0</v>
      </c>
      <c r="D21" s="326">
        <v>0</v>
      </c>
      <c r="E21" s="326">
        <v>0</v>
      </c>
      <c r="F21" s="326">
        <f>+B21+C21-D21+E21</f>
        <v>28847266</v>
      </c>
      <c r="G21" s="326">
        <v>1970140</v>
      </c>
      <c r="H21" s="326">
        <v>2596244</v>
      </c>
      <c r="I21" s="326">
        <v>0</v>
      </c>
      <c r="J21" s="326">
        <v>0</v>
      </c>
      <c r="K21" s="326">
        <f>SUM(G21:J21)</f>
        <v>4566384</v>
      </c>
      <c r="L21" s="327">
        <f>+F21-K21</f>
        <v>24280882</v>
      </c>
      <c r="M21" s="433"/>
      <c r="N21" s="434"/>
    </row>
    <row r="22" spans="1:14">
      <c r="A22" s="372"/>
      <c r="B22" s="326"/>
      <c r="C22" s="326"/>
      <c r="D22" s="326"/>
      <c r="E22" s="326"/>
      <c r="F22" s="326"/>
      <c r="G22" s="326"/>
      <c r="H22" s="326"/>
      <c r="I22" s="326"/>
      <c r="J22" s="326"/>
      <c r="K22" s="326"/>
      <c r="L22" s="327"/>
    </row>
    <row r="23" spans="1:14">
      <c r="A23" s="373" t="s">
        <v>193</v>
      </c>
      <c r="B23" s="326">
        <v>441293865</v>
      </c>
      <c r="C23" s="326">
        <v>0</v>
      </c>
      <c r="D23" s="326">
        <v>0</v>
      </c>
      <c r="E23" s="326">
        <v>0</v>
      </c>
      <c r="F23" s="326">
        <f>+B23+C23-D23+E23</f>
        <v>441293865</v>
      </c>
      <c r="G23" s="326">
        <v>395986920</v>
      </c>
      <c r="H23" s="326">
        <v>44748011</v>
      </c>
      <c r="I23" s="326">
        <v>0</v>
      </c>
      <c r="J23" s="326">
        <v>0</v>
      </c>
      <c r="K23" s="326">
        <f>SUM(G23:J23)</f>
        <v>440734931</v>
      </c>
      <c r="L23" s="327">
        <f>+F23-K23</f>
        <v>558934</v>
      </c>
      <c r="M23" s="433"/>
      <c r="N23" s="434"/>
    </row>
    <row r="24" spans="1:14">
      <c r="A24" s="373"/>
      <c r="B24" s="326"/>
      <c r="C24" s="326"/>
      <c r="D24" s="326"/>
      <c r="E24" s="326"/>
      <c r="F24" s="326"/>
      <c r="G24" s="326"/>
      <c r="H24" s="326"/>
      <c r="I24" s="326"/>
      <c r="J24" s="326"/>
      <c r="K24" s="326"/>
      <c r="L24" s="327"/>
    </row>
    <row r="25" spans="1:14">
      <c r="A25" s="691" t="s">
        <v>278</v>
      </c>
      <c r="B25" s="326">
        <v>14699950833</v>
      </c>
      <c r="C25" s="326">
        <v>603973613</v>
      </c>
      <c r="D25" s="326">
        <v>0</v>
      </c>
      <c r="E25" s="326">
        <v>0</v>
      </c>
      <c r="F25" s="326">
        <f>+B25+C25-D25+E25</f>
        <v>15303924446</v>
      </c>
      <c r="G25" s="326">
        <v>1262600822</v>
      </c>
      <c r="H25" s="326">
        <v>257570616</v>
      </c>
      <c r="I25" s="326">
        <v>0</v>
      </c>
      <c r="J25" s="326">
        <v>0</v>
      </c>
      <c r="K25" s="326">
        <f>SUM(G25:J25)</f>
        <v>1520171438</v>
      </c>
      <c r="L25" s="327">
        <f>+F25-K25</f>
        <v>13783753008</v>
      </c>
      <c r="M25" s="433"/>
      <c r="N25" s="434"/>
    </row>
    <row r="26" spans="1:14">
      <c r="A26" s="374"/>
      <c r="B26" s="326"/>
      <c r="C26" s="326"/>
      <c r="D26" s="326"/>
      <c r="E26" s="326"/>
      <c r="F26" s="326"/>
      <c r="G26" s="326"/>
      <c r="H26" s="326"/>
      <c r="I26" s="326"/>
      <c r="J26" s="326"/>
      <c r="K26" s="326"/>
      <c r="L26" s="327"/>
    </row>
    <row r="27" spans="1:14">
      <c r="A27" s="374" t="s">
        <v>279</v>
      </c>
      <c r="B27" s="326">
        <v>32670295678</v>
      </c>
      <c r="C27" s="326">
        <v>0</v>
      </c>
      <c r="D27" s="326">
        <v>0</v>
      </c>
      <c r="E27" s="326">
        <v>0</v>
      </c>
      <c r="F27" s="326"/>
      <c r="G27" s="326">
        <v>0</v>
      </c>
      <c r="H27" s="326">
        <v>0</v>
      </c>
      <c r="I27" s="326">
        <v>0</v>
      </c>
      <c r="J27" s="326">
        <v>0</v>
      </c>
      <c r="K27" s="326">
        <f>SUM(G27:J27)</f>
        <v>0</v>
      </c>
      <c r="L27" s="327">
        <f>+F27-K27</f>
        <v>0</v>
      </c>
      <c r="M27" s="433"/>
      <c r="N27" s="434"/>
    </row>
    <row r="28" spans="1:14">
      <c r="A28" s="374"/>
      <c r="B28" s="326"/>
      <c r="C28" s="326"/>
      <c r="D28" s="326"/>
      <c r="E28" s="326"/>
      <c r="F28" s="326"/>
      <c r="G28" s="326"/>
      <c r="H28" s="326"/>
      <c r="I28" s="326"/>
      <c r="J28" s="326"/>
      <c r="K28" s="326"/>
      <c r="L28" s="327"/>
    </row>
    <row r="29" spans="1:14">
      <c r="A29" s="374" t="s">
        <v>202</v>
      </c>
      <c r="B29" s="326">
        <v>484981248</v>
      </c>
      <c r="C29" s="326">
        <v>70736148</v>
      </c>
      <c r="D29" s="326">
        <v>0</v>
      </c>
      <c r="E29" s="326">
        <v>0</v>
      </c>
      <c r="F29" s="326">
        <f>+B29+C29-D29+E29</f>
        <v>555717396</v>
      </c>
      <c r="G29" s="326">
        <v>145707000</v>
      </c>
      <c r="H29" s="326">
        <v>55898857</v>
      </c>
      <c r="I29" s="326">
        <v>0</v>
      </c>
      <c r="J29" s="326">
        <v>0</v>
      </c>
      <c r="K29" s="326">
        <f>SUM(G29:J29)</f>
        <v>201605857</v>
      </c>
      <c r="L29" s="327">
        <f>+F29-K29</f>
        <v>354111539</v>
      </c>
      <c r="M29" s="433"/>
      <c r="N29" s="434"/>
    </row>
    <row r="30" spans="1:14">
      <c r="A30" s="374"/>
      <c r="B30" s="326"/>
      <c r="C30" s="326"/>
      <c r="D30" s="326"/>
      <c r="E30" s="326"/>
      <c r="F30" s="326"/>
      <c r="G30" s="326"/>
      <c r="H30" s="326"/>
      <c r="I30" s="326"/>
      <c r="J30" s="326"/>
      <c r="K30" s="326"/>
      <c r="L30" s="327"/>
    </row>
    <row r="31" spans="1:14">
      <c r="A31" s="372" t="s">
        <v>203</v>
      </c>
      <c r="B31" s="326">
        <v>1683103491</v>
      </c>
      <c r="C31" s="326"/>
      <c r="D31" s="326">
        <v>585029500</v>
      </c>
      <c r="E31" s="326">
        <v>0</v>
      </c>
      <c r="F31" s="326">
        <f>+B31+C31-D31+E31</f>
        <v>1098073991</v>
      </c>
      <c r="G31" s="326">
        <v>0</v>
      </c>
      <c r="H31" s="326">
        <v>0</v>
      </c>
      <c r="I31" s="326">
        <v>0</v>
      </c>
      <c r="J31" s="326">
        <v>0</v>
      </c>
      <c r="K31" s="326">
        <v>0</v>
      </c>
      <c r="L31" s="327">
        <f>+F31-K31</f>
        <v>1098073991</v>
      </c>
      <c r="M31" s="433"/>
      <c r="N31" s="434"/>
    </row>
    <row r="32" spans="1:14" s="321" customFormat="1">
      <c r="A32" s="516" t="s">
        <v>463</v>
      </c>
      <c r="B32" s="325">
        <f>SUM(B15:B31)</f>
        <v>53548690847</v>
      </c>
      <c r="C32" s="325">
        <f t="shared" ref="C32:K32" si="0">SUM(C15:C31)</f>
        <v>786942244</v>
      </c>
      <c r="D32" s="325">
        <f t="shared" si="0"/>
        <v>585029500</v>
      </c>
      <c r="E32" s="325">
        <f t="shared" si="0"/>
        <v>0</v>
      </c>
      <c r="F32" s="325">
        <f>SUM(F15:F31)</f>
        <v>21080307913</v>
      </c>
      <c r="G32" s="325">
        <f t="shared" si="0"/>
        <v>2827983737</v>
      </c>
      <c r="H32" s="325">
        <f t="shared" si="0"/>
        <v>593449560</v>
      </c>
      <c r="I32" s="325">
        <f t="shared" si="0"/>
        <v>0</v>
      </c>
      <c r="J32" s="325">
        <f t="shared" si="0"/>
        <v>0</v>
      </c>
      <c r="K32" s="325">
        <f t="shared" si="0"/>
        <v>3421433297</v>
      </c>
      <c r="L32" s="325">
        <f>SUM(L15:L31)</f>
        <v>17658874616</v>
      </c>
      <c r="M32" s="323"/>
    </row>
    <row r="33" spans="1:12" s="321" customFormat="1">
      <c r="A33" s="437" t="s">
        <v>280</v>
      </c>
      <c r="B33" s="325">
        <v>50555332658</v>
      </c>
      <c r="C33" s="325">
        <v>1650715311</v>
      </c>
      <c r="D33" s="325">
        <v>0</v>
      </c>
      <c r="E33" s="325">
        <v>1342642878</v>
      </c>
      <c r="F33" s="325">
        <v>53548690847</v>
      </c>
      <c r="G33" s="325">
        <v>1359350730</v>
      </c>
      <c r="H33" s="325">
        <v>1468633007</v>
      </c>
      <c r="I33" s="325">
        <v>0</v>
      </c>
      <c r="J33" s="325">
        <v>0</v>
      </c>
      <c r="K33" s="325">
        <v>2827983737</v>
      </c>
      <c r="L33" s="325">
        <v>50720707110</v>
      </c>
    </row>
    <row r="34" spans="1:12">
      <c r="B34" s="295"/>
      <c r="F34" s="295"/>
      <c r="L34" s="295"/>
    </row>
    <row r="35" spans="1:12">
      <c r="B35" s="295"/>
      <c r="C35" s="295"/>
      <c r="D35" s="692"/>
      <c r="E35" s="577"/>
      <c r="F35" s="577"/>
      <c r="G35" s="577"/>
      <c r="H35" s="295"/>
      <c r="K35" s="323"/>
      <c r="L35" s="295"/>
    </row>
    <row r="36" spans="1:12">
      <c r="B36" s="295"/>
      <c r="C36" s="295"/>
      <c r="D36" s="692"/>
      <c r="E36" s="577"/>
      <c r="F36" s="577"/>
      <c r="G36" s="578"/>
      <c r="K36" s="323"/>
      <c r="L36" s="295"/>
    </row>
    <row r="37" spans="1:12" s="324" customFormat="1" ht="18">
      <c r="A37" s="371" t="s">
        <v>150</v>
      </c>
      <c r="B37" s="371"/>
      <c r="C37" s="371"/>
      <c r="D37" s="371"/>
      <c r="E37" s="371"/>
      <c r="F37" s="371"/>
      <c r="G37" s="371"/>
      <c r="H37" s="371"/>
      <c r="I37" s="371"/>
      <c r="J37" s="371"/>
      <c r="K37" s="693"/>
      <c r="L37" s="371"/>
    </row>
    <row r="38" spans="1:12">
      <c r="K38" s="323"/>
    </row>
    <row r="39" spans="1:12" s="322" customFormat="1" ht="15">
      <c r="A39" s="292"/>
      <c r="B39" s="292"/>
      <c r="C39" s="292"/>
      <c r="D39" s="292"/>
      <c r="E39" s="292"/>
      <c r="F39" s="292"/>
      <c r="G39" s="292"/>
      <c r="H39" s="292"/>
      <c r="I39" s="292"/>
      <c r="J39" s="292"/>
      <c r="K39" s="321"/>
      <c r="L39" s="292"/>
    </row>
    <row r="42" spans="1:12">
      <c r="A42" s="797" t="s">
        <v>179</v>
      </c>
      <c r="B42" s="797"/>
      <c r="C42" s="839" t="s">
        <v>180</v>
      </c>
      <c r="D42" s="839"/>
      <c r="E42" s="797" t="s">
        <v>516</v>
      </c>
      <c r="F42" s="797"/>
    </row>
    <row r="43" spans="1:12">
      <c r="A43" s="797" t="s">
        <v>132</v>
      </c>
      <c r="B43" s="797"/>
      <c r="C43" s="835" t="s">
        <v>207</v>
      </c>
      <c r="D43" s="835"/>
      <c r="E43" s="797" t="s">
        <v>123</v>
      </c>
      <c r="F43" s="797"/>
    </row>
  </sheetData>
  <mergeCells count="10">
    <mergeCell ref="A43:B43"/>
    <mergeCell ref="C43:D43"/>
    <mergeCell ref="E43:F43"/>
    <mergeCell ref="A1:L1"/>
    <mergeCell ref="A2:L2"/>
    <mergeCell ref="A3:L3"/>
    <mergeCell ref="G11:K11"/>
    <mergeCell ref="A42:B42"/>
    <mergeCell ref="C42:D42"/>
    <mergeCell ref="E42:F42"/>
  </mergeCells>
  <printOptions horizontalCentered="1" gridLinesSet="0"/>
  <pageMargins left="0.70866141732283472" right="0.70866141732283472" top="0.74803149606299213" bottom="0.74803149606299213" header="0.31496062992125984" footer="0.31496062992125984"/>
  <pageSetup scale="65" firstPageNumber="17" fitToHeight="0" orientation="landscape" useFirstPageNumber="1" verticalDpi="300"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41"/>
  <sheetViews>
    <sheetView showGridLines="0" workbookViewId="0">
      <selection activeCell="H7" sqref="H7"/>
    </sheetView>
  </sheetViews>
  <sheetFormatPr baseColWidth="10" defaultColWidth="11.42578125" defaultRowHeight="12.75"/>
  <cols>
    <col min="1" max="1" width="22.28515625" style="167" customWidth="1"/>
    <col min="2" max="2" width="15.5703125" style="167" customWidth="1"/>
    <col min="3" max="4" width="11.140625" style="167" bestFit="1" customWidth="1"/>
    <col min="5" max="5" width="15.140625" style="167" customWidth="1"/>
    <col min="6" max="6" width="15.28515625" style="167" bestFit="1" customWidth="1"/>
    <col min="7" max="8" width="10.28515625" style="167" customWidth="1"/>
    <col min="9" max="9" width="14.5703125" style="167" bestFit="1" customWidth="1"/>
    <col min="10" max="10" width="12.7109375" style="167" bestFit="1" customWidth="1"/>
    <col min="11" max="16384" width="11.42578125" style="167"/>
  </cols>
  <sheetData>
    <row r="1" spans="1:13" ht="15">
      <c r="A1" s="840" t="s">
        <v>448</v>
      </c>
      <c r="B1" s="840"/>
      <c r="C1" s="840"/>
      <c r="D1" s="840"/>
      <c r="E1" s="840"/>
      <c r="F1" s="840"/>
      <c r="G1" s="840"/>
      <c r="H1" s="840"/>
      <c r="I1" s="840"/>
      <c r="J1" s="840"/>
    </row>
    <row r="2" spans="1:13" ht="15">
      <c r="A2" s="840" t="s">
        <v>276</v>
      </c>
      <c r="B2" s="840"/>
      <c r="C2" s="840"/>
      <c r="D2" s="840"/>
      <c r="E2" s="840"/>
      <c r="F2" s="840"/>
      <c r="G2" s="840"/>
      <c r="H2" s="840"/>
      <c r="I2" s="840"/>
      <c r="J2" s="840"/>
    </row>
    <row r="3" spans="1:13" ht="15">
      <c r="A3" s="840" t="s">
        <v>9</v>
      </c>
      <c r="B3" s="840"/>
      <c r="C3" s="840"/>
      <c r="D3" s="840"/>
      <c r="E3" s="840"/>
      <c r="F3" s="840"/>
      <c r="G3" s="840"/>
      <c r="H3" s="840"/>
      <c r="I3" s="840"/>
      <c r="J3" s="840"/>
    </row>
    <row r="4" spans="1:13" s="337" customFormat="1" ht="16.5">
      <c r="A4" s="711"/>
      <c r="B4" s="711"/>
      <c r="C4" s="711"/>
      <c r="D4" s="711"/>
      <c r="E4" s="711"/>
      <c r="F4" s="711"/>
      <c r="G4" s="711"/>
      <c r="H4" s="711"/>
      <c r="I4" s="711"/>
      <c r="J4" s="711"/>
    </row>
    <row r="5" spans="1:13" s="337" customFormat="1" ht="16.5">
      <c r="A5" s="711" t="s">
        <v>19</v>
      </c>
      <c r="B5" s="711"/>
      <c r="C5" s="711"/>
      <c r="D5" s="711"/>
      <c r="E5" s="711"/>
      <c r="F5" s="711"/>
      <c r="G5" s="711"/>
      <c r="H5" s="711"/>
      <c r="I5" s="711"/>
      <c r="J5" s="711"/>
    </row>
    <row r="6" spans="1:13" s="337" customFormat="1" ht="16.5">
      <c r="A6" s="314"/>
      <c r="B6" s="314"/>
      <c r="C6" s="314"/>
      <c r="D6" s="314"/>
      <c r="E6" s="314"/>
      <c r="F6" s="314"/>
      <c r="G6" s="314"/>
      <c r="H6" s="314"/>
      <c r="I6" s="314"/>
      <c r="J6" s="314"/>
    </row>
    <row r="7" spans="1:13" s="335" customFormat="1" ht="16.5">
      <c r="A7" s="702"/>
      <c r="B7" s="702"/>
      <c r="C7" s="702"/>
      <c r="D7" s="702"/>
      <c r="E7" s="702"/>
      <c r="F7" s="702"/>
      <c r="G7" s="702"/>
      <c r="H7" s="702"/>
      <c r="I7" s="702"/>
      <c r="J7" s="703"/>
      <c r="K7" s="336"/>
      <c r="L7" s="336"/>
      <c r="M7" s="336"/>
    </row>
    <row r="8" spans="1:13" ht="15">
      <c r="A8" s="334"/>
      <c r="B8" s="287"/>
      <c r="C8" s="287"/>
      <c r="D8" s="287"/>
      <c r="E8" s="287"/>
      <c r="F8" s="287"/>
      <c r="G8" s="287"/>
      <c r="H8" s="287"/>
      <c r="I8" s="287"/>
      <c r="J8" s="712" t="s">
        <v>20</v>
      </c>
    </row>
    <row r="9" spans="1:13">
      <c r="A9" s="241"/>
      <c r="B9" s="287"/>
      <c r="C9" s="287"/>
      <c r="D9" s="287"/>
      <c r="E9" s="287"/>
      <c r="F9" s="287"/>
      <c r="G9" s="287"/>
      <c r="H9" s="287"/>
      <c r="I9" s="287"/>
      <c r="J9" s="287"/>
    </row>
    <row r="10" spans="1:13">
      <c r="A10" s="713"/>
      <c r="B10" s="714" t="s">
        <v>21</v>
      </c>
      <c r="C10" s="715"/>
      <c r="D10" s="715"/>
      <c r="E10" s="716"/>
      <c r="F10" s="715"/>
      <c r="G10" s="717" t="s">
        <v>22</v>
      </c>
      <c r="H10" s="715"/>
      <c r="I10" s="716"/>
      <c r="J10" s="718"/>
    </row>
    <row r="11" spans="1:13">
      <c r="A11" s="719"/>
      <c r="B11" s="305" t="s">
        <v>14</v>
      </c>
      <c r="C11" s="841" t="s">
        <v>23</v>
      </c>
      <c r="D11" s="841" t="s">
        <v>24</v>
      </c>
      <c r="E11" s="305" t="s">
        <v>15</v>
      </c>
      <c r="F11" s="305" t="s">
        <v>25</v>
      </c>
      <c r="G11" s="305" t="s">
        <v>26</v>
      </c>
      <c r="H11" s="841" t="s">
        <v>27</v>
      </c>
      <c r="I11" s="305" t="s">
        <v>197</v>
      </c>
      <c r="J11" s="720" t="s">
        <v>28</v>
      </c>
    </row>
    <row r="12" spans="1:13">
      <c r="A12" s="721" t="s">
        <v>16</v>
      </c>
      <c r="B12" s="722" t="s">
        <v>92</v>
      </c>
      <c r="C12" s="842"/>
      <c r="D12" s="842"/>
      <c r="E12" s="722" t="s">
        <v>92</v>
      </c>
      <c r="F12" s="723" t="s">
        <v>104</v>
      </c>
      <c r="G12" s="722" t="s">
        <v>92</v>
      </c>
      <c r="H12" s="842"/>
      <c r="I12" s="723" t="s">
        <v>17</v>
      </c>
      <c r="J12" s="723" t="s">
        <v>18</v>
      </c>
    </row>
    <row r="13" spans="1:13">
      <c r="A13" s="699"/>
      <c r="B13" s="699"/>
      <c r="C13" s="699"/>
      <c r="D13" s="699"/>
      <c r="E13" s="699"/>
      <c r="F13" s="699"/>
      <c r="G13" s="699"/>
      <c r="H13" s="699"/>
      <c r="I13" s="699"/>
      <c r="J13" s="699"/>
    </row>
    <row r="14" spans="1:13" hidden="1">
      <c r="A14" s="333"/>
      <c r="B14" s="121"/>
      <c r="C14" s="121"/>
      <c r="D14" s="121"/>
      <c r="E14" s="121"/>
      <c r="F14" s="121"/>
      <c r="G14" s="121"/>
      <c r="H14" s="121"/>
      <c r="I14" s="121"/>
      <c r="J14" s="121"/>
    </row>
    <row r="15" spans="1:13" hidden="1">
      <c r="A15" s="701"/>
      <c r="B15" s="705"/>
      <c r="C15" s="705"/>
      <c r="D15" s="705"/>
      <c r="E15" s="705"/>
      <c r="F15" s="705"/>
      <c r="G15" s="705"/>
      <c r="H15" s="705"/>
      <c r="I15" s="705"/>
      <c r="J15" s="705"/>
    </row>
    <row r="16" spans="1:13" hidden="1">
      <c r="A16" s="701"/>
      <c r="B16" s="705"/>
      <c r="C16" s="705"/>
      <c r="D16" s="705"/>
      <c r="E16" s="705"/>
      <c r="F16" s="705"/>
      <c r="G16" s="705"/>
      <c r="H16" s="705"/>
      <c r="I16" s="705"/>
      <c r="J16" s="705"/>
    </row>
    <row r="17" spans="1:10" hidden="1">
      <c r="A17" s="701"/>
      <c r="B17" s="705"/>
      <c r="C17" s="705"/>
      <c r="D17" s="705"/>
      <c r="E17" s="705"/>
      <c r="F17" s="705"/>
      <c r="G17" s="705"/>
      <c r="H17" s="705"/>
      <c r="I17" s="705"/>
      <c r="J17" s="705"/>
    </row>
    <row r="18" spans="1:10" s="241" customFormat="1">
      <c r="A18" s="401" t="s">
        <v>249</v>
      </c>
      <c r="B18" s="368">
        <v>1282965565</v>
      </c>
      <c r="C18" s="706">
        <v>150649187</v>
      </c>
      <c r="D18" s="368">
        <v>0</v>
      </c>
      <c r="E18" s="706">
        <f>+C18+B18</f>
        <v>1433614752</v>
      </c>
      <c r="F18" s="706">
        <v>0</v>
      </c>
      <c r="G18" s="706">
        <v>0</v>
      </c>
      <c r="H18" s="706">
        <v>0</v>
      </c>
      <c r="I18" s="706">
        <v>0</v>
      </c>
      <c r="J18" s="706">
        <f>+E18-I18</f>
        <v>1433614752</v>
      </c>
    </row>
    <row r="19" spans="1:10" hidden="1">
      <c r="A19" s="701"/>
      <c r="B19" s="707"/>
      <c r="C19" s="707"/>
      <c r="D19" s="707"/>
      <c r="E19" s="707"/>
      <c r="F19" s="707"/>
      <c r="G19" s="707"/>
      <c r="H19" s="707"/>
      <c r="I19" s="707"/>
      <c r="J19" s="707"/>
    </row>
    <row r="20" spans="1:10" hidden="1">
      <c r="A20" s="701"/>
      <c r="B20" s="707"/>
      <c r="C20" s="707"/>
      <c r="D20" s="707"/>
      <c r="E20" s="707"/>
      <c r="F20" s="707"/>
      <c r="G20" s="707"/>
      <c r="H20" s="707"/>
      <c r="I20" s="707"/>
      <c r="J20" s="707"/>
    </row>
    <row r="21" spans="1:10" hidden="1">
      <c r="A21" s="701"/>
      <c r="B21" s="707"/>
      <c r="C21" s="707"/>
      <c r="D21" s="707"/>
      <c r="E21" s="707"/>
      <c r="F21" s="707"/>
      <c r="G21" s="707"/>
      <c r="H21" s="707"/>
      <c r="I21" s="707"/>
      <c r="J21" s="707"/>
    </row>
    <row r="22" spans="1:10" hidden="1">
      <c r="A22" s="701"/>
      <c r="B22" s="707"/>
      <c r="C22" s="707"/>
      <c r="D22" s="707"/>
      <c r="E22" s="707"/>
      <c r="F22" s="707"/>
      <c r="G22" s="707"/>
      <c r="H22" s="707"/>
      <c r="I22" s="707"/>
      <c r="J22" s="707"/>
    </row>
    <row r="23" spans="1:10">
      <c r="A23" s="701" t="s">
        <v>250</v>
      </c>
      <c r="B23" s="368">
        <v>96204645</v>
      </c>
      <c r="C23" s="707">
        <v>11398401</v>
      </c>
      <c r="D23" s="707">
        <v>0</v>
      </c>
      <c r="E23" s="706">
        <f>+C23+B23</f>
        <v>107603046</v>
      </c>
      <c r="F23" s="706">
        <v>0</v>
      </c>
      <c r="G23" s="706">
        <v>0</v>
      </c>
      <c r="H23" s="706">
        <v>0</v>
      </c>
      <c r="I23" s="706">
        <v>0</v>
      </c>
      <c r="J23" s="707">
        <f>+E23</f>
        <v>107603046</v>
      </c>
    </row>
    <row r="24" spans="1:10">
      <c r="A24" s="231" t="s">
        <v>451</v>
      </c>
      <c r="B24" s="193">
        <f>SUM(B18:B23)</f>
        <v>1379170210</v>
      </c>
      <c r="C24" s="193">
        <f t="shared" ref="C24:J24" si="0">SUM(C18:C23)</f>
        <v>162047588</v>
      </c>
      <c r="D24" s="193">
        <f t="shared" si="0"/>
        <v>0</v>
      </c>
      <c r="E24" s="193">
        <f>SUM(E18:E23)</f>
        <v>1541217798</v>
      </c>
      <c r="F24" s="193">
        <f t="shared" si="0"/>
        <v>0</v>
      </c>
      <c r="G24" s="193">
        <f t="shared" si="0"/>
        <v>0</v>
      </c>
      <c r="H24" s="193">
        <f t="shared" si="0"/>
        <v>0</v>
      </c>
      <c r="I24" s="193">
        <f t="shared" si="0"/>
        <v>0</v>
      </c>
      <c r="J24" s="193">
        <f t="shared" si="0"/>
        <v>1541217798</v>
      </c>
    </row>
    <row r="25" spans="1:10">
      <c r="A25" s="708" t="s">
        <v>281</v>
      </c>
      <c r="B25" s="193">
        <v>793763509</v>
      </c>
      <c r="C25" s="193">
        <v>585406701</v>
      </c>
      <c r="D25" s="193">
        <v>0</v>
      </c>
      <c r="E25" s="193">
        <v>1379170210</v>
      </c>
      <c r="F25" s="193">
        <v>0</v>
      </c>
      <c r="G25" s="193">
        <v>0</v>
      </c>
      <c r="H25" s="193">
        <v>0</v>
      </c>
      <c r="I25" s="193">
        <v>0</v>
      </c>
      <c r="J25" s="193">
        <v>1379170210</v>
      </c>
    </row>
    <row r="26" spans="1:10">
      <c r="A26" s="287"/>
      <c r="B26" s="287" t="s">
        <v>10</v>
      </c>
      <c r="C26" s="287"/>
      <c r="D26" s="287"/>
      <c r="E26" s="287"/>
      <c r="F26" s="287"/>
      <c r="G26" s="287"/>
      <c r="H26" s="287"/>
      <c r="I26" s="287"/>
      <c r="J26" s="288"/>
    </row>
    <row r="27" spans="1:10">
      <c r="A27" s="287"/>
      <c r="B27" s="287"/>
      <c r="C27" s="287"/>
      <c r="D27" s="287"/>
      <c r="E27" s="287"/>
      <c r="F27" s="287"/>
      <c r="G27" s="287"/>
      <c r="H27" s="287"/>
      <c r="I27" s="287"/>
      <c r="J27" s="287"/>
    </row>
    <row r="28" spans="1:10">
      <c r="A28" s="709" t="s">
        <v>150</v>
      </c>
      <c r="B28" s="287"/>
      <c r="C28" s="287"/>
      <c r="D28" s="287"/>
      <c r="E28" s="287"/>
      <c r="F28" s="287"/>
      <c r="G28" s="287"/>
      <c r="H28" s="287"/>
      <c r="I28" s="287"/>
      <c r="J28" s="287"/>
    </row>
    <row r="29" spans="1:10">
      <c r="A29" s="287"/>
      <c r="B29" s="287"/>
      <c r="C29" s="287"/>
      <c r="D29" s="287"/>
      <c r="E29" s="287"/>
      <c r="F29" s="287"/>
      <c r="G29" s="287"/>
      <c r="H29" s="287"/>
      <c r="I29" s="287"/>
      <c r="J29" s="287"/>
    </row>
    <row r="30" spans="1:10">
      <c r="A30" s="287"/>
      <c r="B30" s="287"/>
      <c r="C30" s="287"/>
      <c r="D30" s="287"/>
      <c r="E30" s="287"/>
      <c r="F30" s="287"/>
      <c r="G30" s="287"/>
      <c r="H30" s="287"/>
      <c r="I30" s="287"/>
      <c r="J30" s="287"/>
    </row>
    <row r="31" spans="1:10" s="332" customFormat="1" ht="18">
      <c r="B31" s="709"/>
      <c r="C31" s="709"/>
      <c r="D31" s="709"/>
      <c r="E31" s="709"/>
      <c r="F31" s="709"/>
      <c r="G31" s="709"/>
      <c r="H31" s="709"/>
      <c r="I31" s="709"/>
      <c r="J31" s="710"/>
    </row>
    <row r="32" spans="1:10">
      <c r="A32" s="287"/>
      <c r="B32" s="287"/>
      <c r="C32" s="287"/>
      <c r="D32" s="287"/>
      <c r="E32" s="287"/>
      <c r="F32" s="287"/>
      <c r="G32" s="287"/>
      <c r="H32" s="287"/>
      <c r="I32" s="287"/>
      <c r="J32" s="287"/>
    </row>
    <row r="33" spans="1:10">
      <c r="A33" s="287"/>
      <c r="B33" s="287"/>
      <c r="C33" s="287"/>
      <c r="D33" s="287"/>
      <c r="E33" s="287"/>
      <c r="F33" s="287"/>
      <c r="G33" s="287"/>
      <c r="H33" s="287"/>
      <c r="I33" s="287"/>
      <c r="J33" s="287"/>
    </row>
    <row r="34" spans="1:10">
      <c r="A34" s="780" t="s">
        <v>179</v>
      </c>
      <c r="B34" s="780"/>
      <c r="C34" s="287"/>
      <c r="D34" s="287"/>
      <c r="E34" s="781" t="s">
        <v>180</v>
      </c>
      <c r="F34" s="781"/>
      <c r="G34" s="628"/>
      <c r="H34" s="780" t="s">
        <v>516</v>
      </c>
      <c r="I34" s="780"/>
      <c r="J34" s="287"/>
    </row>
    <row r="35" spans="1:10">
      <c r="A35" s="782" t="s">
        <v>132</v>
      </c>
      <c r="B35" s="782"/>
      <c r="C35" s="287"/>
      <c r="D35" s="287"/>
      <c r="E35" s="796" t="s">
        <v>207</v>
      </c>
      <c r="F35" s="796"/>
      <c r="G35" s="630"/>
      <c r="H35" s="782" t="s">
        <v>123</v>
      </c>
      <c r="I35" s="782"/>
      <c r="J35" s="287"/>
    </row>
    <row r="40" spans="1:10" ht="14.25">
      <c r="A40" s="172"/>
      <c r="B40" s="172"/>
      <c r="C40" s="172"/>
      <c r="D40" s="172"/>
      <c r="E40" s="172"/>
    </row>
    <row r="41" spans="1:10" ht="14.25">
      <c r="A41" s="172"/>
      <c r="B41" s="172"/>
      <c r="C41" s="172"/>
      <c r="D41" s="172"/>
      <c r="E41" s="172"/>
    </row>
  </sheetData>
  <mergeCells count="12">
    <mergeCell ref="A1:J1"/>
    <mergeCell ref="A2:J2"/>
    <mergeCell ref="A3:J3"/>
    <mergeCell ref="A35:B35"/>
    <mergeCell ref="E35:F35"/>
    <mergeCell ref="H35:I35"/>
    <mergeCell ref="A34:B34"/>
    <mergeCell ref="E34:F34"/>
    <mergeCell ref="H34:I34"/>
    <mergeCell ref="C11:C12"/>
    <mergeCell ref="D11:D12"/>
    <mergeCell ref="H11:H12"/>
  </mergeCells>
  <printOptions horizontalCentered="1" gridLinesSet="0"/>
  <pageMargins left="0.70866141732283472" right="0.70866141732283472" top="0.74803149606299213" bottom="0.74803149606299213" header="0.31496062992125984" footer="0.31496062992125984"/>
  <pageSetup scale="90" firstPageNumber="18" fitToHeight="0" orientation="landscape" useFirstPageNumber="1" verticalDpi="300" r:id="rId1"/>
  <headerFooter alignWithMargins="0">
    <oddFooter>&amp;C&amp;P</oddFooter>
  </headerFooter>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1.xml"/><Relationship Id="rId2" Type="http://schemas.openxmlformats.org/package/2006/relationships/digital-signature/signature" Target="sig2.xml"/><Relationship Id="rId1" Type="http://schemas.openxmlformats.org/package/2006/relationships/digital-signature/signature" Target="sig3.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SS4aOg30VLaqMTxETOgCEohWwhNIZzeNcqixOUsjlgs=</DigestValue>
    </Reference>
    <Reference Type="http://www.w3.org/2000/09/xmldsig#Object" URI="#idOfficeObject">
      <DigestMethod Algorithm="http://www.w3.org/2001/04/xmlenc#sha256"/>
      <DigestValue>rTWK+Z/Xh59a/nyLOXAnVVqNrRrv7kVlVnkk98GQZzk=</DigestValue>
    </Reference>
    <Reference Type="http://uri.etsi.org/01903#SignedProperties" URI="#idSignedProperties">
      <Transforms>
        <Transform Algorithm="http://www.w3.org/TR/2001/REC-xml-c14n-20010315"/>
      </Transforms>
      <DigestMethod Algorithm="http://www.w3.org/2001/04/xmlenc#sha256"/>
      <DigestValue>TO04hasF2c8l5+9N+zVxdRD9oV2MNxYkpTNA2rX+PBQ=</DigestValue>
    </Reference>
  </SignedInfo>
  <SignatureValue>YE/+4tyEbGhYfJZmaF7OEFsH17foYr1H5L1NX6j40bpNt5EGuD4r7Fa+vR11VN57WNXG+Un7Fwrl
FVimheYYVdnAEJ5zlFPgITPa+BuVT52n2/tqTEddBpPLkCxFzIVmcKsYx8igmHcTZdwSnbSBecPM
ID/6e+/iXkxhCcV3a7qfHmn21pl01HwB3+MgG0hswzOdO2yeySWOIpw087z0yVJPNdJRdkFLJqW4
glLVRuqa4TLp7IsiRP5ExfCRL4w1vqU2dz+no6xy5g0TsRHVbfHDSl2GVJUN8dOQrjmyasG6P4FB
4ge+fDL9+0EDWqSZ7QVG7iUfTg556EhGcNbMSg==</SignatureValue>
  <KeyInfo>
    <X509Data>
      <X509Certificate>MIIHsTCCBZmgAwIBAgIQF00UDwC/FJJdyuO8oMrXvjANBgkqhkiG9w0BAQsFADBPMRcwFQYDVQQFEw5SVUMgODAwODAwOTktMDELMAkGA1UEBhMCUFkxETAPBgNVBAoMCFZJVCBTLkEuMRQwEgYDVQQDEwtDQS1WSVQgUy5BLjAeFw0xOTExMTIxNjU0MjBaFw0yMTExMTIxNjU0MjBaMIGQMQ4wDAYDVQQqDAVBTkdFTDEVMBMGA1UEBAwMREVWQUNBIFBBVk9OMREwDwYDVQQFEwhDSTc1NjM1MzEbMBkGA1UEAwwSQU5HRUwgREVWQUNBIFBBVk9OMREwDwYDVQQLDAhGSVJNQSBGMjEXMBUGA1UECgwOUEVSU09OQSBGSVNJQ0ExCzAJBgNVBAYTAlBZMIIBIjANBgkqhkiG9w0BAQEFAAOCAQ8AMIIBCgKCAQEAyAQUygOcQGVKnis4/gvL/F1GxG/8JZjkBSxGGrauLdjjdTnbb5hyf1N5WCJDX8GQi/k1PILATzoonG2md+JCzWRVzNS9I5dOXdDqUqsOBB7RY3t5c6Y8HMGn1PVsZ7RCrjVKd3MYLo5s8Mjrdkr97wdfeyx8ZUfTNp+Bp9rcbW1DUMEWQf6VCE3Y2FiS8W0BJEmruT1KLZy5tlCgnnhSjOJHLaxe1ioNaMrlQwJsngBN3BfsSWiicFAOGxdLs7WxdLgdFWXJiWtOnhPsNJiWJIMiD57Peo/WNTs7dsIDTdkff/z5pkgf60zJb23cnHZAJEebKBmdh/Uwa2mWlYrTCQIDAQABo4IDRTCCA0EwDAYDVR0TAQH/BAIwADAOBgNVHQ8BAf8EBAMCBeAwLAYDVR0lAQH/BCIwIAYIKwYBBQUHAwQGCCsGAQUFBwMCBgorBgEEAYI3FAICMB0GA1UdDgQWBBRilDtlH9+1i6o8C2XqMXx13fRPW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sGA1UdEQQUMBKBEENZQ0VAQ1lDR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sUFctHJspF1DPZfUmKZJGFt7ukDKZ6TelqvpEAYdnm0ajrwR4qhCwRD95ZqmDgpZ9EiRXvacoozEbnYG/H8TsbIQa/8reK119YpkAr4D/+3X45Bqud7Di7A6oZDwwQs4ZVZGbswR4iCiTkVQT3ByHAe2R27pH2KOIFvlbiU9KhhoBpSRvoryupcJqffWeXWa382yfPwyajpOJzw17umKggQBACZP5RZRhE3vVbzIuR5/qwsOHt45QJwfPBocGm6ubA00EzFZl9KW6pk50g3reI0JvTVn6FmyjbqdNieAkbw7VaBou5qpCUg8h3BADITBqpWAyL4RpsFxBA583Fa8LwOAKyJWoN+VCzc7f+rBWk82rRFnT2Q0Weoejvoqnxa3bVyqH20uxq8JD7S0v4AufcScmKLcWcD5GeuU7P29H0dQPEsyezubgpDZXw7OTf4Km/aOTiyPGIAdhaAyl0WAswMF0f9Kg7pzaFCVB/TtYhWMqSeHRxp3uMzl3TGkLca9af8/OcMSq9mhnUIol313o7DXByHA7tdqq9nC7gGHh54jNx05w9AvRYDKfh3WnGWTu4rmTyv7j/dKkoWaZbQuCmlZAyezslHXRmybYiK58ObUmYkUieyC8Pcw+/KeQ00QpFoPsiwrW3pM4n7hiXIdchQxB6hLo1joeFOwETKcG3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rTcN+FoFTPAnxwMG17cdI/oOX3fgdzsg7CY0sefmepg=</DigestValue>
      </Reference>
      <Reference URI="/xl/calcChain.xml?ContentType=application/vnd.openxmlformats-officedocument.spreadsheetml.calcChain+xml">
        <DigestMethod Algorithm="http://www.w3.org/2001/04/xmlenc#sha256"/>
        <DigestValue>CTrr2sPzSzIMHEQPpxOXi94RfAur/GI+8GLX3RjqdRI=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fReQdYQtAnrqyF3kJ1lp+tR7ZJh268LDKsaEUVwg2NA=</DigestValue>
      </Reference>
      <Reference URI="/xl/drawings/drawing10.xml?ContentType=application/vnd.openxmlformats-officedocument.drawing+xml">
        <DigestMethod Algorithm="http://www.w3.org/2001/04/xmlenc#sha256"/>
        <DigestValue>aTfscgg7/ISMhTmhy7bE3kC/kqhSncudv3AGZm/D+g8=</DigestValue>
      </Reference>
      <Reference URI="/xl/drawings/drawing11.xml?ContentType=application/vnd.openxmlformats-officedocument.drawing+xml">
        <DigestMethod Algorithm="http://www.w3.org/2001/04/xmlenc#sha256"/>
        <DigestValue>OPD3keEEQsfIHcm7CMO0R0hnfqQQFdvxLnyhRM9Of0c=</DigestValue>
      </Reference>
      <Reference URI="/xl/drawings/drawing12.xml?ContentType=application/vnd.openxmlformats-officedocument.drawing+xml">
        <DigestMethod Algorithm="http://www.w3.org/2001/04/xmlenc#sha256"/>
        <DigestValue>KHJvbthu2C2C3qf6GsG6bHdymMGN1mzimakn25wWMnA=</DigestValue>
      </Reference>
      <Reference URI="/xl/drawings/drawing13.xml?ContentType=application/vnd.openxmlformats-officedocument.drawing+xml">
        <DigestMethod Algorithm="http://www.w3.org/2001/04/xmlenc#sha256"/>
        <DigestValue>3F/qaUTXS49DM9UI6O2qi47CPaOqyuwh6YDijB4NCZk=</DigestValue>
      </Reference>
      <Reference URI="/xl/drawings/drawing14.xml?ContentType=application/vnd.openxmlformats-officedocument.drawing+xml">
        <DigestMethod Algorithm="http://www.w3.org/2001/04/xmlenc#sha256"/>
        <DigestValue>sTGk3wiLm3WFrLo8s5L5d4oaAloNCidmxP/eTti83ig=</DigestValue>
      </Reference>
      <Reference URI="/xl/drawings/drawing15.xml?ContentType=application/vnd.openxmlformats-officedocument.drawing+xml">
        <DigestMethod Algorithm="http://www.w3.org/2001/04/xmlenc#sha256"/>
        <DigestValue>LjgbwvkKd9yly/k2O2if5PilU+pxp0GpoZFSnF14YL4=</DigestValue>
      </Reference>
      <Reference URI="/xl/drawings/drawing16.xml?ContentType=application/vnd.openxmlformats-officedocument.drawing+xml">
        <DigestMethod Algorithm="http://www.w3.org/2001/04/xmlenc#sha256"/>
        <DigestValue>ApUiV9OM8b5gB6VLWQQaLa/q4qfNFVhhFrC3mg1WNTE=</DigestValue>
      </Reference>
      <Reference URI="/xl/drawings/drawing17.xml?ContentType=application/vnd.openxmlformats-officedocument.drawing+xml">
        <DigestMethod Algorithm="http://www.w3.org/2001/04/xmlenc#sha256"/>
        <DigestValue>s8CaOTGy5NReBS33182+M1D6RIC0za3zVTVSurcd4G0=</DigestValue>
      </Reference>
      <Reference URI="/xl/drawings/drawing2.xml?ContentType=application/vnd.openxmlformats-officedocument.drawing+xml">
        <DigestMethod Algorithm="http://www.w3.org/2001/04/xmlenc#sha256"/>
        <DigestValue>Rx++b/dPo5WAKVxB0NYJOnMWsiK5HXHD2E397CEvmgs=</DigestValue>
      </Reference>
      <Reference URI="/xl/drawings/drawing3.xml?ContentType=application/vnd.openxmlformats-officedocument.drawing+xml">
        <DigestMethod Algorithm="http://www.w3.org/2001/04/xmlenc#sha256"/>
        <DigestValue>AcV5q2a4R4lPDRKfxZzIDBIz+ND9uQj5phyitLTq1SY=</DigestValue>
      </Reference>
      <Reference URI="/xl/drawings/drawing4.xml?ContentType=application/vnd.openxmlformats-officedocument.drawing+xml">
        <DigestMethod Algorithm="http://www.w3.org/2001/04/xmlenc#sha256"/>
        <DigestValue>ZGG0yY/FV6C2+5CQ2yHDfIbPAj0dYCMwowsoSSMyvhg=</DigestValue>
      </Reference>
      <Reference URI="/xl/drawings/drawing5.xml?ContentType=application/vnd.openxmlformats-officedocument.drawing+xml">
        <DigestMethod Algorithm="http://www.w3.org/2001/04/xmlenc#sha256"/>
        <DigestValue>VwiWeJllpkcY95aXY02VnAOdUx+xCUwYrIdZfxwqz/w=</DigestValue>
      </Reference>
      <Reference URI="/xl/drawings/drawing6.xml?ContentType=application/vnd.openxmlformats-officedocument.drawing+xml">
        <DigestMethod Algorithm="http://www.w3.org/2001/04/xmlenc#sha256"/>
        <DigestValue>qSKLEOIud2qsBhuiNf4XnsgQVm/EALwfIUfhIbDDY4M=</DigestValue>
      </Reference>
      <Reference URI="/xl/drawings/drawing7.xml?ContentType=application/vnd.openxmlformats-officedocument.drawing+xml">
        <DigestMethod Algorithm="http://www.w3.org/2001/04/xmlenc#sha256"/>
        <DigestValue>PQbXmTLymDRhCKWSDQImFY8s59acCUF5aaGkQRcGlqU=</DigestValue>
      </Reference>
      <Reference URI="/xl/drawings/drawing8.xml?ContentType=application/vnd.openxmlformats-officedocument.drawing+xml">
        <DigestMethod Algorithm="http://www.w3.org/2001/04/xmlenc#sha256"/>
        <DigestValue>e/lrnBOjvq7K27pBJexBIC5AgrIm0GRFOgeUAOFTim8=</DigestValue>
      </Reference>
      <Reference URI="/xl/drawings/drawing9.xml?ContentType=application/vnd.openxmlformats-officedocument.drawing+xml">
        <DigestMethod Algorithm="http://www.w3.org/2001/04/xmlenc#sha256"/>
        <DigestValue>icSDuNyGX4CfvG9prnxfRrNsikIiJ7lB9slAiqYJjxw=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j3/0C3pr4FP4GlV4NN2zxGPZ/A90fONidLtL+9rxodM=</DigestValue>
      </Reference>
      <Reference URI="/xl/externalLinks/externalLink1.xml?ContentType=application/vnd.openxmlformats-officedocument.spreadsheetml.externalLink+xml">
        <DigestMethod Algorithm="http://www.w3.org/2001/04/xmlenc#sha256"/>
        <DigestValue>pLZP/8ORzo4UhkJITUwT+eRPbJxb/YH6OeVeCs+/19Q=</DigestValue>
      </Reference>
      <Reference URI="/xl/media/image1.png?ContentType=image/png">
        <DigestMethod Algorithm="http://www.w3.org/2001/04/xmlenc#sha256"/>
        <DigestValue>tgJoGJpG5trTFAZtyMRgIzKy5xElbLIj0XFveaGb6Z0=</DigestValue>
      </Reference>
      <Reference URI="/xl/printerSettings/printerSettings1.bin?ContentType=application/vnd.openxmlformats-officedocument.spreadsheetml.printerSettings">
        <DigestMethod Algorithm="http://www.w3.org/2001/04/xmlenc#sha256"/>
        <DigestValue>uy5R7P2X31LUcmo9YvANWdbVZ+R4wBQkYwu3krTGg4M=</DigestValue>
      </Reference>
      <Reference URI="/xl/printerSettings/printerSettings10.bin?ContentType=application/vnd.openxmlformats-officedocument.spreadsheetml.printerSettings">
        <DigestMethod Algorithm="http://www.w3.org/2001/04/xmlenc#sha256"/>
        <DigestValue>beU8OFBtFga4H0obHttcFjwmPshNHI4zW0PaIGb4DhU=</DigestValue>
      </Reference>
      <Reference URI="/xl/printerSettings/printerSettings11.bin?ContentType=application/vnd.openxmlformats-officedocument.spreadsheetml.printerSettings">
        <DigestMethod Algorithm="http://www.w3.org/2001/04/xmlenc#sha256"/>
        <DigestValue>beU8OFBtFga4H0obHttcFjwmPshNHI4zW0PaIGb4DhU=</DigestValue>
      </Reference>
      <Reference URI="/xl/printerSettings/printerSettings12.bin?ContentType=application/vnd.openxmlformats-officedocument.spreadsheetml.printerSettings">
        <DigestMethod Algorithm="http://www.w3.org/2001/04/xmlenc#sha256"/>
        <DigestValue>beU8OFBtFga4H0obHttcFjwmPshNHI4zW0PaIGb4DhU=</DigestValue>
      </Reference>
      <Reference URI="/xl/printerSettings/printerSettings13.bin?ContentType=application/vnd.openxmlformats-officedocument.spreadsheetml.printerSettings">
        <DigestMethod Algorithm="http://www.w3.org/2001/04/xmlenc#sha256"/>
        <DigestValue>beU8OFBtFga4H0obHttcFjwmPshNHI4zW0PaIGb4DhU=</DigestValue>
      </Reference>
      <Reference URI="/xl/printerSettings/printerSettings14.bin?ContentType=application/vnd.openxmlformats-officedocument.spreadsheetml.printerSettings">
        <DigestMethod Algorithm="http://www.w3.org/2001/04/xmlenc#sha256"/>
        <DigestValue>jOVdFocvD5gSONOBGPf4Quy6sKpRynVr+d8eml6wf9I=</DigestValue>
      </Reference>
      <Reference URI="/xl/printerSettings/printerSettings15.bin?ContentType=application/vnd.openxmlformats-officedocument.spreadsheetml.printerSettings">
        <DigestMethod Algorithm="http://www.w3.org/2001/04/xmlenc#sha256"/>
        <DigestValue>beU8OFBtFga4H0obHttcFjwmPshNHI4zW0PaIGb4DhU=</DigestValue>
      </Reference>
      <Reference URI="/xl/printerSettings/printerSettings16.bin?ContentType=application/vnd.openxmlformats-officedocument.spreadsheetml.printerSettings">
        <DigestMethod Algorithm="http://www.w3.org/2001/04/xmlenc#sha256"/>
        <DigestValue>jOVdFocvD5gSONOBGPf4Quy6sKpRynVr+d8eml6wf9I=</DigestValue>
      </Reference>
      <Reference URI="/xl/printerSettings/printerSettings17.bin?ContentType=application/vnd.openxmlformats-officedocument.spreadsheetml.printerSettings">
        <DigestMethod Algorithm="http://www.w3.org/2001/04/xmlenc#sha256"/>
        <DigestValue>jOVdFocvD5gSONOBGPf4Quy6sKpRynVr+d8eml6wf9I=</DigestValue>
      </Reference>
      <Reference URI="/xl/printerSettings/printerSettings18.bin?ContentType=application/vnd.openxmlformats-officedocument.spreadsheetml.printerSettings">
        <DigestMethod Algorithm="http://www.w3.org/2001/04/xmlenc#sha256"/>
        <DigestValue>jOVdFocvD5gSONOBGPf4Quy6sKpRynVr+d8eml6wf9I=</DigestValue>
      </Reference>
      <Reference URI="/xl/printerSettings/printerSettings2.bin?ContentType=application/vnd.openxmlformats-officedocument.spreadsheetml.printerSettings">
        <DigestMethod Algorithm="http://www.w3.org/2001/04/xmlenc#sha256"/>
        <DigestValue>Rkbhut+i8jJmvr2uvt+GTSE4zK5uXHL8gCA62WsX20Q=</DigestValue>
      </Reference>
      <Reference URI="/xl/printerSettings/printerSettings3.bin?ContentType=application/vnd.openxmlformats-officedocument.spreadsheetml.printerSettings">
        <DigestMethod Algorithm="http://www.w3.org/2001/04/xmlenc#sha256"/>
        <DigestValue>uy5R7P2X31LUcmo9YvANWdbVZ+R4wBQkYwu3krTGg4M=</DigestValue>
      </Reference>
      <Reference URI="/xl/printerSettings/printerSettings4.bin?ContentType=application/vnd.openxmlformats-officedocument.spreadsheetml.printerSettings">
        <DigestMethod Algorithm="http://www.w3.org/2001/04/xmlenc#sha256"/>
        <DigestValue>Rkbhut+i8jJmvr2uvt+GTSE4zK5uXHL8gCA62WsX20Q=</DigestValue>
      </Reference>
      <Reference URI="/xl/printerSettings/printerSettings5.bin?ContentType=application/vnd.openxmlformats-officedocument.spreadsheetml.printerSettings">
        <DigestMethod Algorithm="http://www.w3.org/2001/04/xmlenc#sha256"/>
        <DigestValue>uy5R7P2X31LUcmo9YvANWdbVZ+R4wBQkYwu3krTGg4M=</DigestValue>
      </Reference>
      <Reference URI="/xl/printerSettings/printerSettings6.bin?ContentType=application/vnd.openxmlformats-officedocument.spreadsheetml.printerSettings">
        <DigestMethod Algorithm="http://www.w3.org/2001/04/xmlenc#sha256"/>
        <DigestValue>jOVdFocvD5gSONOBGPf4Quy6sKpRynVr+d8eml6wf9I=</DigestValue>
      </Reference>
      <Reference URI="/xl/printerSettings/printerSettings7.bin?ContentType=application/vnd.openxmlformats-officedocument.spreadsheetml.printerSettings">
        <DigestMethod Algorithm="http://www.w3.org/2001/04/xmlenc#sha256"/>
        <DigestValue>8iCw3zJScuCF3AisIgh03LG69WUZEQWjRT/8whTtm44=</DigestValue>
      </Reference>
      <Reference URI="/xl/printerSettings/printerSettings8.bin?ContentType=application/vnd.openxmlformats-officedocument.spreadsheetml.printerSettings">
        <DigestMethod Algorithm="http://www.w3.org/2001/04/xmlenc#sha256"/>
        <DigestValue>Rkbhut+i8jJmvr2uvt+GTSE4zK5uXHL8gCA62WsX20Q=</DigestValue>
      </Reference>
      <Reference URI="/xl/printerSettings/printerSettings9.bin?ContentType=application/vnd.openxmlformats-officedocument.spreadsheetml.printerSettings">
        <DigestMethod Algorithm="http://www.w3.org/2001/04/xmlenc#sha256"/>
        <DigestValue>beU8OFBtFga4H0obHttcFjwmPshNHI4zW0PaIGb4DhU=</DigestValue>
      </Reference>
      <Reference URI="/xl/sharedStrings.xml?ContentType=application/vnd.openxmlformats-officedocument.spreadsheetml.sharedStrings+xml">
        <DigestMethod Algorithm="http://www.w3.org/2001/04/xmlenc#sha256"/>
        <DigestValue>6Bq95LUxa/y7KYalVwea8KbfZZP6y2h6jBtt9HbVqO0=</DigestValue>
      </Reference>
      <Reference URI="/xl/styles.xml?ContentType=application/vnd.openxmlformats-officedocument.spreadsheetml.styles+xml">
        <DigestMethod Algorithm="http://www.w3.org/2001/04/xmlenc#sha256"/>
        <DigestValue>RlNKWOgA8gszW6CvYiPMmnS+ddEtOpO7RsZOJwW34Vg=</DigestValue>
      </Reference>
      <Reference URI="/xl/theme/theme1.xml?ContentType=application/vnd.openxmlformats-officedocument.theme+xml">
        <DigestMethod Algorithm="http://www.w3.org/2001/04/xmlenc#sha256"/>
        <DigestValue>IDbQ9NtjkpyEON80xiE6fnM770hSPmy9tt5N50j5+wQ=</DigestValue>
      </Reference>
      <Reference URI="/xl/workbook.xml?ContentType=application/vnd.openxmlformats-officedocument.spreadsheetml.sheet.main+xml">
        <DigestMethod Algorithm="http://www.w3.org/2001/04/xmlenc#sha256"/>
        <DigestValue>Tqyt1slQDvjbAEhI+e2LZbo99U1WMIh7aC597h4LS38=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iK1cCeJyE0nh61Ysaws+TMA/tgQJwUsR5g0ps2rJkns=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TNIH9EyQB0FCBnD3gN1o6yJqJalnm6okHmoYYS8G33M=</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gxnAb4oDlVkStw4lP+psDHrAXKx4nZlOnDqo6Tf72e8=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g/fjY5t552fl5Q3r0lx1AzSOYjXxeVx9wNhWIqlO5e4=</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m6kb28Dn+5+eypaoArLKSiTj11tTjl+mIR9qY8mtCLk=</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xZpDns+d8lbRYtyjNAr+ga7dA24vbT4Wr1oZV7ptCME=</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L0zBPEwG77w+h4GLrodZUM0ZcAZ//uPEeldIcDiuL6E=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XYW3lJEtF20IgcoPfQCq77/7whzU5JlTECZN/Wfx6+0=</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hTuy/+UvlB2R5FWCWBhblgduMioJED45reVxZtTC4e4=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CwvGKO7du/4VK3JXwI1xC26LuLly21vgfyS4zPmBQJw=</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C9DxQUDAZZy3QTe+w8JtDLAliJ2w2mmT8od4UsD9boo=</DigestValue>
      </Reference>
      <Reference URI="/xl/worksheets/sheet1.xml?ContentType=application/vnd.openxmlformats-officedocument.spreadsheetml.worksheet+xml">
        <DigestMethod Algorithm="http://www.w3.org/2001/04/xmlenc#sha256"/>
        <DigestValue>dn55wFSnAAsuPsFmhYiQVXk6JHhFP4rNrzS9uOs+8DM=</DigestValue>
      </Reference>
      <Reference URI="/xl/worksheets/sheet10.xml?ContentType=application/vnd.openxmlformats-officedocument.spreadsheetml.worksheet+xml">
        <DigestMethod Algorithm="http://www.w3.org/2001/04/xmlenc#sha256"/>
        <DigestValue>ZwIrzZ300o15q+v2IF9f8eQtb+NZ8vyIlWmX1vxmEwg=</DigestValue>
      </Reference>
      <Reference URI="/xl/worksheets/sheet11.xml?ContentType=application/vnd.openxmlformats-officedocument.spreadsheetml.worksheet+xml">
        <DigestMethod Algorithm="http://www.w3.org/2001/04/xmlenc#sha256"/>
        <DigestValue>AtnphOO0FABgntL05bxo8ID4DbxTdftA3VwFI/gRkZo=</DigestValue>
      </Reference>
      <Reference URI="/xl/worksheets/sheet12.xml?ContentType=application/vnd.openxmlformats-officedocument.spreadsheetml.worksheet+xml">
        <DigestMethod Algorithm="http://www.w3.org/2001/04/xmlenc#sha256"/>
        <DigestValue>sE0VEcsOQpFcAZ31JQJGMIKXbjl1E4n8rkCfrPqT4eY=</DigestValue>
      </Reference>
      <Reference URI="/xl/worksheets/sheet13.xml?ContentType=application/vnd.openxmlformats-officedocument.spreadsheetml.worksheet+xml">
        <DigestMethod Algorithm="http://www.w3.org/2001/04/xmlenc#sha256"/>
        <DigestValue>pkBiuFhF/w8HFqtErPBdM8sT09qXOrK+JYhh8UjVQbw=</DigestValue>
      </Reference>
      <Reference URI="/xl/worksheets/sheet14.xml?ContentType=application/vnd.openxmlformats-officedocument.spreadsheetml.worksheet+xml">
        <DigestMethod Algorithm="http://www.w3.org/2001/04/xmlenc#sha256"/>
        <DigestValue>677LUE/aCTnJeqJHGupGE0H0/27WwDCP1UeFnEj5Rn0=</DigestValue>
      </Reference>
      <Reference URI="/xl/worksheets/sheet15.xml?ContentType=application/vnd.openxmlformats-officedocument.spreadsheetml.worksheet+xml">
        <DigestMethod Algorithm="http://www.w3.org/2001/04/xmlenc#sha256"/>
        <DigestValue>4lPMmDN54wVcjKZGYTxR8+rWA0MMCwIHSVfApNGhp9c=</DigestValue>
      </Reference>
      <Reference URI="/xl/worksheets/sheet16.xml?ContentType=application/vnd.openxmlformats-officedocument.spreadsheetml.worksheet+xml">
        <DigestMethod Algorithm="http://www.w3.org/2001/04/xmlenc#sha256"/>
        <DigestValue>gLIm22jCshZTgrJcD8TDJ6KcEJG4d5MXa5OIt+gbqQ4=</DigestValue>
      </Reference>
      <Reference URI="/xl/worksheets/sheet17.xml?ContentType=application/vnd.openxmlformats-officedocument.spreadsheetml.worksheet+xml">
        <DigestMethod Algorithm="http://www.w3.org/2001/04/xmlenc#sha256"/>
        <DigestValue>iPcQm4iKm8+JdHzZcWwV6ARuB9KGAHGYF6qnJsg+Yfg=</DigestValue>
      </Reference>
      <Reference URI="/xl/worksheets/sheet18.xml?ContentType=application/vnd.openxmlformats-officedocument.spreadsheetml.worksheet+xml">
        <DigestMethod Algorithm="http://www.w3.org/2001/04/xmlenc#sha256"/>
        <DigestValue>62AuKs9t3scKobZS5YlIzcIcGybUgoxyn7ozva4T++4=</DigestValue>
      </Reference>
      <Reference URI="/xl/worksheets/sheet2.xml?ContentType=application/vnd.openxmlformats-officedocument.spreadsheetml.worksheet+xml">
        <DigestMethod Algorithm="http://www.w3.org/2001/04/xmlenc#sha256"/>
        <DigestValue>/gA0TS+YFGIIRhYCCcw+AJYMiLjVtIqfbrtHbLWvH24=</DigestValue>
      </Reference>
      <Reference URI="/xl/worksheets/sheet3.xml?ContentType=application/vnd.openxmlformats-officedocument.spreadsheetml.worksheet+xml">
        <DigestMethod Algorithm="http://www.w3.org/2001/04/xmlenc#sha256"/>
        <DigestValue>BJ5RS+8RmEmG5zxNTT0wBRoiIV79hOFmcKeFUo5E2ZA=</DigestValue>
      </Reference>
      <Reference URI="/xl/worksheets/sheet4.xml?ContentType=application/vnd.openxmlformats-officedocument.spreadsheetml.worksheet+xml">
        <DigestMethod Algorithm="http://www.w3.org/2001/04/xmlenc#sha256"/>
        <DigestValue>auuzJ3FSLMiburWSF30esAoj+O6aetZVbeca3i4/M74=</DigestValue>
      </Reference>
      <Reference URI="/xl/worksheets/sheet5.xml?ContentType=application/vnd.openxmlformats-officedocument.spreadsheetml.worksheet+xml">
        <DigestMethod Algorithm="http://www.w3.org/2001/04/xmlenc#sha256"/>
        <DigestValue>DT/xx0jXwoFm2BlkcYz+iX9q9cKRfId125PA/DWURIM=</DigestValue>
      </Reference>
      <Reference URI="/xl/worksheets/sheet6.xml?ContentType=application/vnd.openxmlformats-officedocument.spreadsheetml.worksheet+xml">
        <DigestMethod Algorithm="http://www.w3.org/2001/04/xmlenc#sha256"/>
        <DigestValue>z/eAMt+zV/rgRqdqUcVn4ss7sHGyZzjom+1/juglXt4=</DigestValue>
      </Reference>
      <Reference URI="/xl/worksheets/sheet7.xml?ContentType=application/vnd.openxmlformats-officedocument.spreadsheetml.worksheet+xml">
        <DigestMethod Algorithm="http://www.w3.org/2001/04/xmlenc#sha256"/>
        <DigestValue>/Bam1pctfQ8bQXObWdCo6SWHDI7aywyVI0b7vetO+aI=</DigestValue>
      </Reference>
      <Reference URI="/xl/worksheets/sheet8.xml?ContentType=application/vnd.openxmlformats-officedocument.spreadsheetml.worksheet+xml">
        <DigestMethod Algorithm="http://www.w3.org/2001/04/xmlenc#sha256"/>
        <DigestValue>lNMSl7kapbdbgtYK26NSD4MMlsQOWXuVZGnuGgmB5zc=</DigestValue>
      </Reference>
      <Reference URI="/xl/worksheets/sheet9.xml?ContentType=application/vnd.openxmlformats-officedocument.spreadsheetml.worksheet+xml">
        <DigestMethod Algorithm="http://www.w3.org/2001/04/xmlenc#sha256"/>
        <DigestValue>GCSOF9pymkZ/OSbklHTmDqZLUgKreSSUx8hWRomsYTQ=</DigestValue>
      </Reference>
    </Manifest>
    <SignatureProperties>
      <SignatureProperty Id="idSignatureTime" Target="#idPackageSignature">
        <mdssi:SignatureTime xmlns:mdssi="http://schemas.openxmlformats.org/package/2006/digital-signature">
          <mdssi:Format>YYYY-MM-DDThh:mm:ssTZD</mdssi:Format>
          <mdssi:Value>2020-08-07T20:17:25Z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Revisor independiente</SignatureComments>
          <WindowsVersion>10.0</WindowsVersion>
          <OfficeVersion>16.0.13029/20</OfficeVersion>
          <ApplicationVersion>16.0.13029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2020-08-07T20:17:25Z</xd:SigningTime>
          <xd:SigningCertificate>
            <xd:Cert>
              <xd:CertDigest>
                <DigestMethod Algorithm="http://www.w3.org/2001/04/xmlenc#sha256"/>
                <DigestValue>ORlCQMu6y1dPAPgTgfYoX5rzld0pOVkjbXfl3eP+Tp8=</DigestValue>
              </xd:CertDigest>
              <xd:IssuerSerial>
                <X509IssuerName>CN=CA-VIT S.A., O=VIT S.A., C=PY, SERIALNUMBER=RUC 80080099-0</X509IssuerName>
                <X509SerialNumber>30972457598005759530417104368964392894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I2k5WKN+3zkf1Ptd7RVd0pBKzO9p94vb2kAvBTPr5as=</DigestValue>
    </Reference>
    <Reference Type="http://www.w3.org/2000/09/xmldsig#Object" URI="#idOfficeObject">
      <DigestMethod Algorithm="http://www.w3.org/2001/04/xmlenc#sha256"/>
      <DigestValue>8zVDv8uJYguW7PyLy7CQDCjFfFoPgPySxYg3ni/fywY=</DigestValue>
    </Reference>
    <Reference Type="http://uri.etsi.org/01903#SignedProperties" URI="#idSignedProperties">
      <Transforms>
        <Transform Algorithm="http://www.w3.org/TR/2001/REC-xml-c14n-20010315"/>
      </Transforms>
      <DigestMethod Algorithm="http://www.w3.org/2001/04/xmlenc#sha256"/>
      <DigestValue>j7uLYc2dokBiosM+1enbQZnKHToc4uSuMov9O6GevVA=</DigestValue>
    </Reference>
  </SignedInfo>
  <SignatureValue>I0uzIiM04daCsqfLRNNO1zo3bpGhEogvz1BWuHdoacX6agU8Bzun4Vc+wa/G7TpDXlViSD+EzrOe
rDHUNoysW7V6EzYWA0dmthS7j37qlD7cOpE509JZpnxiV+kDUV9N+8SDmZ1tLut/ZoHWnM2MQVl0
1hQqpW9pS0CzqiB4VnpPtEPsyf3Bclusuhn9aLFIM46qVlyYkb/AidxGPwhV3+IAOdNPrBMDcbai
fDEWP8u50i1uKwC+YN/XehWubqhN8tbNik4Qw3jxeprUCbjh8SxH894gkCBTiPpnWF83QX8ctC68
6KIa7Ez5wSmvsqr3iT7XMSzxqk8SCkWQuFDoEg==</SignatureValue>
  <KeyInfo>
    <X509Data>
      <X509Certificate>MIIIBjCCBe6gAwIBAgITXAAAFpAL1dYdJ67uTgAAAAAWkDANBgkqhkiG9w0BAQsFADBXMRcwFQYDVQQFEw5SVUMgODAwODA2MTAtNzEVMBMGA1UEChMMQ09ERTEwMCBTLkEuMQswCQYDVQQGEwJQWTEYMBYGA1UEAxMPQ0EtQ09ERTEwMCBTLkEuMB4XDTE5MDYyNDIxNDIzOFoXDTIxMDYyNDIxNDIzOFowgZ0xITAfBgNVBAMTGERJRUdPIFRPTUFTIEJBUkVJUk8gQVJDRTEXMBUGA1UEChMOUEVSU09OQSBGSVNJQ0ExCzAJBgNVBAYTAlBZMRQwEgYDVQQqEwtESUVHTyBUT01BUzEVMBMGA1UEBBMMQkFSRUlSTyBBUkNFMRIwEAYDVQQFEwlDSTEwNzg5MTgxETAPBgNVBAsTCEZJUk1BIEYyMIIBIjANBgkqhkiG9w0BAQEFAAOCAQ8AMIIBCgKCAQEAhxbZ5lSo2ubkhIfAwIjD5DAZnjb+skSvtKQLovLY3kEAj9mqjkDuB9jkmfTSdYt9tB3Vo+ZTnrlm0AFzgCRZQNQwU+HLR3P/d8eBrMRWSn0eOcSo+qpTr4ev7pIMZu5FogLH3K30n3aphXghqxblCIri/OHuUv+zBqhjrWb0MeKU+L0ui+wU49o+qP401itPnraY9sMBsClnFg3rFdcYWMLvOsXU6vIYS7mNbtbDWw/3IcZVY6+BNG0ehvAz3H4766lLGHMCcg9BIhLnZR9cQFcSRQINN56mFiBFCCJ2bX5o1T17IVOFRAuPBW8InRnVtfXX7f9d+hNrccq5vCKWBwIDAQABo4IDgjCCA34wDgYDVR0PAQH/BAQDAgXgMAwGA1UdEwEB/wQCMAAwIAYDVR0lAQH/BBYwFAYIKwYBBQUHAwIGCCsGAQUFBwMEMB0GA1UdDgQWBBRcdng9x4fqICHmbMP0Y+5OEVweTTAfBgNVHSMEGDAWgBQn9to7C3+T+FkS0BWqQs+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jBgNVHREEHDAagRhEQkFSRUlST0BBVExBTlRJQy5DT00uUFkwDQYJKoZIhvcNAQELBQADggIBAHFpcZuxCcr00fxzYozCb3MvNECwi3WxdYK2XWWImEroENrl5eTYyA0piHQG+0V+N/58sSyTBvRtmMCt+hjAtYrYFVN4Feiiuu5wlIMic7AmZkoyT/MROphGYraSKmyNWSj8fqMzlVNa2Xoi2TfLf4RsJO7CqYErIkiYlmM7P42BFYl9JIw4yx9IjHZshKKSVGmhha8UkrEmJq0wy7K8KdTvjqt/AqsZHWuaZ+5QhouogBvq7kmYURQnV07jKEScSlRgG8VXHOtSbkql6PwNNmgJp6X2SkOHYcEae30OffuVLPOV8Apt8SrdO2b7jfC5L+3RtsBD097Kc43pTbuEYEAJ4NhdhD7HPYYVgD9CWtIzcy/7c8CHr0ruaPtfPBKQNtNrk/TxG1J7wN1romtF5hIEu82zr4I8h+gM/hwB81+UfojfbMBuACqQlwG3siZYDiTez/hoqz4Ri/SuPybjlPIl28nW4NVeOju8pg5L7zgYaluwdiQASww9+/en2/TzTdI7D4MQM+yXvCXr76Oaiw2bZeBiY/id6c+YP4obmdips7iXv8wer5jEHyTi+H/JaN2sYOM3Orn4gZCnW0IDJMUy+CpWxyghtbXEtP9eWMAuXM9HnbUXoUXrCvsBSjmtfuLr6v8wPV8dyjpSD4zjiQjKjLrELqnYpxNYlCMhaXO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rTcN+FoFTPAnxwMG17cdI/oOX3fgdzsg7CY0sefmepg=</DigestValue>
      </Reference>
      <Reference URI="/xl/calcChain.xml?ContentType=application/vnd.openxmlformats-officedocument.spreadsheetml.calcChain+xml">
        <DigestMethod Algorithm="http://www.w3.org/2001/04/xmlenc#sha256"/>
        <DigestValue>CTrr2sPzSzIMHEQPpxOXi94RfAur/GI+8GLX3RjqdRI=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fReQdYQtAnrqyF3kJ1lp+tR7ZJh268LDKsaEUVwg2NA=</DigestValue>
      </Reference>
      <Reference URI="/xl/drawings/drawing10.xml?ContentType=application/vnd.openxmlformats-officedocument.drawing+xml">
        <DigestMethod Algorithm="http://www.w3.org/2001/04/xmlenc#sha256"/>
        <DigestValue>aTfscgg7/ISMhTmhy7bE3kC/kqhSncudv3AGZm/D+g8=</DigestValue>
      </Reference>
      <Reference URI="/xl/drawings/drawing11.xml?ContentType=application/vnd.openxmlformats-officedocument.drawing+xml">
        <DigestMethod Algorithm="http://www.w3.org/2001/04/xmlenc#sha256"/>
        <DigestValue>OPD3keEEQsfIHcm7CMO0R0hnfqQQFdvxLnyhRM9Of0c=</DigestValue>
      </Reference>
      <Reference URI="/xl/drawings/drawing12.xml?ContentType=application/vnd.openxmlformats-officedocument.drawing+xml">
        <DigestMethod Algorithm="http://www.w3.org/2001/04/xmlenc#sha256"/>
        <DigestValue>KHJvbthu2C2C3qf6GsG6bHdymMGN1mzimakn25wWMnA=</DigestValue>
      </Reference>
      <Reference URI="/xl/drawings/drawing13.xml?ContentType=application/vnd.openxmlformats-officedocument.drawing+xml">
        <DigestMethod Algorithm="http://www.w3.org/2001/04/xmlenc#sha256"/>
        <DigestValue>3F/qaUTXS49DM9UI6O2qi47CPaOqyuwh6YDijB4NCZk=</DigestValue>
      </Reference>
      <Reference URI="/xl/drawings/drawing14.xml?ContentType=application/vnd.openxmlformats-officedocument.drawing+xml">
        <DigestMethod Algorithm="http://www.w3.org/2001/04/xmlenc#sha256"/>
        <DigestValue>sTGk3wiLm3WFrLo8s5L5d4oaAloNCidmxP/eTti83ig=</DigestValue>
      </Reference>
      <Reference URI="/xl/drawings/drawing15.xml?ContentType=application/vnd.openxmlformats-officedocument.drawing+xml">
        <DigestMethod Algorithm="http://www.w3.org/2001/04/xmlenc#sha256"/>
        <DigestValue>LjgbwvkKd9yly/k2O2if5PilU+pxp0GpoZFSnF14YL4=</DigestValue>
      </Reference>
      <Reference URI="/xl/drawings/drawing16.xml?ContentType=application/vnd.openxmlformats-officedocument.drawing+xml">
        <DigestMethod Algorithm="http://www.w3.org/2001/04/xmlenc#sha256"/>
        <DigestValue>ApUiV9OM8b5gB6VLWQQaLa/q4qfNFVhhFrC3mg1WNTE=</DigestValue>
      </Reference>
      <Reference URI="/xl/drawings/drawing17.xml?ContentType=application/vnd.openxmlformats-officedocument.drawing+xml">
        <DigestMethod Algorithm="http://www.w3.org/2001/04/xmlenc#sha256"/>
        <DigestValue>s8CaOTGy5NReBS33182+M1D6RIC0za3zVTVSurcd4G0=</DigestValue>
      </Reference>
      <Reference URI="/xl/drawings/drawing2.xml?ContentType=application/vnd.openxmlformats-officedocument.drawing+xml">
        <DigestMethod Algorithm="http://www.w3.org/2001/04/xmlenc#sha256"/>
        <DigestValue>Rx++b/dPo5WAKVxB0NYJOnMWsiK5HXHD2E397CEvmgs=</DigestValue>
      </Reference>
      <Reference URI="/xl/drawings/drawing3.xml?ContentType=application/vnd.openxmlformats-officedocument.drawing+xml">
        <DigestMethod Algorithm="http://www.w3.org/2001/04/xmlenc#sha256"/>
        <DigestValue>AcV5q2a4R4lPDRKfxZzIDBIz+ND9uQj5phyitLTq1SY=</DigestValue>
      </Reference>
      <Reference URI="/xl/drawings/drawing4.xml?ContentType=application/vnd.openxmlformats-officedocument.drawing+xml">
        <DigestMethod Algorithm="http://www.w3.org/2001/04/xmlenc#sha256"/>
        <DigestValue>ZGG0yY/FV6C2+5CQ2yHDfIbPAj0dYCMwowsoSSMyvhg=</DigestValue>
      </Reference>
      <Reference URI="/xl/drawings/drawing5.xml?ContentType=application/vnd.openxmlformats-officedocument.drawing+xml">
        <DigestMethod Algorithm="http://www.w3.org/2001/04/xmlenc#sha256"/>
        <DigestValue>VwiWeJllpkcY95aXY02VnAOdUx+xCUwYrIdZfxwqz/w=</DigestValue>
      </Reference>
      <Reference URI="/xl/drawings/drawing6.xml?ContentType=application/vnd.openxmlformats-officedocument.drawing+xml">
        <DigestMethod Algorithm="http://www.w3.org/2001/04/xmlenc#sha256"/>
        <DigestValue>qSKLEOIud2qsBhuiNf4XnsgQVm/EALwfIUfhIbDDY4M=</DigestValue>
      </Reference>
      <Reference URI="/xl/drawings/drawing7.xml?ContentType=application/vnd.openxmlformats-officedocument.drawing+xml">
        <DigestMethod Algorithm="http://www.w3.org/2001/04/xmlenc#sha256"/>
        <DigestValue>PQbXmTLymDRhCKWSDQImFY8s59acCUF5aaGkQRcGlqU=</DigestValue>
      </Reference>
      <Reference URI="/xl/drawings/drawing8.xml?ContentType=application/vnd.openxmlformats-officedocument.drawing+xml">
        <DigestMethod Algorithm="http://www.w3.org/2001/04/xmlenc#sha256"/>
        <DigestValue>e/lrnBOjvq7K27pBJexBIC5AgrIm0GRFOgeUAOFTim8=</DigestValue>
      </Reference>
      <Reference URI="/xl/drawings/drawing9.xml?ContentType=application/vnd.openxmlformats-officedocument.drawing+xml">
        <DigestMethod Algorithm="http://www.w3.org/2001/04/xmlenc#sha256"/>
        <DigestValue>icSDuNyGX4CfvG9prnxfRrNsikIiJ7lB9slAiqYJjxw=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j3/0C3pr4FP4GlV4NN2zxGPZ/A90fONidLtL+9rxodM=</DigestValue>
      </Reference>
      <Reference URI="/xl/externalLinks/externalLink1.xml?ContentType=application/vnd.openxmlformats-officedocument.spreadsheetml.externalLink+xml">
        <DigestMethod Algorithm="http://www.w3.org/2001/04/xmlenc#sha256"/>
        <DigestValue>pLZP/8ORzo4UhkJITUwT+eRPbJxb/YH6OeVeCs+/19Q=</DigestValue>
      </Reference>
      <Reference URI="/xl/media/image1.png?ContentType=image/png">
        <DigestMethod Algorithm="http://www.w3.org/2001/04/xmlenc#sha256"/>
        <DigestValue>tgJoGJpG5trTFAZtyMRgIzKy5xElbLIj0XFveaGb6Z0=</DigestValue>
      </Reference>
      <Reference URI="/xl/printerSettings/printerSettings1.bin?ContentType=application/vnd.openxmlformats-officedocument.spreadsheetml.printerSettings">
        <DigestMethod Algorithm="http://www.w3.org/2001/04/xmlenc#sha256"/>
        <DigestValue>uy5R7P2X31LUcmo9YvANWdbVZ+R4wBQkYwu3krTGg4M=</DigestValue>
      </Reference>
      <Reference URI="/xl/printerSettings/printerSettings10.bin?ContentType=application/vnd.openxmlformats-officedocument.spreadsheetml.printerSettings">
        <DigestMethod Algorithm="http://www.w3.org/2001/04/xmlenc#sha256"/>
        <DigestValue>beU8OFBtFga4H0obHttcFjwmPshNHI4zW0PaIGb4DhU=</DigestValue>
      </Reference>
      <Reference URI="/xl/printerSettings/printerSettings11.bin?ContentType=application/vnd.openxmlformats-officedocument.spreadsheetml.printerSettings">
        <DigestMethod Algorithm="http://www.w3.org/2001/04/xmlenc#sha256"/>
        <DigestValue>beU8OFBtFga4H0obHttcFjwmPshNHI4zW0PaIGb4DhU=</DigestValue>
      </Reference>
      <Reference URI="/xl/printerSettings/printerSettings12.bin?ContentType=application/vnd.openxmlformats-officedocument.spreadsheetml.printerSettings">
        <DigestMethod Algorithm="http://www.w3.org/2001/04/xmlenc#sha256"/>
        <DigestValue>beU8OFBtFga4H0obHttcFjwmPshNHI4zW0PaIGb4DhU=</DigestValue>
      </Reference>
      <Reference URI="/xl/printerSettings/printerSettings13.bin?ContentType=application/vnd.openxmlformats-officedocument.spreadsheetml.printerSettings">
        <DigestMethod Algorithm="http://www.w3.org/2001/04/xmlenc#sha256"/>
        <DigestValue>beU8OFBtFga4H0obHttcFjwmPshNHI4zW0PaIGb4DhU=</DigestValue>
      </Reference>
      <Reference URI="/xl/printerSettings/printerSettings14.bin?ContentType=application/vnd.openxmlformats-officedocument.spreadsheetml.printerSettings">
        <DigestMethod Algorithm="http://www.w3.org/2001/04/xmlenc#sha256"/>
        <DigestValue>jOVdFocvD5gSONOBGPf4Quy6sKpRynVr+d8eml6wf9I=</DigestValue>
      </Reference>
      <Reference URI="/xl/printerSettings/printerSettings15.bin?ContentType=application/vnd.openxmlformats-officedocument.spreadsheetml.printerSettings">
        <DigestMethod Algorithm="http://www.w3.org/2001/04/xmlenc#sha256"/>
        <DigestValue>beU8OFBtFga4H0obHttcFjwmPshNHI4zW0PaIGb4DhU=</DigestValue>
      </Reference>
      <Reference URI="/xl/printerSettings/printerSettings16.bin?ContentType=application/vnd.openxmlformats-officedocument.spreadsheetml.printerSettings">
        <DigestMethod Algorithm="http://www.w3.org/2001/04/xmlenc#sha256"/>
        <DigestValue>jOVdFocvD5gSONOBGPf4Quy6sKpRynVr+d8eml6wf9I=</DigestValue>
      </Reference>
      <Reference URI="/xl/printerSettings/printerSettings17.bin?ContentType=application/vnd.openxmlformats-officedocument.spreadsheetml.printerSettings">
        <DigestMethod Algorithm="http://www.w3.org/2001/04/xmlenc#sha256"/>
        <DigestValue>jOVdFocvD5gSONOBGPf4Quy6sKpRynVr+d8eml6wf9I=</DigestValue>
      </Reference>
      <Reference URI="/xl/printerSettings/printerSettings18.bin?ContentType=application/vnd.openxmlformats-officedocument.spreadsheetml.printerSettings">
        <DigestMethod Algorithm="http://www.w3.org/2001/04/xmlenc#sha256"/>
        <DigestValue>jOVdFocvD5gSONOBGPf4Quy6sKpRynVr+d8eml6wf9I=</DigestValue>
      </Reference>
      <Reference URI="/xl/printerSettings/printerSettings2.bin?ContentType=application/vnd.openxmlformats-officedocument.spreadsheetml.printerSettings">
        <DigestMethod Algorithm="http://www.w3.org/2001/04/xmlenc#sha256"/>
        <DigestValue>Rkbhut+i8jJmvr2uvt+GTSE4zK5uXHL8gCA62WsX20Q=</DigestValue>
      </Reference>
      <Reference URI="/xl/printerSettings/printerSettings3.bin?ContentType=application/vnd.openxmlformats-officedocument.spreadsheetml.printerSettings">
        <DigestMethod Algorithm="http://www.w3.org/2001/04/xmlenc#sha256"/>
        <DigestValue>uy5R7P2X31LUcmo9YvANWdbVZ+R4wBQkYwu3krTGg4M=</DigestValue>
      </Reference>
      <Reference URI="/xl/printerSettings/printerSettings4.bin?ContentType=application/vnd.openxmlformats-officedocument.spreadsheetml.printerSettings">
        <DigestMethod Algorithm="http://www.w3.org/2001/04/xmlenc#sha256"/>
        <DigestValue>Rkbhut+i8jJmvr2uvt+GTSE4zK5uXHL8gCA62WsX20Q=</DigestValue>
      </Reference>
      <Reference URI="/xl/printerSettings/printerSettings5.bin?ContentType=application/vnd.openxmlformats-officedocument.spreadsheetml.printerSettings">
        <DigestMethod Algorithm="http://www.w3.org/2001/04/xmlenc#sha256"/>
        <DigestValue>uy5R7P2X31LUcmo9YvANWdbVZ+R4wBQkYwu3krTGg4M=</DigestValue>
      </Reference>
      <Reference URI="/xl/printerSettings/printerSettings6.bin?ContentType=application/vnd.openxmlformats-officedocument.spreadsheetml.printerSettings">
        <DigestMethod Algorithm="http://www.w3.org/2001/04/xmlenc#sha256"/>
        <DigestValue>jOVdFocvD5gSONOBGPf4Quy6sKpRynVr+d8eml6wf9I=</DigestValue>
      </Reference>
      <Reference URI="/xl/printerSettings/printerSettings7.bin?ContentType=application/vnd.openxmlformats-officedocument.spreadsheetml.printerSettings">
        <DigestMethod Algorithm="http://www.w3.org/2001/04/xmlenc#sha256"/>
        <DigestValue>8iCw3zJScuCF3AisIgh03LG69WUZEQWjRT/8whTtm44=</DigestValue>
      </Reference>
      <Reference URI="/xl/printerSettings/printerSettings8.bin?ContentType=application/vnd.openxmlformats-officedocument.spreadsheetml.printerSettings">
        <DigestMethod Algorithm="http://www.w3.org/2001/04/xmlenc#sha256"/>
        <DigestValue>Rkbhut+i8jJmvr2uvt+GTSE4zK5uXHL8gCA62WsX20Q=</DigestValue>
      </Reference>
      <Reference URI="/xl/printerSettings/printerSettings9.bin?ContentType=application/vnd.openxmlformats-officedocument.spreadsheetml.printerSettings">
        <DigestMethod Algorithm="http://www.w3.org/2001/04/xmlenc#sha256"/>
        <DigestValue>beU8OFBtFga4H0obHttcFjwmPshNHI4zW0PaIGb4DhU=</DigestValue>
      </Reference>
      <Reference URI="/xl/sharedStrings.xml?ContentType=application/vnd.openxmlformats-officedocument.spreadsheetml.sharedStrings+xml">
        <DigestMethod Algorithm="http://www.w3.org/2001/04/xmlenc#sha256"/>
        <DigestValue>6Bq95LUxa/y7KYalVwea8KbfZZP6y2h6jBtt9HbVqO0=</DigestValue>
      </Reference>
      <Reference URI="/xl/styles.xml?ContentType=application/vnd.openxmlformats-officedocument.spreadsheetml.styles+xml">
        <DigestMethod Algorithm="http://www.w3.org/2001/04/xmlenc#sha256"/>
        <DigestValue>RlNKWOgA8gszW6CvYiPMmnS+ddEtOpO7RsZOJwW34Vg=</DigestValue>
      </Reference>
      <Reference URI="/xl/theme/theme1.xml?ContentType=application/vnd.openxmlformats-officedocument.theme+xml">
        <DigestMethod Algorithm="http://www.w3.org/2001/04/xmlenc#sha256"/>
        <DigestValue>IDbQ9NtjkpyEON80xiE6fnM770hSPmy9tt5N50j5+wQ=</DigestValue>
      </Reference>
      <Reference URI="/xl/workbook.xml?ContentType=application/vnd.openxmlformats-officedocument.spreadsheetml.sheet.main+xml">
        <DigestMethod Algorithm="http://www.w3.org/2001/04/xmlenc#sha256"/>
        <DigestValue>Tqyt1slQDvjbAEhI+e2LZbo99U1WMIh7aC597h4LS38=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iK1cCeJyE0nh61Ysaws+TMA/tgQJwUsR5g0ps2rJkns=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TNIH9EyQB0FCBnD3gN1o6yJqJalnm6okHmoYYS8G33M=</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gxnAb4oDlVkStw4lP+psDHrAXKx4nZlOnDqo6Tf72e8=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g/fjY5t552fl5Q3r0lx1AzSOYjXxeVx9wNhWIqlO5e4=</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m6kb28Dn+5+eypaoArLKSiTj11tTjl+mIR9qY8mtCLk=</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xZpDns+d8lbRYtyjNAr+ga7dA24vbT4Wr1oZV7ptCME=</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L0zBPEwG77w+h4GLrodZUM0ZcAZ//uPEeldIcDiuL6E=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XYW3lJEtF20IgcoPfQCq77/7whzU5JlTECZN/Wfx6+0=</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hTuy/+UvlB2R5FWCWBhblgduMioJED45reVxZtTC4e4=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CwvGKO7du/4VK3JXwI1xC26LuLly21vgfyS4zPmBQJw=</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C9DxQUDAZZy3QTe+w8JtDLAliJ2w2mmT8od4UsD9boo=</DigestValue>
      </Reference>
      <Reference URI="/xl/worksheets/sheet1.xml?ContentType=application/vnd.openxmlformats-officedocument.spreadsheetml.worksheet+xml">
        <DigestMethod Algorithm="http://www.w3.org/2001/04/xmlenc#sha256"/>
        <DigestValue>dn55wFSnAAsuPsFmhYiQVXk6JHhFP4rNrzS9uOs+8DM=</DigestValue>
      </Reference>
      <Reference URI="/xl/worksheets/sheet10.xml?ContentType=application/vnd.openxmlformats-officedocument.spreadsheetml.worksheet+xml">
        <DigestMethod Algorithm="http://www.w3.org/2001/04/xmlenc#sha256"/>
        <DigestValue>ZwIrzZ300o15q+v2IF9f8eQtb+NZ8vyIlWmX1vxmEwg=</DigestValue>
      </Reference>
      <Reference URI="/xl/worksheets/sheet11.xml?ContentType=application/vnd.openxmlformats-officedocument.spreadsheetml.worksheet+xml">
        <DigestMethod Algorithm="http://www.w3.org/2001/04/xmlenc#sha256"/>
        <DigestValue>AtnphOO0FABgntL05bxo8ID4DbxTdftA3VwFI/gRkZo=</DigestValue>
      </Reference>
      <Reference URI="/xl/worksheets/sheet12.xml?ContentType=application/vnd.openxmlformats-officedocument.spreadsheetml.worksheet+xml">
        <DigestMethod Algorithm="http://www.w3.org/2001/04/xmlenc#sha256"/>
        <DigestValue>sE0VEcsOQpFcAZ31JQJGMIKXbjl1E4n8rkCfrPqT4eY=</DigestValue>
      </Reference>
      <Reference URI="/xl/worksheets/sheet13.xml?ContentType=application/vnd.openxmlformats-officedocument.spreadsheetml.worksheet+xml">
        <DigestMethod Algorithm="http://www.w3.org/2001/04/xmlenc#sha256"/>
        <DigestValue>pkBiuFhF/w8HFqtErPBdM8sT09qXOrK+JYhh8UjVQbw=</DigestValue>
      </Reference>
      <Reference URI="/xl/worksheets/sheet14.xml?ContentType=application/vnd.openxmlformats-officedocument.spreadsheetml.worksheet+xml">
        <DigestMethod Algorithm="http://www.w3.org/2001/04/xmlenc#sha256"/>
        <DigestValue>677LUE/aCTnJeqJHGupGE0H0/27WwDCP1UeFnEj5Rn0=</DigestValue>
      </Reference>
      <Reference URI="/xl/worksheets/sheet15.xml?ContentType=application/vnd.openxmlformats-officedocument.spreadsheetml.worksheet+xml">
        <DigestMethod Algorithm="http://www.w3.org/2001/04/xmlenc#sha256"/>
        <DigestValue>4lPMmDN54wVcjKZGYTxR8+rWA0MMCwIHSVfApNGhp9c=</DigestValue>
      </Reference>
      <Reference URI="/xl/worksheets/sheet16.xml?ContentType=application/vnd.openxmlformats-officedocument.spreadsheetml.worksheet+xml">
        <DigestMethod Algorithm="http://www.w3.org/2001/04/xmlenc#sha256"/>
        <DigestValue>gLIm22jCshZTgrJcD8TDJ6KcEJG4d5MXa5OIt+gbqQ4=</DigestValue>
      </Reference>
      <Reference URI="/xl/worksheets/sheet17.xml?ContentType=application/vnd.openxmlformats-officedocument.spreadsheetml.worksheet+xml">
        <DigestMethod Algorithm="http://www.w3.org/2001/04/xmlenc#sha256"/>
        <DigestValue>iPcQm4iKm8+JdHzZcWwV6ARuB9KGAHGYF6qnJsg+Yfg=</DigestValue>
      </Reference>
      <Reference URI="/xl/worksheets/sheet18.xml?ContentType=application/vnd.openxmlformats-officedocument.spreadsheetml.worksheet+xml">
        <DigestMethod Algorithm="http://www.w3.org/2001/04/xmlenc#sha256"/>
        <DigestValue>62AuKs9t3scKobZS5YlIzcIcGybUgoxyn7ozva4T++4=</DigestValue>
      </Reference>
      <Reference URI="/xl/worksheets/sheet2.xml?ContentType=application/vnd.openxmlformats-officedocument.spreadsheetml.worksheet+xml">
        <DigestMethod Algorithm="http://www.w3.org/2001/04/xmlenc#sha256"/>
        <DigestValue>/gA0TS+YFGIIRhYCCcw+AJYMiLjVtIqfbrtHbLWvH24=</DigestValue>
      </Reference>
      <Reference URI="/xl/worksheets/sheet3.xml?ContentType=application/vnd.openxmlformats-officedocument.spreadsheetml.worksheet+xml">
        <DigestMethod Algorithm="http://www.w3.org/2001/04/xmlenc#sha256"/>
        <DigestValue>BJ5RS+8RmEmG5zxNTT0wBRoiIV79hOFmcKeFUo5E2ZA=</DigestValue>
      </Reference>
      <Reference URI="/xl/worksheets/sheet4.xml?ContentType=application/vnd.openxmlformats-officedocument.spreadsheetml.worksheet+xml">
        <DigestMethod Algorithm="http://www.w3.org/2001/04/xmlenc#sha256"/>
        <DigestValue>auuzJ3FSLMiburWSF30esAoj+O6aetZVbeca3i4/M74=</DigestValue>
      </Reference>
      <Reference URI="/xl/worksheets/sheet5.xml?ContentType=application/vnd.openxmlformats-officedocument.spreadsheetml.worksheet+xml">
        <DigestMethod Algorithm="http://www.w3.org/2001/04/xmlenc#sha256"/>
        <DigestValue>DT/xx0jXwoFm2BlkcYz+iX9q9cKRfId125PA/DWURIM=</DigestValue>
      </Reference>
      <Reference URI="/xl/worksheets/sheet6.xml?ContentType=application/vnd.openxmlformats-officedocument.spreadsheetml.worksheet+xml">
        <DigestMethod Algorithm="http://www.w3.org/2001/04/xmlenc#sha256"/>
        <DigestValue>z/eAMt+zV/rgRqdqUcVn4ss7sHGyZzjom+1/juglXt4=</DigestValue>
      </Reference>
      <Reference URI="/xl/worksheets/sheet7.xml?ContentType=application/vnd.openxmlformats-officedocument.spreadsheetml.worksheet+xml">
        <DigestMethod Algorithm="http://www.w3.org/2001/04/xmlenc#sha256"/>
        <DigestValue>/Bam1pctfQ8bQXObWdCo6SWHDI7aywyVI0b7vetO+aI=</DigestValue>
      </Reference>
      <Reference URI="/xl/worksheets/sheet8.xml?ContentType=application/vnd.openxmlformats-officedocument.spreadsheetml.worksheet+xml">
        <DigestMethod Algorithm="http://www.w3.org/2001/04/xmlenc#sha256"/>
        <DigestValue>lNMSl7kapbdbgtYK26NSD4MMlsQOWXuVZGnuGgmB5zc=</DigestValue>
      </Reference>
      <Reference URI="/xl/worksheets/sheet9.xml?ContentType=application/vnd.openxmlformats-officedocument.spreadsheetml.worksheet+xml">
        <DigestMethod Algorithm="http://www.w3.org/2001/04/xmlenc#sha256"/>
        <DigestValue>GCSOF9pymkZ/OSbklHTmDqZLUgKreSSUx8hWRomsYTQ=</DigestValue>
      </Reference>
    </Manifest>
    <SignatureProperties>
      <SignatureProperty Id="idSignatureTime" Target="#idPackageSignature">
        <mdssi:SignatureTime xmlns:mdssi="http://schemas.openxmlformats.org/package/2006/digital-signature">
          <mdssi:Format>YYYY-MM-DDThh:mm:ssTZD</mdssi:Format>
          <mdssi:Value>2020-08-12T15:33:34Z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16.0.13029/20</OfficeVersion>
          <ApplicationVersion>16.0.13029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2020-08-12T15:33:34Z</xd:SigningTime>
          <xd:SigningCertificate>
            <xd:Cert>
              <xd:CertDigest>
                <DigestMethod Algorithm="http://www.w3.org/2001/04/xmlenc#sha256"/>
                <DigestValue>gLhef4VBIrxbxjRpBnZs5HGhccmrFOnLO5S9xKX7IhI=</DigestValue>
              </xd:CertDigest>
              <xd:IssuerSerial>
                <X509IssuerName>CN=CA-CODE100 S.A., C=PY, O=CODE100 S.A., SERIALNUMBER=RUC 80080610-7</X509IssuerName>
                <X509SerialNumber>2051668588255764032287744519888999024756266640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9WWUX80ySGgb2qjgM/4MKkNJ5PXN+yvpYwuhLG9jxoo=</DigestValue>
    </Reference>
    <Reference Type="http://www.w3.org/2000/09/xmldsig#Object" URI="#idOfficeObject">
      <DigestMethod Algorithm="http://www.w3.org/2001/04/xmlenc#sha256"/>
      <DigestValue>z1MFmN6u8I8gmfqEy9c4sGNv+1QabPc8R2STNjEKmLk=</DigestValue>
    </Reference>
    <Reference Type="http://uri.etsi.org/01903#SignedProperties" URI="#idSignedProperties">
      <Transforms>
        <Transform Algorithm="http://www.w3.org/TR/2001/REC-xml-c14n-20010315"/>
      </Transforms>
      <DigestMethod Algorithm="http://www.w3.org/2001/04/xmlenc#sha256"/>
      <DigestValue>dpSQx5aZFiXy//BSzZrUdofoXxIPWVEYtL8m+M7oyK4=</DigestValue>
    </Reference>
  </SignedInfo>
  <SignatureValue>PtQ9aaiZNcV+0eUQ5cIpaeWwIBbU7fwid3+XXBuEM6pk1XtfprBZ2tJVpDXEgKQDyPT9JJDuH6J2
bkAQcI7TfoyiqffdSziF+LFXIsVlsinfWR6dcRn1igfb1u1H3AwkiyrRBQJxqj8pk5mWM9NQCWyF
QmwvlUD2dtuyAHt3CtoYWMwz8wvjziKGhp5zcwNqpoOnBl0WILB/NMylyEJXZRDQVzXdUWd/QQL6
yKX43iaN2tDBuIcY8rxkdKk/R5cgECNGgxPEGHwdny5qaPwDJ5eiGtvRc8CmsPHyeUUBIEzgjDop
HmV3Y6Lv6H0NroFhC0OOQRB5KR/PbrH1deJnJw==</SignatureValue>
  <KeyInfo>
    <X509Data>
      <X509Certificate>MIIICTCCBfGgAwIBAgITXAAAFpEF1ZNofAgMGgAAAAAWkTANBgkqhkiG9w0BAQsFADBXMRcwFQYDVQQFEw5SVUMgODAwODA2MTAtNzEVMBMGA1UEChMMQ09ERTEwMCBTLkEuMQswCQYDVQQGEwJQWTEYMBYGA1UEAxMPQ0EtQ09ERTEwMCBTLkEuMB4XDTE5MDYyNDIxNTQyOVoXDTIxMDYyNDIxNTQyOVowgaIxJDAiBgNVBAMTG0pPUkdFIEVOUklRVUUgU09UTyBHT05aQUxFWjEXMBUGA1UEChMOUEVSU09OQSBGSVNJQ0ExCzAJBgNVBAYTAlBZMRYwFAYDVQQqEw1KT1JHRSBFTlJJUVVFMRYwFAYDVQQEEw1TT1RPIEdPTlpBTEVaMREwDwYDVQQFEwhDSTc0ODU3MzERMA8GA1UECxMIRklSTUEgRjIwggEiMA0GCSqGSIb3DQEBAQUAA4IBDwAwggEKAoIBAQDQL0p6zG7/CO+rGgaKV9ZQxRbowavM0gmY3gD1lkTEH+2U8pZopUJPckwN9RsICyzjJuN7zXXHA+YfDQZeMJW2lakaWeTH62qI+wb7SeOcHT7cS8g2cdHn/aSeAWSIGmINJoPKZY8k86ed8x8xuboubg2OOhodReg3Fi3XF76bTpOEzTsaqaWuB4N5CoRNL7GWro6979S97X9Pb9kMcD+jA0jM8JiMBtKtU7p1T6tTkg7BsaL2/5Y6Yi05GDiyQhwuG2OP9uIT4XCESTjYkKxx7SsvoPk4Xtq2PBx5uCLdshGNPoMrpSEHOsMrbqV9yqUmnIcVe6FtzW+LeC5LdCuRAgMBAAGjggOAMIIDfDAOBgNVHQ8BAf8EBAMCBeAwDAYDVR0TAQH/BAIwADAgBgNVHSUBAf8EFjAUBggrBgEFBQcDAgYIKwYBBQUHAwQwHQYDVR0OBBYEFCNXbyTmnlTwEGsKzUt+fBSP0ugh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EGA1UdEQQaMBiBFkpPUkdFU09UTy5QWUBHTUFJTC5DT00wDQYJKoZIhvcNAQELBQADggIBAEQ9ZY0wROs80oOZcqS64T9upoJ3t5GP3XVLXMM94/nSlM8b6mSYEPwOHsb/st2IhklOMtQfEj97dTaKhAEzDn6FEijxAbmjhNhfv6QFd/ILWdV4n8yTD1dyv7wQTCFQ5fLfvINFRgafcOLvoMsI6V3wXqSDuLo2PKS8GyTD75SI4eXUdBhrB8qHMN8n8+bhUdtabUnIuimWhe5TN1sae/yE1OxwXTeyb5RBDJqLSrmeT0vI9Pn34bOu7gSl2h3LMGd2CojpLKi7IRJwCrP4LA/FjL0sTTtTTsTWxb9Ao427yxnghsAABx/j1U9W9YxCm5ldWAI4ql9Z0qirD3db74mI4SMEdor382mD6u9sqkcPlUihmGnBmtOlfp5OygAAKyVypDyp698A8NIGoyaT3dYzjVL36rC1UI2XssBy9CkKi4HmvazzDhUFlSlX1xdxh/cmd47H8JYDHQk49gis4QpZuvp7ZYJDJJ0yctLPQx9QqvAOq6fA2m7QC+NqO05+qJWlqIKzK0E8jTx+T9A1qPu+AtKJQMwgC+Kjml/a23qHiD50FeVyH3Vy3htvxkP9Pme5NRJvLfz4t58w3EXQ3jSrn2RU+Sl8YuL13oSGNh/A7elMsxx6TN+G3FL8TPoaSIiGWQ0+PYvrvbPE6uAXUr3tF5KRSye+1LEVWRkTwS7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rTcN+FoFTPAnxwMG17cdI/oOX3fgdzsg7CY0sefmepg=</DigestValue>
      </Reference>
      <Reference URI="/xl/calcChain.xml?ContentType=application/vnd.openxmlformats-officedocument.spreadsheetml.calcChain+xml">
        <DigestMethod Algorithm="http://www.w3.org/2001/04/xmlenc#sha256"/>
        <DigestValue>CTrr2sPzSzIMHEQPpxOXi94RfAur/GI+8GLX3RjqdRI=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fReQdYQtAnrqyF3kJ1lp+tR7ZJh268LDKsaEUVwg2NA=</DigestValue>
      </Reference>
      <Reference URI="/xl/drawings/drawing10.xml?ContentType=application/vnd.openxmlformats-officedocument.drawing+xml">
        <DigestMethod Algorithm="http://www.w3.org/2001/04/xmlenc#sha256"/>
        <DigestValue>aTfscgg7/ISMhTmhy7bE3kC/kqhSncudv3AGZm/D+g8=</DigestValue>
      </Reference>
      <Reference URI="/xl/drawings/drawing11.xml?ContentType=application/vnd.openxmlformats-officedocument.drawing+xml">
        <DigestMethod Algorithm="http://www.w3.org/2001/04/xmlenc#sha256"/>
        <DigestValue>OPD3keEEQsfIHcm7CMO0R0hnfqQQFdvxLnyhRM9Of0c=</DigestValue>
      </Reference>
      <Reference URI="/xl/drawings/drawing12.xml?ContentType=application/vnd.openxmlformats-officedocument.drawing+xml">
        <DigestMethod Algorithm="http://www.w3.org/2001/04/xmlenc#sha256"/>
        <DigestValue>KHJvbthu2C2C3qf6GsG6bHdymMGN1mzimakn25wWMnA=</DigestValue>
      </Reference>
      <Reference URI="/xl/drawings/drawing13.xml?ContentType=application/vnd.openxmlformats-officedocument.drawing+xml">
        <DigestMethod Algorithm="http://www.w3.org/2001/04/xmlenc#sha256"/>
        <DigestValue>3F/qaUTXS49DM9UI6O2qi47CPaOqyuwh6YDijB4NCZk=</DigestValue>
      </Reference>
      <Reference URI="/xl/drawings/drawing14.xml?ContentType=application/vnd.openxmlformats-officedocument.drawing+xml">
        <DigestMethod Algorithm="http://www.w3.org/2001/04/xmlenc#sha256"/>
        <DigestValue>sTGk3wiLm3WFrLo8s5L5d4oaAloNCidmxP/eTti83ig=</DigestValue>
      </Reference>
      <Reference URI="/xl/drawings/drawing15.xml?ContentType=application/vnd.openxmlformats-officedocument.drawing+xml">
        <DigestMethod Algorithm="http://www.w3.org/2001/04/xmlenc#sha256"/>
        <DigestValue>LjgbwvkKd9yly/k2O2if5PilU+pxp0GpoZFSnF14YL4=</DigestValue>
      </Reference>
      <Reference URI="/xl/drawings/drawing16.xml?ContentType=application/vnd.openxmlformats-officedocument.drawing+xml">
        <DigestMethod Algorithm="http://www.w3.org/2001/04/xmlenc#sha256"/>
        <DigestValue>ApUiV9OM8b5gB6VLWQQaLa/q4qfNFVhhFrC3mg1WNTE=</DigestValue>
      </Reference>
      <Reference URI="/xl/drawings/drawing17.xml?ContentType=application/vnd.openxmlformats-officedocument.drawing+xml">
        <DigestMethod Algorithm="http://www.w3.org/2001/04/xmlenc#sha256"/>
        <DigestValue>s8CaOTGy5NReBS33182+M1D6RIC0za3zVTVSurcd4G0=</DigestValue>
      </Reference>
      <Reference URI="/xl/drawings/drawing2.xml?ContentType=application/vnd.openxmlformats-officedocument.drawing+xml">
        <DigestMethod Algorithm="http://www.w3.org/2001/04/xmlenc#sha256"/>
        <DigestValue>Rx++b/dPo5WAKVxB0NYJOnMWsiK5HXHD2E397CEvmgs=</DigestValue>
      </Reference>
      <Reference URI="/xl/drawings/drawing3.xml?ContentType=application/vnd.openxmlformats-officedocument.drawing+xml">
        <DigestMethod Algorithm="http://www.w3.org/2001/04/xmlenc#sha256"/>
        <DigestValue>AcV5q2a4R4lPDRKfxZzIDBIz+ND9uQj5phyitLTq1SY=</DigestValue>
      </Reference>
      <Reference URI="/xl/drawings/drawing4.xml?ContentType=application/vnd.openxmlformats-officedocument.drawing+xml">
        <DigestMethod Algorithm="http://www.w3.org/2001/04/xmlenc#sha256"/>
        <DigestValue>ZGG0yY/FV6C2+5CQ2yHDfIbPAj0dYCMwowsoSSMyvhg=</DigestValue>
      </Reference>
      <Reference URI="/xl/drawings/drawing5.xml?ContentType=application/vnd.openxmlformats-officedocument.drawing+xml">
        <DigestMethod Algorithm="http://www.w3.org/2001/04/xmlenc#sha256"/>
        <DigestValue>VwiWeJllpkcY95aXY02VnAOdUx+xCUwYrIdZfxwqz/w=</DigestValue>
      </Reference>
      <Reference URI="/xl/drawings/drawing6.xml?ContentType=application/vnd.openxmlformats-officedocument.drawing+xml">
        <DigestMethod Algorithm="http://www.w3.org/2001/04/xmlenc#sha256"/>
        <DigestValue>qSKLEOIud2qsBhuiNf4XnsgQVm/EALwfIUfhIbDDY4M=</DigestValue>
      </Reference>
      <Reference URI="/xl/drawings/drawing7.xml?ContentType=application/vnd.openxmlformats-officedocument.drawing+xml">
        <DigestMethod Algorithm="http://www.w3.org/2001/04/xmlenc#sha256"/>
        <DigestValue>PQbXmTLymDRhCKWSDQImFY8s59acCUF5aaGkQRcGlqU=</DigestValue>
      </Reference>
      <Reference URI="/xl/drawings/drawing8.xml?ContentType=application/vnd.openxmlformats-officedocument.drawing+xml">
        <DigestMethod Algorithm="http://www.w3.org/2001/04/xmlenc#sha256"/>
        <DigestValue>e/lrnBOjvq7K27pBJexBIC5AgrIm0GRFOgeUAOFTim8=</DigestValue>
      </Reference>
      <Reference URI="/xl/drawings/drawing9.xml?ContentType=application/vnd.openxmlformats-officedocument.drawing+xml">
        <DigestMethod Algorithm="http://www.w3.org/2001/04/xmlenc#sha256"/>
        <DigestValue>icSDuNyGX4CfvG9prnxfRrNsikIiJ7lB9slAiqYJjxw=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j3/0C3pr4FP4GlV4NN2zxGPZ/A90fONidLtL+9rxodM=</DigestValue>
      </Reference>
      <Reference URI="/xl/externalLinks/externalLink1.xml?ContentType=application/vnd.openxmlformats-officedocument.spreadsheetml.externalLink+xml">
        <DigestMethod Algorithm="http://www.w3.org/2001/04/xmlenc#sha256"/>
        <DigestValue>pLZP/8ORzo4UhkJITUwT+eRPbJxb/YH6OeVeCs+/19Q=</DigestValue>
      </Reference>
      <Reference URI="/xl/media/image1.png?ContentType=image/png">
        <DigestMethod Algorithm="http://www.w3.org/2001/04/xmlenc#sha256"/>
        <DigestValue>tgJoGJpG5trTFAZtyMRgIzKy5xElbLIj0XFveaGb6Z0=</DigestValue>
      </Reference>
      <Reference URI="/xl/printerSettings/printerSettings1.bin?ContentType=application/vnd.openxmlformats-officedocument.spreadsheetml.printerSettings">
        <DigestMethod Algorithm="http://www.w3.org/2001/04/xmlenc#sha256"/>
        <DigestValue>uy5R7P2X31LUcmo9YvANWdbVZ+R4wBQkYwu3krTGg4M=</DigestValue>
      </Reference>
      <Reference URI="/xl/printerSettings/printerSettings10.bin?ContentType=application/vnd.openxmlformats-officedocument.spreadsheetml.printerSettings">
        <DigestMethod Algorithm="http://www.w3.org/2001/04/xmlenc#sha256"/>
        <DigestValue>beU8OFBtFga4H0obHttcFjwmPshNHI4zW0PaIGb4DhU=</DigestValue>
      </Reference>
      <Reference URI="/xl/printerSettings/printerSettings11.bin?ContentType=application/vnd.openxmlformats-officedocument.spreadsheetml.printerSettings">
        <DigestMethod Algorithm="http://www.w3.org/2001/04/xmlenc#sha256"/>
        <DigestValue>beU8OFBtFga4H0obHttcFjwmPshNHI4zW0PaIGb4DhU=</DigestValue>
      </Reference>
      <Reference URI="/xl/printerSettings/printerSettings12.bin?ContentType=application/vnd.openxmlformats-officedocument.spreadsheetml.printerSettings">
        <DigestMethod Algorithm="http://www.w3.org/2001/04/xmlenc#sha256"/>
        <DigestValue>beU8OFBtFga4H0obHttcFjwmPshNHI4zW0PaIGb4DhU=</DigestValue>
      </Reference>
      <Reference URI="/xl/printerSettings/printerSettings13.bin?ContentType=application/vnd.openxmlformats-officedocument.spreadsheetml.printerSettings">
        <DigestMethod Algorithm="http://www.w3.org/2001/04/xmlenc#sha256"/>
        <DigestValue>beU8OFBtFga4H0obHttcFjwmPshNHI4zW0PaIGb4DhU=</DigestValue>
      </Reference>
      <Reference URI="/xl/printerSettings/printerSettings14.bin?ContentType=application/vnd.openxmlformats-officedocument.spreadsheetml.printerSettings">
        <DigestMethod Algorithm="http://www.w3.org/2001/04/xmlenc#sha256"/>
        <DigestValue>jOVdFocvD5gSONOBGPf4Quy6sKpRynVr+d8eml6wf9I=</DigestValue>
      </Reference>
      <Reference URI="/xl/printerSettings/printerSettings15.bin?ContentType=application/vnd.openxmlformats-officedocument.spreadsheetml.printerSettings">
        <DigestMethod Algorithm="http://www.w3.org/2001/04/xmlenc#sha256"/>
        <DigestValue>beU8OFBtFga4H0obHttcFjwmPshNHI4zW0PaIGb4DhU=</DigestValue>
      </Reference>
      <Reference URI="/xl/printerSettings/printerSettings16.bin?ContentType=application/vnd.openxmlformats-officedocument.spreadsheetml.printerSettings">
        <DigestMethod Algorithm="http://www.w3.org/2001/04/xmlenc#sha256"/>
        <DigestValue>jOVdFocvD5gSONOBGPf4Quy6sKpRynVr+d8eml6wf9I=</DigestValue>
      </Reference>
      <Reference URI="/xl/printerSettings/printerSettings17.bin?ContentType=application/vnd.openxmlformats-officedocument.spreadsheetml.printerSettings">
        <DigestMethod Algorithm="http://www.w3.org/2001/04/xmlenc#sha256"/>
        <DigestValue>jOVdFocvD5gSONOBGPf4Quy6sKpRynVr+d8eml6wf9I=</DigestValue>
      </Reference>
      <Reference URI="/xl/printerSettings/printerSettings18.bin?ContentType=application/vnd.openxmlformats-officedocument.spreadsheetml.printerSettings">
        <DigestMethod Algorithm="http://www.w3.org/2001/04/xmlenc#sha256"/>
        <DigestValue>jOVdFocvD5gSONOBGPf4Quy6sKpRynVr+d8eml6wf9I=</DigestValue>
      </Reference>
      <Reference URI="/xl/printerSettings/printerSettings2.bin?ContentType=application/vnd.openxmlformats-officedocument.spreadsheetml.printerSettings">
        <DigestMethod Algorithm="http://www.w3.org/2001/04/xmlenc#sha256"/>
        <DigestValue>Rkbhut+i8jJmvr2uvt+GTSE4zK5uXHL8gCA62WsX20Q=</DigestValue>
      </Reference>
      <Reference URI="/xl/printerSettings/printerSettings3.bin?ContentType=application/vnd.openxmlformats-officedocument.spreadsheetml.printerSettings">
        <DigestMethod Algorithm="http://www.w3.org/2001/04/xmlenc#sha256"/>
        <DigestValue>uy5R7P2X31LUcmo9YvANWdbVZ+R4wBQkYwu3krTGg4M=</DigestValue>
      </Reference>
      <Reference URI="/xl/printerSettings/printerSettings4.bin?ContentType=application/vnd.openxmlformats-officedocument.spreadsheetml.printerSettings">
        <DigestMethod Algorithm="http://www.w3.org/2001/04/xmlenc#sha256"/>
        <DigestValue>Rkbhut+i8jJmvr2uvt+GTSE4zK5uXHL8gCA62WsX20Q=</DigestValue>
      </Reference>
      <Reference URI="/xl/printerSettings/printerSettings5.bin?ContentType=application/vnd.openxmlformats-officedocument.spreadsheetml.printerSettings">
        <DigestMethod Algorithm="http://www.w3.org/2001/04/xmlenc#sha256"/>
        <DigestValue>uy5R7P2X31LUcmo9YvANWdbVZ+R4wBQkYwu3krTGg4M=</DigestValue>
      </Reference>
      <Reference URI="/xl/printerSettings/printerSettings6.bin?ContentType=application/vnd.openxmlformats-officedocument.spreadsheetml.printerSettings">
        <DigestMethod Algorithm="http://www.w3.org/2001/04/xmlenc#sha256"/>
        <DigestValue>jOVdFocvD5gSONOBGPf4Quy6sKpRynVr+d8eml6wf9I=</DigestValue>
      </Reference>
      <Reference URI="/xl/printerSettings/printerSettings7.bin?ContentType=application/vnd.openxmlformats-officedocument.spreadsheetml.printerSettings">
        <DigestMethod Algorithm="http://www.w3.org/2001/04/xmlenc#sha256"/>
        <DigestValue>8iCw3zJScuCF3AisIgh03LG69WUZEQWjRT/8whTtm44=</DigestValue>
      </Reference>
      <Reference URI="/xl/printerSettings/printerSettings8.bin?ContentType=application/vnd.openxmlformats-officedocument.spreadsheetml.printerSettings">
        <DigestMethod Algorithm="http://www.w3.org/2001/04/xmlenc#sha256"/>
        <DigestValue>Rkbhut+i8jJmvr2uvt+GTSE4zK5uXHL8gCA62WsX20Q=</DigestValue>
      </Reference>
      <Reference URI="/xl/printerSettings/printerSettings9.bin?ContentType=application/vnd.openxmlformats-officedocument.spreadsheetml.printerSettings">
        <DigestMethod Algorithm="http://www.w3.org/2001/04/xmlenc#sha256"/>
        <DigestValue>beU8OFBtFga4H0obHttcFjwmPshNHI4zW0PaIGb4DhU=</DigestValue>
      </Reference>
      <Reference URI="/xl/sharedStrings.xml?ContentType=application/vnd.openxmlformats-officedocument.spreadsheetml.sharedStrings+xml">
        <DigestMethod Algorithm="http://www.w3.org/2001/04/xmlenc#sha256"/>
        <DigestValue>6Bq95LUxa/y7KYalVwea8KbfZZP6y2h6jBtt9HbVqO0=</DigestValue>
      </Reference>
      <Reference URI="/xl/styles.xml?ContentType=application/vnd.openxmlformats-officedocument.spreadsheetml.styles+xml">
        <DigestMethod Algorithm="http://www.w3.org/2001/04/xmlenc#sha256"/>
        <DigestValue>RlNKWOgA8gszW6CvYiPMmnS+ddEtOpO7RsZOJwW34Vg=</DigestValue>
      </Reference>
      <Reference URI="/xl/theme/theme1.xml?ContentType=application/vnd.openxmlformats-officedocument.theme+xml">
        <DigestMethod Algorithm="http://www.w3.org/2001/04/xmlenc#sha256"/>
        <DigestValue>IDbQ9NtjkpyEON80xiE6fnM770hSPmy9tt5N50j5+wQ=</DigestValue>
      </Reference>
      <Reference URI="/xl/workbook.xml?ContentType=application/vnd.openxmlformats-officedocument.spreadsheetml.sheet.main+xml">
        <DigestMethod Algorithm="http://www.w3.org/2001/04/xmlenc#sha256"/>
        <DigestValue>Tqyt1slQDvjbAEhI+e2LZbo99U1WMIh7aC597h4LS38=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iK1cCeJyE0nh61Ysaws+TMA/tgQJwUsR5g0ps2rJkns=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TNIH9EyQB0FCBnD3gN1o6yJqJalnm6okHmoYYS8G33M=</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gxnAb4oDlVkStw4lP+psDHrAXKx4nZlOnDqo6Tf72e8=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g/fjY5t552fl5Q3r0lx1AzSOYjXxeVx9wNhWIqlO5e4=</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m6kb28Dn+5+eypaoArLKSiTj11tTjl+mIR9qY8mtCLk=</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xZpDns+d8lbRYtyjNAr+ga7dA24vbT4Wr1oZV7ptCME=</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L0zBPEwG77w+h4GLrodZUM0ZcAZ//uPEeldIcDiuL6E=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XYW3lJEtF20IgcoPfQCq77/7whzU5JlTECZN/Wfx6+0=</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hTuy/+UvlB2R5FWCWBhblgduMioJED45reVxZtTC4e4=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CwvGKO7du/4VK3JXwI1xC26LuLly21vgfyS4zPmBQJw=</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C9DxQUDAZZy3QTe+w8JtDLAliJ2w2mmT8od4UsD9boo=</DigestValue>
      </Reference>
      <Reference URI="/xl/worksheets/sheet1.xml?ContentType=application/vnd.openxmlformats-officedocument.spreadsheetml.worksheet+xml">
        <DigestMethod Algorithm="http://www.w3.org/2001/04/xmlenc#sha256"/>
        <DigestValue>dn55wFSnAAsuPsFmhYiQVXk6JHhFP4rNrzS9uOs+8DM=</DigestValue>
      </Reference>
      <Reference URI="/xl/worksheets/sheet10.xml?ContentType=application/vnd.openxmlformats-officedocument.spreadsheetml.worksheet+xml">
        <DigestMethod Algorithm="http://www.w3.org/2001/04/xmlenc#sha256"/>
        <DigestValue>ZwIrzZ300o15q+v2IF9f8eQtb+NZ8vyIlWmX1vxmEwg=</DigestValue>
      </Reference>
      <Reference URI="/xl/worksheets/sheet11.xml?ContentType=application/vnd.openxmlformats-officedocument.spreadsheetml.worksheet+xml">
        <DigestMethod Algorithm="http://www.w3.org/2001/04/xmlenc#sha256"/>
        <DigestValue>AtnphOO0FABgntL05bxo8ID4DbxTdftA3VwFI/gRkZo=</DigestValue>
      </Reference>
      <Reference URI="/xl/worksheets/sheet12.xml?ContentType=application/vnd.openxmlformats-officedocument.spreadsheetml.worksheet+xml">
        <DigestMethod Algorithm="http://www.w3.org/2001/04/xmlenc#sha256"/>
        <DigestValue>sE0VEcsOQpFcAZ31JQJGMIKXbjl1E4n8rkCfrPqT4eY=</DigestValue>
      </Reference>
      <Reference URI="/xl/worksheets/sheet13.xml?ContentType=application/vnd.openxmlformats-officedocument.spreadsheetml.worksheet+xml">
        <DigestMethod Algorithm="http://www.w3.org/2001/04/xmlenc#sha256"/>
        <DigestValue>pkBiuFhF/w8HFqtErPBdM8sT09qXOrK+JYhh8UjVQbw=</DigestValue>
      </Reference>
      <Reference URI="/xl/worksheets/sheet14.xml?ContentType=application/vnd.openxmlformats-officedocument.spreadsheetml.worksheet+xml">
        <DigestMethod Algorithm="http://www.w3.org/2001/04/xmlenc#sha256"/>
        <DigestValue>677LUE/aCTnJeqJHGupGE0H0/27WwDCP1UeFnEj5Rn0=</DigestValue>
      </Reference>
      <Reference URI="/xl/worksheets/sheet15.xml?ContentType=application/vnd.openxmlformats-officedocument.spreadsheetml.worksheet+xml">
        <DigestMethod Algorithm="http://www.w3.org/2001/04/xmlenc#sha256"/>
        <DigestValue>4lPMmDN54wVcjKZGYTxR8+rWA0MMCwIHSVfApNGhp9c=</DigestValue>
      </Reference>
      <Reference URI="/xl/worksheets/sheet16.xml?ContentType=application/vnd.openxmlformats-officedocument.spreadsheetml.worksheet+xml">
        <DigestMethod Algorithm="http://www.w3.org/2001/04/xmlenc#sha256"/>
        <DigestValue>gLIm22jCshZTgrJcD8TDJ6KcEJG4d5MXa5OIt+gbqQ4=</DigestValue>
      </Reference>
      <Reference URI="/xl/worksheets/sheet17.xml?ContentType=application/vnd.openxmlformats-officedocument.spreadsheetml.worksheet+xml">
        <DigestMethod Algorithm="http://www.w3.org/2001/04/xmlenc#sha256"/>
        <DigestValue>iPcQm4iKm8+JdHzZcWwV6ARuB9KGAHGYF6qnJsg+Yfg=</DigestValue>
      </Reference>
      <Reference URI="/xl/worksheets/sheet18.xml?ContentType=application/vnd.openxmlformats-officedocument.spreadsheetml.worksheet+xml">
        <DigestMethod Algorithm="http://www.w3.org/2001/04/xmlenc#sha256"/>
        <DigestValue>62AuKs9t3scKobZS5YlIzcIcGybUgoxyn7ozva4T++4=</DigestValue>
      </Reference>
      <Reference URI="/xl/worksheets/sheet2.xml?ContentType=application/vnd.openxmlformats-officedocument.spreadsheetml.worksheet+xml">
        <DigestMethod Algorithm="http://www.w3.org/2001/04/xmlenc#sha256"/>
        <DigestValue>/gA0TS+YFGIIRhYCCcw+AJYMiLjVtIqfbrtHbLWvH24=</DigestValue>
      </Reference>
      <Reference URI="/xl/worksheets/sheet3.xml?ContentType=application/vnd.openxmlformats-officedocument.spreadsheetml.worksheet+xml">
        <DigestMethod Algorithm="http://www.w3.org/2001/04/xmlenc#sha256"/>
        <DigestValue>BJ5RS+8RmEmG5zxNTT0wBRoiIV79hOFmcKeFUo5E2ZA=</DigestValue>
      </Reference>
      <Reference URI="/xl/worksheets/sheet4.xml?ContentType=application/vnd.openxmlformats-officedocument.spreadsheetml.worksheet+xml">
        <DigestMethod Algorithm="http://www.w3.org/2001/04/xmlenc#sha256"/>
        <DigestValue>auuzJ3FSLMiburWSF30esAoj+O6aetZVbeca3i4/M74=</DigestValue>
      </Reference>
      <Reference URI="/xl/worksheets/sheet5.xml?ContentType=application/vnd.openxmlformats-officedocument.spreadsheetml.worksheet+xml">
        <DigestMethod Algorithm="http://www.w3.org/2001/04/xmlenc#sha256"/>
        <DigestValue>DT/xx0jXwoFm2BlkcYz+iX9q9cKRfId125PA/DWURIM=</DigestValue>
      </Reference>
      <Reference URI="/xl/worksheets/sheet6.xml?ContentType=application/vnd.openxmlformats-officedocument.spreadsheetml.worksheet+xml">
        <DigestMethod Algorithm="http://www.w3.org/2001/04/xmlenc#sha256"/>
        <DigestValue>z/eAMt+zV/rgRqdqUcVn4ss7sHGyZzjom+1/juglXt4=</DigestValue>
      </Reference>
      <Reference URI="/xl/worksheets/sheet7.xml?ContentType=application/vnd.openxmlformats-officedocument.spreadsheetml.worksheet+xml">
        <DigestMethod Algorithm="http://www.w3.org/2001/04/xmlenc#sha256"/>
        <DigestValue>/Bam1pctfQ8bQXObWdCo6SWHDI7aywyVI0b7vetO+aI=</DigestValue>
      </Reference>
      <Reference URI="/xl/worksheets/sheet8.xml?ContentType=application/vnd.openxmlformats-officedocument.spreadsheetml.worksheet+xml">
        <DigestMethod Algorithm="http://www.w3.org/2001/04/xmlenc#sha256"/>
        <DigestValue>lNMSl7kapbdbgtYK26NSD4MMlsQOWXuVZGnuGgmB5zc=</DigestValue>
      </Reference>
      <Reference URI="/xl/worksheets/sheet9.xml?ContentType=application/vnd.openxmlformats-officedocument.spreadsheetml.worksheet+xml">
        <DigestMethod Algorithm="http://www.w3.org/2001/04/xmlenc#sha256"/>
        <DigestValue>GCSOF9pymkZ/OSbklHTmDqZLUgKreSSUx8hWRomsYTQ=</DigestValue>
      </Reference>
    </Manifest>
    <SignatureProperties>
      <SignatureProperty Id="idSignatureTime" Target="#idPackageSignature">
        <mdssi:SignatureTime xmlns:mdssi="http://schemas.openxmlformats.org/package/2006/digital-signature">
          <mdssi:Format>YYYY-MM-DDThh:mm:ssTZD</mdssi:Format>
          <mdssi:Value>2020-08-12T15:35:19Z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Sindico</SignatureComments>
          <WindowsVersion>10.0</WindowsVersion>
          <OfficeVersion>16.0.13029/20</OfficeVersion>
          <ApplicationVersion>16.0.13029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2020-08-12T15:35:19Z</xd:SigningTime>
          <xd:SigningCertificate>
            <xd:Cert>
              <xd:CertDigest>
                <DigestMethod Algorithm="http://www.w3.org/2001/04/xmlenc#sha256"/>
                <DigestValue>DNLVLGlcjVz7uOydFdVDuUfu2dXXNlQDPCndTHmT5+0=</DigestValue>
              </xd:CertDigest>
              <xd:IssuerSerial>
                <X509IssuerName>CN=CA-CODE100 S.A., C=PY, O=CODE100 S.A., SERIALNUMBER=RUC 80080610-7</X509IssuerName>
                <X509SerialNumber>2051668588260834614044229538627838153817331345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Sindico</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fK4/vlBPV7ufYU43zwcairiGsn0=</DigestValue>
    </Reference>
    <Reference URI="#idOfficeObject" Type="http://www.w3.org/2000/09/xmldsig#Object">
      <DigestMethod Algorithm="http://www.w3.org/2000/09/xmldsig#sha1"/>
      <DigestValue>jz8Xcg/RwpNmpAUA8Lfju+8RM6U=</DigestValue>
    </Reference>
    <Reference URI="#idSignedProperties" Type="http://uri.etsi.org/01903#SignedProperties">
      <Transforms>
        <Transform Algorithm="http://www.w3.org/TR/2001/REC-xml-c14n-20010315"/>
      </Transforms>
      <DigestMethod Algorithm="http://www.w3.org/2000/09/xmldsig#sha1"/>
      <DigestValue>5xIGtO1gMWlwvEF+1vVknFUGoaE=</DigestValue>
    </Reference>
  </SignedInfo>
  <SignatureValue>lot8CFidJpfKjpDWrcurNIHrl1VJUStZhgfSIVXbl66+uQ5/tM17X/tRmaq36Io/wo89EsRu5oUB
frSZfO53LQG/F5z861vaOSL4NfB8v0rP413O1NtrXS2CCy6uz1Ssr8Czc2pY9/Yk/I1UCqULEj27
P3HtnwYbYdPtJB4BWfJWlXOOpVyG34I0WwVYs+dkPd5dCJdC2eSCADTq0RYssK4jGl4BudARAh/i
r8ywrvGPeMowL+QhOWwY90fzqA5vG3mb1GSZgA+dkX6knhPUWWV9rOZG6ugLO6wfmApBgGrLFFEP
OThAi5dFOM3dP2AEUQ5AczvFJHzuUM3f4CHbsA==</SignatureValue>
  <KeyInfo>
    <X509Data>
      <X509Certificate>MIIIATCCBemgAwIBAgIIAbDq0AyQx+IwDQYJKoZIhvcNAQELBQAwWzEXMBUGA1UEBRMOUlVDIDgw
MDUwMTcyLTExGjAYBgNVBAMTEUNBLURPQ1VNRU5UQSBTLkEuMRcwFQYDVQQKEw5ET0NVTUVOVEEg
Uy5BLjELMAkGA1UEBhMCUFkwHhcNMTkwODI4MTYyODQzWhcNMjEwODI3MTYzODQzWjCBpDELMAkG
A1UEBhMCUFkxFjAUBgNVBAQMDVdBTERFIFNJRU1FTlMxETAPBgNVBAUTCENJMzMzNzI5MRcwFQYD
VQQqDA5DQVJMT1MgVEVPRE9STzEXMBUGA1UECgwOUEVSU09OQSBGSVNJQ0ExETAPBgNVBAsMCEZJ
Uk1BIEYyMSUwIwYDVQQDDBxDQVJMT1MgVEVPRE9STyBXQUxERSBTSUVNRU5TMIIBIjANBgkqhkiG
9w0BAQEFAAOCAQ8AMIIBCgKCAQEAxhh+IFiXLYPNHicTSQxM693UMNh69BAFGP2BxIaa0aO+f2HF
Tsjr+Cun3cvHdOAxqe8epXwdnfUlVXjuYgL2yJp/RtkXasU10IWz2KsAUNTuhDt4YV1e5FpZ7sVe
e67YjJADixrYNTZnmnfoXuxF5gogDy60yIh1cSm3orVv9HKO07MtqjgpjNoGYLsQi6cxVBg7waYR
b/O/XHrmg6QxRwx6Zowg7X8pnXgDbcpPsdlrSVKldve+9a3udqppdx5R+dhpfbOGcgB8Z0lmtkEE
YY3SoP4g7AZk2HUSB0Y1rydcUNWFWv9bLnFrgKbFuc40Dr/puV6ZZJS7ddlK34I53wIDAQABo4ID
fTCCA3kwDAYDVR0TAQH/BAIwADAOBgNVHQ8BAf8EBAMCBeAwKgYDVR0lAQH/BCAwHgYIKwYBBQUH
AwEGCCsGAQUFBwMCBggrBgEFBQcDBDAdBgNVHQ4EFgQUgF8Kg479mjI4TH7ppcd4BjTP1EUwgZYG
CCsGAQUFBwEBBIGJMIGGMDkGCCsGAQUFBzABhi1odHRwOi8vd3d3LmRvY3VtZW50YS5jb20ucHkv
ZmlybWFkaWdpdGFsL29zY3AwSQYIKwYBBQUHMAKGPWh0dHBzOi8vd3d3LmRvY3VtZW50YS5jb20u
cHkvZmlybWFkaWdpdGFsL2Rlc2Nhcmdhcy9jYWRvYy5jcnQwHwYDVR0jBBgwFoAUQCasJlxij8b1
AlTkjcEaJtbupbIwTwYDVR0fBEgwRjBEoEKgQIY+aHR0cHM6Ly93d3cuZG9jdW1lbnRhLmNvbS5w
eS9maXJtYWRpZ2l0YWwvZGVzY2FyZ2FzL2NybGRvYy5jcmwwIgYDVR0RBBswGYEXY3R3YWxkZUBj
aGFjb21lci5jb20ucHkwggHdBgNVHSAEggHUMIIB0DCCAcwGDisGAQQBgvk7AQEBBgEBMIIBuDA/
BggrBgEFBQcCARYzaHR0cHM6Ly93d3cuZG9jdW1lbnRhLmNvbS5weS9maXJtYWRpZ2l0YWwvZGVz
Y2FyZ2FzMIHABggrBgEFBQcCAjCBsxqBsEVzdGUgZXMgdW4gY2VydGlmaWNhZG8gZGUgcGVyc29u
YSBm7XNpY2EgY3V5YSBjbGF2ZSBwcml2YWRhIGVzdOEgY29udGVuaWRhIGVuIHVuIG3zZHVsbyBk
ZSBoYXJkd2FyZSBzZWd1cm8geSBzdSBmaW5hbGlkYWQgZXMgYXV0ZW50aWNhciBhIHN1IHRpdHVs
YXIgbyBnZW5lcmFyIGZpcm1hcyBkaWdpdGFsZXMuMIGxBggrBgEFBQcCAjCBpBqBoVRoaXMgaXMg
YW4gZW5kIHVzZXIgY2VydGlmaWNhdGUgd2hvc2UgcHJpdmF0ZSBrZXkgaXMgZW1iZWRkZWQgd2l0
aGluIGEgc2VjdXJlIGhhcmR3YXJlIG1vZHVsZSB0aGF0IGFpbXMgdG8gYXV0aGVudGljYXRlIGl0
cyBvd25lciBvciBnZW5lcmF0ZSBkaWdpdGFsIHNpZ25hdHVyZXMuMA0GCSqGSIb3DQEBCwUAA4IC
AQCSa14xuOXlTaK4q0ZNhIcuTvw20c2EDczP/FfnohSmtUNx7RF7CqPYjTAjA/KPazm9E8lHBS16
UZjh8GepQBvQT5m180hoBsyZNaPms3u/5CFUbNHNR/VkJy/IElczdt0Sg5mT+FpAZUm2xieeFgVv
mxDvFwwUUSEa84NM9sIv2/uQtw7MsU111p2SVFPJx+iXm1q+I2gs6WfbRlITzzr6alz/1TPngzih
uPEB1HosSP/F89wCpI3nr9E12IbdaoCtAo9mR97HLT/9V3jFdDuuDNIrE3fXdPZtyC1GIdcS4q1z
ONpovOMtrtlnVS936QnXNX7fcAnhxiwqGe+Ut6rJAVrSFNbbeALAqcHPNHh5ntjKCWkjOb5ARfr5
MiH3Edc8peOXB7B6iJmCEzz8vyNeIZxZYfPRPl2rvKPkVmpYHadkVZcHDHFb5n8+oWZE7bRH65r1
aMXTl/fnUgQodaqMcrxvlZOTHqohtw82zxNEUGJ8DsCd73jr1oc3+h9vxnfQgXufcFr/axbr6U1N
gBJno78skoF27e0pXEtvtdqMl4AHcKxoET//yA2GP3G0lbtHHkSrsF0cRKQO8YoqS5z/CoUlQViP
3Rap/X8miyv0ZY5jpy364vu5y+4uWFEFVW8nf1Q9h1mrKJgo3Ux9M48Jk1/vxxu7tko3pPyuYtCQ
gg==</X509Certificate>
    </X509Data>
  </KeyInfo>
  <Object xmlns:mdssi="http://schemas.openxmlformats.org/package/2006/digital-signature" Id="idPackageObject">
    <Manifest>
      <Reference URI="/xl/drawings/drawing13.xml?ContentType=application/vnd.openxmlformats-officedocument.drawing+xml">
        <DigestMethod Algorithm="http://www.w3.org/2000/09/xmldsig#sha1"/>
        <DigestValue>twzd5FWV57I9wSFuk7K56V/wCYw=</DigestValue>
      </Reference>
      <Reference URI="/xl/styles.xml?ContentType=application/vnd.openxmlformats-officedocument.spreadsheetml.styles+xml">
        <DigestMethod Algorithm="http://www.w3.org/2000/09/xmldsig#sha1"/>
        <DigestValue>dZ9FGk69iHanXJnYkqYchstieg8=</DigestValue>
      </Reference>
      <Reference URI="/xl/sharedStrings.xml?ContentType=application/vnd.openxmlformats-officedocument.spreadsheetml.sharedStrings+xml">
        <DigestMethod Algorithm="http://www.w3.org/2000/09/xmldsig#sha1"/>
        <DigestValue>z6TSQIbaWDGR9vVvRjhn+y1Q7xw=</DigestValue>
      </Reference>
      <Reference URI="/xl/drawings/drawing1.xml?ContentType=application/vnd.openxmlformats-officedocument.drawing+xml">
        <DigestMethod Algorithm="http://www.w3.org/2000/09/xmldsig#sha1"/>
        <DigestValue>9mKVZmLjasfmyoXZyciMPJowdHY=</DigestValue>
      </Reference>
      <Reference URI="/xl/externalLinks/externalLink1.xml?ContentType=application/vnd.openxmlformats-officedocument.spreadsheetml.externalLink+xml">
        <DigestMethod Algorithm="http://www.w3.org/2000/09/xmldsig#sha1"/>
        <DigestValue>OM48BgoC6hwLx9d5wp8BT7LvID8=</DigestValue>
      </Reference>
      <Reference URI="/xl/media/image1.png?ContentType=image/png">
        <DigestMethod Algorithm="http://www.w3.org/2000/09/xmldsig#sha1"/>
        <DigestValue>ZgAhnhGq0c08cRhDsw4pYcRxarE=</DigestValue>
      </Reference>
      <Reference URI="/xl/theme/theme1.xml?ContentType=application/vnd.openxmlformats-officedocument.theme+xml">
        <DigestMethod Algorithm="http://www.w3.org/2000/09/xmldsig#sha1"/>
        <DigestValue>IMoVDoNP9lEwWc3f/GIyO4RkCLU=</DigestValue>
      </Reference>
      <Reference URI="/xl/worksheets/sheet18.xml?ContentType=application/vnd.openxmlformats-officedocument.spreadsheetml.worksheet+xml">
        <DigestMethod Algorithm="http://www.w3.org/2000/09/xmldsig#sha1"/>
        <DigestValue>A3Lqj4cxoL6TFbp564yFapsN+hc=</DigestValue>
      </Reference>
      <Reference URI="/xl/printerSettings/printerSettings1.bin?ContentType=application/vnd.openxmlformats-officedocument.spreadsheetml.printerSettings">
        <DigestMethod Algorithm="http://www.w3.org/2000/09/xmldsig#sha1"/>
        <DigestValue>dvfsaGILJxxTQoKl7hUxIx7T0QA=</DigestValue>
      </Reference>
      <Reference URI="/xl/worksheets/sheet15.xml?ContentType=application/vnd.openxmlformats-officedocument.spreadsheetml.worksheet+xml">
        <DigestMethod Algorithm="http://www.w3.org/2000/09/xmldsig#sha1"/>
        <DigestValue>fRkVfwi46r/W6KQWcatgJn9FLOw=</DigestValue>
      </Reference>
      <Reference URI="/xl/drawings/drawing12.xml?ContentType=application/vnd.openxmlformats-officedocument.drawing+xml">
        <DigestMethod Algorithm="http://www.w3.org/2000/09/xmldsig#sha1"/>
        <DigestValue>Az3ZE/P/06GnfHZRY39ZtcM/vv8=</DigestValue>
      </Reference>
      <Reference URI="/xl/worksheets/sheet16.xml?ContentType=application/vnd.openxmlformats-officedocument.spreadsheetml.worksheet+xml">
        <DigestMethod Algorithm="http://www.w3.org/2000/09/xmldsig#sha1"/>
        <DigestValue>mq4Jqi/nEL/0hywOld6c7Z0E7wo=</DigestValue>
      </Reference>
      <Reference URI="/xl/printerSettings/printerSettings2.bin?ContentType=application/vnd.openxmlformats-officedocument.spreadsheetml.printerSettings">
        <DigestMethod Algorithm="http://www.w3.org/2000/09/xmldsig#sha1"/>
        <DigestValue>3l2b32ijkGR8jhjleZ2xTVrVwFw=</DigestValue>
      </Reference>
      <Reference URI="/xl/worksheets/sheet17.xml?ContentType=application/vnd.openxmlformats-officedocument.spreadsheetml.worksheet+xml">
        <DigestMethod Algorithm="http://www.w3.org/2000/09/xmldsig#sha1"/>
        <DigestValue>VMr2iYxAZBI2ehJkR2N/Tu5HSVE=</DigestValue>
      </Reference>
      <Reference URI="/xl/drawings/drawing2.xml?ContentType=application/vnd.openxmlformats-officedocument.drawing+xml">
        <DigestMethod Algorithm="http://www.w3.org/2000/09/xmldsig#sha1"/>
        <DigestValue>t3696eJp49uDJblvNAwKJcJ63Ro=</DigestValue>
      </Reference>
      <Reference URI="/xl/drawings/drawing17.xml?ContentType=application/vnd.openxmlformats-officedocument.drawing+xml">
        <DigestMethod Algorithm="http://www.w3.org/2000/09/xmldsig#sha1"/>
        <DigestValue>hAhLekdvpa+ZXN/RSyvkKRB/YmA=</DigestValue>
      </Reference>
      <Reference URI="/xl/drawings/drawing3.xml?ContentType=application/vnd.openxmlformats-officedocument.drawing+xml">
        <DigestMethod Algorithm="http://www.w3.org/2000/09/xmldsig#sha1"/>
        <DigestValue>MATbEM5l6JEanU3TfH5R7whojIQ=</DigestValue>
      </Reference>
      <Reference URI="/xl/drawings/drawing8.xml?ContentType=application/vnd.openxmlformats-officedocument.drawing+xml">
        <DigestMethod Algorithm="http://www.w3.org/2000/09/xmldsig#sha1"/>
        <DigestValue>zoBED0wbPGNUHJQNEOHJ3penyP8=</DigestValue>
      </Reference>
      <Reference URI="/xl/drawings/drawing9.xml?ContentType=application/vnd.openxmlformats-officedocument.drawing+xml">
        <DigestMethod Algorithm="http://www.w3.org/2000/09/xmldsig#sha1"/>
        <DigestValue>hq/h81h1SilRU0Ux7RgEQWoaSZQ=</DigestValue>
      </Reference>
      <Reference URI="/xl/drawings/drawing14.xml?ContentType=application/vnd.openxmlformats-officedocument.drawing+xml">
        <DigestMethod Algorithm="http://www.w3.org/2000/09/xmldsig#sha1"/>
        <DigestValue>1E+SrXRLya3HWDeUk3WC7C58usQ=</DigestValue>
      </Reference>
      <Reference URI="/xl/drawings/drawing10.xml?ContentType=application/vnd.openxmlformats-officedocument.drawing+xml">
        <DigestMethod Algorithm="http://www.w3.org/2000/09/xmldsig#sha1"/>
        <DigestValue>bLEcsLR3oXSn4KOJtc5lf0VJtIA=</DigestValue>
      </Reference>
      <Reference URI="/xl/drawings/drawing11.xml?ContentType=application/vnd.openxmlformats-officedocument.drawing+xml">
        <DigestMethod Algorithm="http://www.w3.org/2000/09/xmldsig#sha1"/>
        <DigestValue>Ks63LWl0e1aEpxVyE1EULh7UAUw=</DigestValue>
      </Reference>
      <Reference URI="/xl/drawings/drawing15.xml?ContentType=application/vnd.openxmlformats-officedocument.drawing+xml">
        <DigestMethod Algorithm="http://www.w3.org/2000/09/xmldsig#sha1"/>
        <DigestValue>pVFrg+m4zThJ3l1Xbcue39OhNVE=</DigestValue>
      </Reference>
      <Reference URI="/xl/drawings/drawing7.xml?ContentType=application/vnd.openxmlformats-officedocument.drawing+xml">
        <DigestMethod Algorithm="http://www.w3.org/2000/09/xmldsig#sha1"/>
        <DigestValue>lnVJci4W+hOb1aBPPyFAuONYel4=</DigestValue>
      </Reference>
      <Reference URI="/xl/drawings/drawing6.xml?ContentType=application/vnd.openxmlformats-officedocument.drawing+xml">
        <DigestMethod Algorithm="http://www.w3.org/2000/09/xmldsig#sha1"/>
        <DigestValue>qq/bpy0zsxnOdaaWnmdZSM1sDzc=</DigestValue>
      </Reference>
      <Reference URI="/xl/printerSettings/printerSettings12.bin?ContentType=application/vnd.openxmlformats-officedocument.spreadsheetml.printerSettings">
        <DigestMethod Algorithm="http://www.w3.org/2000/09/xmldsig#sha1"/>
        <DigestValue>cbUqfRteddnWCTD6rP+E5Py9RjI=</DigestValue>
      </Reference>
      <Reference URI="/xl/drawings/drawing4.xml?ContentType=application/vnd.openxmlformats-officedocument.drawing+xml">
        <DigestMethod Algorithm="http://www.w3.org/2000/09/xmldsig#sha1"/>
        <DigestValue>4zLznjJKJ1SHt77BnuDYxqzK39s=</DigestValue>
      </Reference>
      <Reference URI="/xl/drawings/drawing5.xml?ContentType=application/vnd.openxmlformats-officedocument.drawing+xml">
        <DigestMethod Algorithm="http://www.w3.org/2000/09/xmldsig#sha1"/>
        <DigestValue>P7tOrZNU9g8SKRrd3LavOQKH5Ss=</DigestValue>
      </Reference>
      <Reference URI="/xl/drawings/drawing16.xml?ContentType=application/vnd.openxmlformats-officedocument.drawing+xml">
        <DigestMethod Algorithm="http://www.w3.org/2000/09/xmldsig#sha1"/>
        <DigestValue>6cVTUzBTnZpGAQni8odoHenL8a4=</DigestValue>
      </Reference>
      <Reference URI="/xl/printerSettings/printerSettings4.bin?ContentType=application/vnd.openxmlformats-officedocument.spreadsheetml.printerSettings">
        <DigestMethod Algorithm="http://www.w3.org/2000/09/xmldsig#sha1"/>
        <DigestValue>3l2b32ijkGR8jhjleZ2xTVrVwFw=</DigestValue>
      </Reference>
      <Reference URI="/xl/printerSettings/printerSettings3.bin?ContentType=application/vnd.openxmlformats-officedocument.spreadsheetml.printerSettings">
        <DigestMethod Algorithm="http://www.w3.org/2000/09/xmldsig#sha1"/>
        <DigestValue>dvfsaGILJxxTQoKl7hUxIx7T0QA=</DigestValue>
      </Reference>
      <Reference URI="/xl/printerSettings/printerSettings5.bin?ContentType=application/vnd.openxmlformats-officedocument.spreadsheetml.printerSettings">
        <DigestMethod Algorithm="http://www.w3.org/2000/09/xmldsig#sha1"/>
        <DigestValue>dvfsaGILJxxTQoKl7hUxIx7T0QA=</DigestValue>
      </Reference>
      <Reference URI="/xl/worksheets/sheet4.xml?ContentType=application/vnd.openxmlformats-officedocument.spreadsheetml.worksheet+xml">
        <DigestMethod Algorithm="http://www.w3.org/2000/09/xmldsig#sha1"/>
        <DigestValue>U828pbWquRevtE1fji29vNeNWj4=</DigestValue>
      </Reference>
      <Reference URI="/xl/printerSettings/printerSettings15.bin?ContentType=application/vnd.openxmlformats-officedocument.spreadsheetml.printerSettings">
        <DigestMethod Algorithm="http://www.w3.org/2000/09/xmldsig#sha1"/>
        <DigestValue>cbUqfRteddnWCTD6rP+E5Py9RjI=</DigestValue>
      </Reference>
      <Reference URI="/xl/worksheets/sheet5.xml?ContentType=application/vnd.openxmlformats-officedocument.spreadsheetml.worksheet+xml">
        <DigestMethod Algorithm="http://www.w3.org/2000/09/xmldsig#sha1"/>
        <DigestValue>08SNjHOBty3sK4bkW/9+QrsfcHc=</DigestValue>
      </Reference>
      <Reference URI="/xl/worksheets/sheet14.xml?ContentType=application/vnd.openxmlformats-officedocument.spreadsheetml.worksheet+xml">
        <DigestMethod Algorithm="http://www.w3.org/2000/09/xmldsig#sha1"/>
        <DigestValue>zI63VZWyhfqtQsLMTFKvLyrnIV8=</DigestValue>
      </Reference>
      <Reference URI="/xl/worksheets/sheet6.xml?ContentType=application/vnd.openxmlformats-officedocument.spreadsheetml.worksheet+xml">
        <DigestMethod Algorithm="http://www.w3.org/2000/09/xmldsig#sha1"/>
        <DigestValue>tyMKrfOy9XjX7VpmZs6eOa0a5i4=</DigestValue>
      </Reference>
      <Reference URI="/xl/calcChain.xml?ContentType=application/vnd.openxmlformats-officedocument.spreadsheetml.calcChain+xml">
        <DigestMethod Algorithm="http://www.w3.org/2000/09/xmldsig#sha1"/>
        <DigestValue>UbOkj1kNlBdRzUOeFm4393W9mNg=</DigestValue>
      </Reference>
      <Reference URI="/xl/worksheets/sheet3.xml?ContentType=application/vnd.openxmlformats-officedocument.spreadsheetml.worksheet+xml">
        <DigestMethod Algorithm="http://www.w3.org/2000/09/xmldsig#sha1"/>
        <DigestValue>PZCrL/Nb18pOJ7rC1jMOlsRVkms=</DigestValue>
      </Reference>
      <Reference URI="/xl/printerSettings/printerSettings14.bin?ContentType=application/vnd.openxmlformats-officedocument.spreadsheetml.printerSettings">
        <DigestMethod Algorithm="http://www.w3.org/2000/09/xmldsig#sha1"/>
        <DigestValue>PfAOrdj242ryO7vl8U6VXd1nbo0=</DigestValue>
      </Reference>
      <Reference URI="/xl/workbook.xml?ContentType=application/vnd.openxmlformats-officedocument.spreadsheetml.sheet.main+xml">
        <DigestMethod Algorithm="http://www.w3.org/2000/09/xmldsig#sha1"/>
        <DigestValue>06Fj7YFCpL4mXgBxE/aHX7Q+nyU=</DigestValue>
      </Reference>
      <Reference URI="/xl/printerSettings/printerSettings17.bin?ContentType=application/vnd.openxmlformats-officedocument.spreadsheetml.printerSettings">
        <DigestMethod Algorithm="http://www.w3.org/2000/09/xmldsig#sha1"/>
        <DigestValue>PfAOrdj242ryO7vl8U6VXd1nbo0=</DigestValue>
      </Reference>
      <Reference URI="/xl/worksheets/sheet1.xml?ContentType=application/vnd.openxmlformats-officedocument.spreadsheetml.worksheet+xml">
        <DigestMethod Algorithm="http://www.w3.org/2000/09/xmldsig#sha1"/>
        <DigestValue>vi47Bst8LBy++5sFb+UzGeykqvE=</DigestValue>
      </Reference>
      <Reference URI="/xl/printerSettings/printerSettings13.bin?ContentType=application/vnd.openxmlformats-officedocument.spreadsheetml.printerSettings">
        <DigestMethod Algorithm="http://www.w3.org/2000/09/xmldsig#sha1"/>
        <DigestValue>cbUqfRteddnWCTD6rP+E5Py9RjI=</DigestValue>
      </Reference>
      <Reference URI="/xl/worksheets/sheet2.xml?ContentType=application/vnd.openxmlformats-officedocument.spreadsheetml.worksheet+xml">
        <DigestMethod Algorithm="http://www.w3.org/2000/09/xmldsig#sha1"/>
        <DigestValue>/t/rw8Zl6rOc80Z06nc/YC9wIEk=</DigestValue>
      </Reference>
      <Reference URI="/xl/printerSettings/printerSettings16.bin?ContentType=application/vnd.openxmlformats-officedocument.spreadsheetml.printerSettings">
        <DigestMethod Algorithm="http://www.w3.org/2000/09/xmldsig#sha1"/>
        <DigestValue>PfAOrdj242ryO7vl8U6VXd1nbo0=</DigestValue>
      </Reference>
      <Reference URI="/xl/printerSettings/printerSettings18.bin?ContentType=application/vnd.openxmlformats-officedocument.spreadsheetml.printerSettings">
        <DigestMethod Algorithm="http://www.w3.org/2000/09/xmldsig#sha1"/>
        <DigestValue>PfAOrdj242ryO7vl8U6VXd1nbo0=</DigestValue>
      </Reference>
      <Reference URI="/xl/printerSettings/printerSettings11.bin?ContentType=application/vnd.openxmlformats-officedocument.spreadsheetml.printerSettings">
        <DigestMethod Algorithm="http://www.w3.org/2000/09/xmldsig#sha1"/>
        <DigestValue>cbUqfRteddnWCTD6rP+E5Py9RjI=</DigestValue>
      </Reference>
      <Reference URI="/xl/worksheets/sheet11.xml?ContentType=application/vnd.openxmlformats-officedocument.spreadsheetml.worksheet+xml">
        <DigestMethod Algorithm="http://www.w3.org/2000/09/xmldsig#sha1"/>
        <DigestValue>JtH6Jna/i9pj2/dH7yTmCSqOoy4=</DigestValue>
      </Reference>
      <Reference URI="/xl/printerSettings/printerSettings7.bin?ContentType=application/vnd.openxmlformats-officedocument.spreadsheetml.printerSettings">
        <DigestMethod Algorithm="http://www.w3.org/2000/09/xmldsig#sha1"/>
        <DigestValue>RKEVX+uuBZwt2s0T7FbLC52yxk4=</DigestValue>
      </Reference>
      <Reference URI="/xl/worksheets/sheet12.xml?ContentType=application/vnd.openxmlformats-officedocument.spreadsheetml.worksheet+xml">
        <DigestMethod Algorithm="http://www.w3.org/2000/09/xmldsig#sha1"/>
        <DigestValue>xAn9rq8w8L0F9CaSGCCofGNW+1U=</DigestValue>
      </Reference>
      <Reference URI="/xl/printerSettings/printerSettings6.bin?ContentType=application/vnd.openxmlformats-officedocument.spreadsheetml.printerSettings">
        <DigestMethod Algorithm="http://www.w3.org/2000/09/xmldsig#sha1"/>
        <DigestValue>PfAOrdj242ryO7vl8U6VXd1nbo0=</DigestValue>
      </Reference>
      <Reference URI="/xl/worksheets/sheet13.xml?ContentType=application/vnd.openxmlformats-officedocument.spreadsheetml.worksheet+xml">
        <DigestMethod Algorithm="http://www.w3.org/2000/09/xmldsig#sha1"/>
        <DigestValue>nCTr1YW68zYQrATbDcyo9qiefiI=</DigestValue>
      </Reference>
      <Reference URI="/xl/worksheets/sheet7.xml?ContentType=application/vnd.openxmlformats-officedocument.spreadsheetml.worksheet+xml">
        <DigestMethod Algorithm="http://www.w3.org/2000/09/xmldsig#sha1"/>
        <DigestValue>BiknA8osyRMZwAhqd+IV+0Fgy9w=</DigestValue>
      </Reference>
      <Reference URI="/xl/printerSettings/printerSettings8.bin?ContentType=application/vnd.openxmlformats-officedocument.spreadsheetml.printerSettings">
        <DigestMethod Algorithm="http://www.w3.org/2000/09/xmldsig#sha1"/>
        <DigestValue>3l2b32ijkGR8jhjleZ2xTVrVwFw=</DigestValue>
      </Reference>
      <Reference URI="/xl/worksheets/sheet9.xml?ContentType=application/vnd.openxmlformats-officedocument.spreadsheetml.worksheet+xml">
        <DigestMethod Algorithm="http://www.w3.org/2000/09/xmldsig#sha1"/>
        <DigestValue>cGjzqkOcj8ZQM5ziQekaw265DuY=</DigestValue>
      </Reference>
      <Reference URI="/xl/printerSettings/printerSettings10.bin?ContentType=application/vnd.openxmlformats-officedocument.spreadsheetml.printerSettings">
        <DigestMethod Algorithm="http://www.w3.org/2000/09/xmldsig#sha1"/>
        <DigestValue>cbUqfRteddnWCTD6rP+E5Py9RjI=</DigestValue>
      </Reference>
      <Reference URI="/xl/printerSettings/printerSettings9.bin?ContentType=application/vnd.openxmlformats-officedocument.spreadsheetml.printerSettings">
        <DigestMethod Algorithm="http://www.w3.org/2000/09/xmldsig#sha1"/>
        <DigestValue>cbUqfRteddnWCTD6rP+E5Py9RjI=</DigestValue>
      </Reference>
      <Reference URI="/xl/worksheets/sheet10.xml?ContentType=application/vnd.openxmlformats-officedocument.spreadsheetml.worksheet+xml">
        <DigestMethod Algorithm="http://www.w3.org/2000/09/xmldsig#sha1"/>
        <DigestValue>D/MQKpSu3arWEHoNxPNcnCmbZaY=</DigestValue>
      </Reference>
      <Reference URI="/xl/worksheets/sheet8.xml?ContentType=application/vnd.openxmlformats-officedocument.spreadsheetml.worksheet+xml">
        <DigestMethod Algorithm="http://www.w3.org/2000/09/xmldsig#sha1"/>
        <DigestValue>yGjUsnx80ZXRk1zqJV8VS1rZJzs=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nY7hZ1Yyud2sKC9leznkoD7MJ4c=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PuviZf6Tu0EvwX7yQENgXq4Gf9w=</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+3wJG/rZwAVJPZ/ie513Hlf5U7I=</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5N7CuvssA1CgqRyJN9mazqdh1ps=</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DaOLaGAg4N9uwHjEwd+w/hT5jsw=</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UIRlhld3tK0F6HdXYut+1mb+GAI=</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axwr4v8os1F2FK1rrDpDlXArYac=</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TzSoNY7Vz346wVbl+SaXW7UTDZM=</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62IB+bx1D0LH5ixT+LztoSlHkOU=</DigestValue>
      </Reference>
      <Reference URI="/xl/worksheets/_rels/sheet1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Gh6Qt25fDWsEeuIlcT1xrmosXEo=</DigestValue>
      </Reference>
      <Reference URI="/xl/worksheets/_rels/sheet1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Iz6pQxSzfWag75mS83f3ranwpqo=</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i7nJSOqJ3bdxyQi7/8mqntXEgDM=</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8kVPwk5ISmMV5+U/Bz0CDvBgn7Q=</DigestValue>
      </Reference>
      <Reference URI="/xl/worksheets/_rels/sheet1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oQjIM0wUd+38Zf+kq2W178jxJgw=</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Qfm4/mVbnQR71iKx8pPX4/38BQ8=</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VhQmeaQ5zw4/sled3Y9Td1rePRk=</DigestValue>
      </Reference>
      <Reference URI="/xl/worksheets/_rels/sheet1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OZVFIa6Dxwe/nzLPdvj5Lb7uxIQ=</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9VtR1YF1lK+I/DHwHCCacLUP6tE=</DigestValue>
      </Reference>
    </Manifest>
    <SignatureProperties>
      <SignatureProperty Id="idSignatureTime" Target="#idPackageSignature">
        <mdssi:SignatureTime>
          <mdssi:Format>YYYY-MM-DDThh:mm:ssTZD</mdssi:Format>
          <mdssi:Value>2020-08-13T14:16:52Z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Presidente</SignatureComments>
          <WindowsVersion>6.2</WindowsVersion>
          <OfficeVersion>14.0</OfficeVersion>
          <ApplicationVersion>14.0</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2020-08-13T14:16:52Z</xd:SigningTime>
          <xd:SigningCertificate>
            <xd:Cert>
              <xd:CertDigest>
                <DigestMethod Algorithm="http://www.w3.org/2000/09/xmldsig#sha1"/>
                <DigestValue>a8NtUxOIt8us2nKSYkXrQ0SAqYs=</DigestValue>
              </xd:CertDigest>
              <xd:IssuerSerial>
                <X509IssuerName>C=PY, O=DOCUMENTA S.A., CN=CA-DOCUMENTA S.A., SERIALNUMBER=RUC 80050172-1</X509IssuerName>
                <X509SerialNumber>121855369223915490</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16</vt:i4>
      </vt:variant>
    </vt:vector>
  </HeadingPairs>
  <TitlesOfParts>
    <vt:vector size="34" baseType="lpstr">
      <vt:lpstr>Carátula</vt:lpstr>
      <vt:lpstr>BG</vt:lpstr>
      <vt:lpstr>ER</vt:lpstr>
      <vt:lpstr>VPN</vt:lpstr>
      <vt:lpstr>EFE</vt:lpstr>
      <vt:lpstr>Notas a los EEFF</vt:lpstr>
      <vt:lpstr>Anexos</vt:lpstr>
      <vt:lpstr>A</vt:lpstr>
      <vt:lpstr>B</vt:lpstr>
      <vt:lpstr>C</vt:lpstr>
      <vt:lpstr>D</vt:lpstr>
      <vt:lpstr>E</vt:lpstr>
      <vt:lpstr>F</vt:lpstr>
      <vt:lpstr>G</vt:lpstr>
      <vt:lpstr>H</vt:lpstr>
      <vt:lpstr>I</vt:lpstr>
      <vt:lpstr>J</vt:lpstr>
      <vt:lpstr>ANEXO I</vt:lpstr>
      <vt:lpstr>'ANEXO I'!Área_de_impresión</vt:lpstr>
      <vt:lpstr>B!Área_de_impresión</vt:lpstr>
      <vt:lpstr>BG!Área_de_impresión</vt:lpstr>
      <vt:lpstr>'C'!Área_de_impresión</vt:lpstr>
      <vt:lpstr>Carátula!Área_de_impresión</vt:lpstr>
      <vt:lpstr>E!Área_de_impresión</vt:lpstr>
      <vt:lpstr>EFE!Área_de_impresión</vt:lpstr>
      <vt:lpstr>ER!Área_de_impresión</vt:lpstr>
      <vt:lpstr>'F'!Área_de_impresión</vt:lpstr>
      <vt:lpstr>G!Área_de_impresión</vt:lpstr>
      <vt:lpstr>H!Área_de_impresión</vt:lpstr>
      <vt:lpstr>I!Área_de_impresión</vt:lpstr>
      <vt:lpstr>J!Área_de_impresión</vt:lpstr>
      <vt:lpstr>'Notas a los EEFF'!Área_de_impresión</vt:lpstr>
      <vt:lpstr>VPN!Área_de_impresión</vt:lpstr>
      <vt:lpstr>'Notas a los EEFF'!Títulos_a_imprimir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CHAI</dc:creator>
  <cp:lastModifiedBy>Carlos T. Walde</cp:lastModifiedBy>
  <cp:lastPrinted>2020-08-07T12:14:00Z</cp:lastPrinted>
  <dcterms:created xsi:type="dcterms:W3CDTF">1998-08-06T15:03:29Z</dcterms:created>
  <dcterms:modified xsi:type="dcterms:W3CDTF">2020-08-13T14:20:33Z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