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0B1FC54D-E993-4F19-92A4-ACF5F9CA05F6}" xr6:coauthVersionLast="45" xr6:coauthVersionMax="45" xr10:uidLastSave="{00000000-0000-0000-0000-000000000000}"/>
  <bookViews>
    <workbookView xWindow="-120" yWindow="-120" windowWidth="20730" windowHeight="11160" tabRatio="961" xr2:uid="{00000000-000D-0000-FFFF-FFFF00000000}"/>
  </bookViews>
  <sheets>
    <sheet name="Carátula" sheetId="15" r:id="rId1"/>
    <sheet name="BG" sheetId="1" r:id="rId2"/>
    <sheet name="ER " sheetId="60" r:id="rId3"/>
    <sheet name="VPN" sheetId="48" r:id="rId4"/>
    <sheet name="EFE" sheetId="64" r:id="rId5"/>
    <sheet name="Notas a los EEFF" sheetId="57" r:id="rId6"/>
    <sheet name="Anexos" sheetId="58" r:id="rId7"/>
    <sheet name="A" sheetId="56" r:id="rId8"/>
    <sheet name="B" sheetId="50" r:id="rId9"/>
    <sheet name="C" sheetId="51" r:id="rId10"/>
    <sheet name="D" sheetId="7" r:id="rId11"/>
    <sheet name="E" sheetId="8" r:id="rId12"/>
    <sheet name="F" sheetId="45" r:id="rId13"/>
    <sheet name="G" sheetId="52" r:id="rId14"/>
    <sheet name="H" sheetId="61" r:id="rId15"/>
    <sheet name="I" sheetId="32" r:id="rId16"/>
    <sheet name="J" sheetId="13" r:id="rId17"/>
  </sheets>
  <externalReferences>
    <externalReference r:id="rId18"/>
    <externalReference r:id="rId19"/>
    <externalReference r:id="rId20"/>
    <externalReference r:id="rId21"/>
    <externalReference r:id="rId22"/>
    <externalReference r:id="rId23"/>
  </externalReferences>
  <definedNames>
    <definedName name="a" localSheetId="7">#REF!</definedName>
    <definedName name="a" localSheetId="6">#REF!</definedName>
    <definedName name="a" localSheetId="4">#REF!</definedName>
    <definedName name="a" localSheetId="2">#REF!</definedName>
    <definedName name="a" localSheetId="14">#REF!</definedName>
    <definedName name="a">#REF!</definedName>
    <definedName name="_xlnm.Print_Area" localSheetId="6">Anexos!$A$1:$H$38</definedName>
    <definedName name="_xlnm.Print_Area" localSheetId="1">BG!$A$1:$H$33</definedName>
    <definedName name="_xlnm.Print_Area" localSheetId="11">E!$A$1:$F$26</definedName>
    <definedName name="_xlnm.Print_Area" localSheetId="4">EFE!$B$2:$M$46</definedName>
    <definedName name="_xlnm.Print_Area" localSheetId="2">'ER '!$A$1:$J$46</definedName>
    <definedName name="_xlnm.Print_Area" localSheetId="12">F!$A$1:$D$36</definedName>
    <definedName name="_xlnm.Print_Area" localSheetId="14">H!$A$1:$G$50</definedName>
    <definedName name="_xlnm.Print_Area" localSheetId="15">I!$A$1:$C$30</definedName>
    <definedName name="_xlnm.Print_Area" localSheetId="16">J!$A$1:$I$47</definedName>
    <definedName name="_xlnm.Print_Area" localSheetId="5">'Notas a los EEFF'!$A$1:$F$315</definedName>
    <definedName name="BuiltIn_Print_Area" localSheetId="7">#REF!</definedName>
    <definedName name="BuiltIn_Print_Area" localSheetId="6">#REF!</definedName>
    <definedName name="BuiltIn_Print_Area" localSheetId="4">#REF!</definedName>
    <definedName name="BuiltIn_Print_Area" localSheetId="2">#REF!</definedName>
    <definedName name="BuiltIn_Print_Area" localSheetId="14">#REF!</definedName>
    <definedName name="BuiltIn_Print_Area">#REF!</definedName>
    <definedName name="_xlnm.Print_Titles" localSheetId="5">'Notas a los EEFF'!$1:$8</definedName>
  </definedNames>
  <calcPr calcId="181029"/>
</workbook>
</file>

<file path=xl/calcChain.xml><?xml version="1.0" encoding="utf-8"?>
<calcChain xmlns="http://schemas.openxmlformats.org/spreadsheetml/2006/main">
  <c r="I18" i="50" l="1"/>
  <c r="H18" i="48" l="1"/>
  <c r="F36" i="52" l="1"/>
  <c r="G16" i="64"/>
  <c r="G21" i="64"/>
  <c r="K25" i="56" l="1"/>
  <c r="C18" i="50" l="1"/>
  <c r="C19" i="1"/>
  <c r="E31" i="15" l="1"/>
  <c r="E30" i="15"/>
  <c r="D29" i="15"/>
  <c r="D31" i="15" s="1"/>
  <c r="D28" i="15"/>
  <c r="D30" i="15" s="1"/>
  <c r="G36" i="64"/>
  <c r="G32" i="64"/>
  <c r="G29" i="64"/>
  <c r="G30" i="64" s="1"/>
  <c r="G15" i="64"/>
  <c r="G14" i="64"/>
  <c r="G13" i="64"/>
  <c r="G17" i="64" l="1"/>
  <c r="G22" i="64" l="1"/>
  <c r="G24" i="64" l="1"/>
  <c r="G34" i="64" s="1"/>
  <c r="L30" i="64" l="1"/>
  <c r="K30" i="64"/>
  <c r="J30" i="64"/>
  <c r="I30" i="64"/>
  <c r="J27" i="64"/>
  <c r="L24" i="64"/>
  <c r="K24" i="64"/>
  <c r="I24" i="64"/>
  <c r="L17" i="64"/>
  <c r="K17" i="64"/>
  <c r="J17" i="64"/>
  <c r="I17" i="64"/>
  <c r="J34" i="64" l="1"/>
  <c r="K34" i="64"/>
  <c r="K38" i="64" s="1"/>
  <c r="L34" i="64"/>
  <c r="G38" i="64"/>
  <c r="I34" i="64"/>
  <c r="I38" i="64" s="1"/>
  <c r="E169" i="57" l="1"/>
  <c r="E168" i="57"/>
  <c r="E18" i="50"/>
  <c r="J18" i="50" s="1"/>
  <c r="G29" i="61" l="1"/>
  <c r="B16" i="48" l="1"/>
  <c r="E251" i="57"/>
  <c r="G12" i="1"/>
  <c r="C11" i="1"/>
  <c r="I19" i="48" l="1"/>
  <c r="I14" i="48"/>
  <c r="I10" i="48"/>
  <c r="I21" i="48" l="1"/>
  <c r="F16" i="48"/>
  <c r="E175" i="57" l="1"/>
  <c r="E170" i="57"/>
  <c r="D148" i="57"/>
  <c r="D149" i="57"/>
  <c r="E149" i="57" s="1"/>
  <c r="E17" i="52"/>
  <c r="E16" i="52"/>
  <c r="D150" i="57" l="1"/>
  <c r="D145" i="57"/>
  <c r="E148" i="57"/>
  <c r="C34" i="52"/>
  <c r="C23" i="52"/>
  <c r="E23" i="52" s="1"/>
  <c r="C22" i="52"/>
  <c r="E22" i="52" s="1"/>
  <c r="E24" i="52"/>
  <c r="C21" i="52"/>
  <c r="E21" i="52" s="1"/>
  <c r="E18" i="52" l="1"/>
  <c r="E15" i="52"/>
  <c r="E97" i="57" s="1"/>
  <c r="E99" i="57" s="1"/>
  <c r="E19" i="52"/>
  <c r="E115" i="57" s="1"/>
  <c r="C20" i="52"/>
  <c r="E20" i="52" s="1"/>
  <c r="E117" i="57" s="1"/>
  <c r="E123" i="57" l="1"/>
  <c r="C18" i="45"/>
  <c r="H29" i="56"/>
  <c r="H21" i="56"/>
  <c r="H17" i="56"/>
  <c r="H15" i="56"/>
  <c r="B23" i="56"/>
  <c r="F13" i="61" l="1"/>
  <c r="F15" i="61"/>
  <c r="F17" i="61"/>
  <c r="F19" i="61"/>
  <c r="F21" i="61"/>
  <c r="F23" i="61"/>
  <c r="F25" i="61"/>
  <c r="F27" i="61"/>
  <c r="F29" i="61"/>
  <c r="F31" i="61"/>
  <c r="F33" i="61"/>
  <c r="F37" i="61"/>
  <c r="C39" i="61"/>
  <c r="F39" i="61" s="1"/>
  <c r="B41" i="61"/>
  <c r="I19" i="60" s="1"/>
  <c r="C41" i="61"/>
  <c r="I21" i="60" s="1"/>
  <c r="D41" i="61"/>
  <c r="I23" i="60" s="1"/>
  <c r="E41" i="61"/>
  <c r="I25" i="60" s="1"/>
  <c r="G42" i="61"/>
  <c r="J15" i="60"/>
  <c r="J27" i="60" s="1"/>
  <c r="J33" i="60" s="1"/>
  <c r="I15" i="60"/>
  <c r="I27" i="60" l="1"/>
  <c r="I33" i="60" s="1"/>
  <c r="F41" i="61"/>
  <c r="G11" i="1" l="1"/>
  <c r="K15" i="56" l="1"/>
  <c r="K17" i="56"/>
  <c r="K19" i="56"/>
  <c r="K21" i="56"/>
  <c r="K23" i="56"/>
  <c r="K27" i="56"/>
  <c r="H32" i="56"/>
  <c r="F31" i="56"/>
  <c r="F29" i="56"/>
  <c r="F27" i="56"/>
  <c r="F25" i="56"/>
  <c r="L25" i="56" s="1"/>
  <c r="F23" i="56"/>
  <c r="L23" i="56" s="1"/>
  <c r="F21" i="56"/>
  <c r="F19" i="56"/>
  <c r="F17" i="56"/>
  <c r="L27" i="56" l="1"/>
  <c r="L17" i="56"/>
  <c r="L21" i="56"/>
  <c r="L19" i="56"/>
  <c r="L31" i="56"/>
  <c r="E36" i="52" l="1"/>
  <c r="E222" i="57" s="1"/>
  <c r="F22" i="52"/>
  <c r="G17" i="48" l="1"/>
  <c r="D151" i="57" l="1"/>
  <c r="D153" i="57" s="1"/>
  <c r="D13" i="48" l="1"/>
  <c r="G13" i="48" s="1"/>
  <c r="C26" i="45" l="1"/>
  <c r="E179" i="57" l="1"/>
  <c r="F15" i="56" l="1"/>
  <c r="F41" i="52" l="1"/>
  <c r="F42" i="52"/>
  <c r="F25" i="52" l="1"/>
  <c r="F47" i="52" l="1"/>
  <c r="F46" i="52"/>
  <c r="F179" i="57" l="1"/>
  <c r="F251" i="57" l="1"/>
  <c r="F238" i="57"/>
  <c r="E238" i="57"/>
  <c r="F224" i="57"/>
  <c r="E224" i="57"/>
  <c r="F214" i="57"/>
  <c r="E214" i="57"/>
  <c r="F203" i="57"/>
  <c r="E203" i="57"/>
  <c r="F191" i="57"/>
  <c r="E191" i="57"/>
  <c r="E140" i="57" l="1"/>
  <c r="F140" i="57"/>
  <c r="F123" i="57"/>
  <c r="F105" i="57"/>
  <c r="E105" i="57"/>
  <c r="F99" i="57"/>
  <c r="E124" i="57" l="1"/>
  <c r="F124" i="57"/>
  <c r="B32" i="56" l="1"/>
  <c r="J32" i="56"/>
  <c r="I32" i="56"/>
  <c r="G32" i="56"/>
  <c r="E32" i="56"/>
  <c r="D32" i="56"/>
  <c r="C32" i="56"/>
  <c r="K29" i="56"/>
  <c r="L15" i="56"/>
  <c r="L29" i="56" l="1"/>
  <c r="K32" i="56"/>
  <c r="F32" i="56"/>
  <c r="L32" i="56" l="1"/>
  <c r="C42" i="52" l="1"/>
  <c r="C47" i="52" s="1"/>
  <c r="C41" i="52"/>
  <c r="C46" i="52" s="1"/>
  <c r="E35" i="52" l="1"/>
  <c r="E42" i="52" s="1"/>
  <c r="E47" i="52" s="1"/>
  <c r="G20" i="48" l="1"/>
  <c r="E37" i="52" l="1"/>
  <c r="E20" i="48" l="1"/>
  <c r="C24" i="50" l="1"/>
  <c r="D24" i="50"/>
  <c r="F24" i="50"/>
  <c r="G24" i="50"/>
  <c r="H24" i="50"/>
  <c r="I24" i="50"/>
  <c r="E23" i="50"/>
  <c r="J23" i="50" s="1"/>
  <c r="B24" i="50"/>
  <c r="E24" i="50" l="1"/>
  <c r="J24" i="50"/>
  <c r="E34" i="52" l="1"/>
  <c r="E41" i="52" s="1"/>
  <c r="E46" i="52" s="1"/>
  <c r="E32" i="13" l="1"/>
  <c r="F30" i="52" l="1"/>
  <c r="C38" i="52"/>
  <c r="F14" i="8"/>
  <c r="C20" i="48" l="1"/>
  <c r="H19" i="48"/>
  <c r="D20" i="48"/>
  <c r="H10" i="48"/>
  <c r="B20" i="48"/>
  <c r="F20" i="48"/>
  <c r="H14" i="48" l="1"/>
  <c r="H20" i="48" s="1"/>
  <c r="B18" i="8" l="1"/>
  <c r="C21" i="1" l="1"/>
  <c r="H14" i="1" l="1"/>
  <c r="H19" i="1" s="1"/>
  <c r="D21" i="1"/>
  <c r="D14" i="1"/>
  <c r="D23" i="1" l="1"/>
  <c r="H23" i="1"/>
  <c r="E14" i="8" l="1"/>
  <c r="D32" i="15" l="1"/>
  <c r="A32" i="15"/>
  <c r="B32" i="15" l="1"/>
  <c r="E32" i="15"/>
  <c r="E15" i="8" l="1"/>
  <c r="F15" i="8" s="1"/>
  <c r="F18" i="8" s="1"/>
  <c r="E18" i="8" l="1"/>
  <c r="C18" i="8"/>
  <c r="D18" i="8"/>
  <c r="E35" i="13" l="1"/>
  <c r="E36" i="13"/>
  <c r="C14" i="1"/>
  <c r="E27" i="13" l="1"/>
  <c r="F35" i="13"/>
  <c r="C23" i="1"/>
  <c r="G14" i="1"/>
  <c r="E28" i="13" s="1"/>
  <c r="F27" i="13" l="1"/>
  <c r="G19" i="1"/>
  <c r="E14" i="13"/>
  <c r="E31" i="13" l="1"/>
  <c r="G23" i="1"/>
  <c r="F31" i="13" l="1"/>
  <c r="E17" i="13"/>
  <c r="E150" i="57"/>
  <c r="F150" i="57" l="1"/>
  <c r="E145" i="57"/>
  <c r="E151" i="57" s="1"/>
  <c r="E152" i="57" l="1"/>
  <c r="F151" i="57"/>
  <c r="E25" i="52"/>
  <c r="C25" i="52"/>
  <c r="C30" i="52" s="1"/>
  <c r="E30" i="52" l="1"/>
</calcChain>
</file>

<file path=xl/sharedStrings.xml><?xml version="1.0" encoding="utf-8"?>
<sst xmlns="http://schemas.openxmlformats.org/spreadsheetml/2006/main" count="857" uniqueCount="496">
  <si>
    <t>A C T I V O</t>
  </si>
  <si>
    <t>PASIVO</t>
  </si>
  <si>
    <t>ACTIVO CORRIENTE</t>
  </si>
  <si>
    <t>PASIVO CORRIENTE</t>
  </si>
  <si>
    <t>Total del Activo Corriente</t>
  </si>
  <si>
    <t>Total del Pasivo Corriente</t>
  </si>
  <si>
    <t>ACTIVO NO CORRIENTE</t>
  </si>
  <si>
    <t>Total del Activo no Corriente</t>
  </si>
  <si>
    <t>TOTAL  ACTIVO</t>
  </si>
  <si>
    <t>(Expresado en Guaraníes)</t>
  </si>
  <si>
    <t xml:space="preserve"> </t>
  </si>
  <si>
    <t xml:space="preserve">   Impuesto a la Renta</t>
  </si>
  <si>
    <t>RUBROS</t>
  </si>
  <si>
    <t>RESERVAS</t>
  </si>
  <si>
    <t>AL INICIO DEL</t>
  </si>
  <si>
    <t>AL CIERRE DEL</t>
  </si>
  <si>
    <t>CUENTAS</t>
  </si>
  <si>
    <t>DEL PERIODO</t>
  </si>
  <si>
    <t>RESULTANTE</t>
  </si>
  <si>
    <t>ACTIVOS INTANGIBLES</t>
  </si>
  <si>
    <t>ANEXO B</t>
  </si>
  <si>
    <t xml:space="preserve">                                VALORES DE ORIGEN</t>
  </si>
  <si>
    <t xml:space="preserve">        AMORTIZACIONES</t>
  </si>
  <si>
    <t>AUMENTO</t>
  </si>
  <si>
    <t>DISMINUCION</t>
  </si>
  <si>
    <t>ACUMULADAS</t>
  </si>
  <si>
    <t>DEL</t>
  </si>
  <si>
    <t>BAJAS</t>
  </si>
  <si>
    <t xml:space="preserve">NETO </t>
  </si>
  <si>
    <t xml:space="preserve">INVERSIONES, ACCIONES, DEBENTURES Y OTROS TITULOS EMITIDOS EN SERIE </t>
  </si>
  <si>
    <t>PARTICIPACION EN OTRAS SOCIEDADES</t>
  </si>
  <si>
    <t>ANEXO C</t>
  </si>
  <si>
    <t>INFORMACION SOBRE EL EMISOR</t>
  </si>
  <si>
    <t>CLASE</t>
  </si>
  <si>
    <t>CANTIDAD</t>
  </si>
  <si>
    <t>TOTAL</t>
  </si>
  <si>
    <t>COTIZACION</t>
  </si>
  <si>
    <t>RESULTADO</t>
  </si>
  <si>
    <t>(NO APLICABLE)</t>
  </si>
  <si>
    <t>(DETALLAR)</t>
  </si>
  <si>
    <t>OTRAS INVERSIONES</t>
  </si>
  <si>
    <t>ANEXO D</t>
  </si>
  <si>
    <t>VALOR DE</t>
  </si>
  <si>
    <t>AMORTIZAC.</t>
  </si>
  <si>
    <t>VALOR REGISTRADO</t>
  </si>
  <si>
    <t>COSTO</t>
  </si>
  <si>
    <t>INVERSIONES CORRIENTES</t>
  </si>
  <si>
    <t>SUBTOTAL</t>
  </si>
  <si>
    <t>INVERSIONES NO CORRIENTES</t>
  </si>
  <si>
    <t>PREVISIONES</t>
  </si>
  <si>
    <t>ANEXO E</t>
  </si>
  <si>
    <t>SALDOS AL INICIO</t>
  </si>
  <si>
    <t>AUMENTOS</t>
  </si>
  <si>
    <t>DISMINUCIONES</t>
  </si>
  <si>
    <t xml:space="preserve">SALDOS AL </t>
  </si>
  <si>
    <t>DEDUCIDAS DEL ACTIVO</t>
  </si>
  <si>
    <t>ANEXO F</t>
  </si>
  <si>
    <t>I.</t>
  </si>
  <si>
    <t>COSTO DE MERCADERIAS O PRODUCTOS VENDIDOS</t>
  </si>
  <si>
    <t>Mercaderías de reventa</t>
  </si>
  <si>
    <t>a) Compras</t>
  </si>
  <si>
    <t>II.</t>
  </si>
  <si>
    <t>COSTO DE SERVICIOS PRESTADOS</t>
  </si>
  <si>
    <t>Y SERVICIOS PRESTADOS</t>
  </si>
  <si>
    <t>DETALLE</t>
  </si>
  <si>
    <t>INFORMACION REQUERIDA SOBRE COSTOS Y GASTOS</t>
  </si>
  <si>
    <t>ANEXO H</t>
  </si>
  <si>
    <t>Servicios Básicos</t>
  </si>
  <si>
    <t>Otros Gastos</t>
  </si>
  <si>
    <t>DATOS ESTADISTICOS</t>
  </si>
  <si>
    <t>ANEXO I</t>
  </si>
  <si>
    <t>INDICADORES OPERATIVOS</t>
  </si>
  <si>
    <t>Cantidad de Empleados y Obreros</t>
  </si>
  <si>
    <t>INDICES ECONOMICOS - FINANCIEROS</t>
  </si>
  <si>
    <t>ANEXO J</t>
  </si>
  <si>
    <t>LIQUIDEZ (1)</t>
  </si>
  <si>
    <t>ENDEUDAMIENTO (2)</t>
  </si>
  <si>
    <t xml:space="preserve">        Pasivo Corriente</t>
  </si>
  <si>
    <t>Composición del Capital</t>
  </si>
  <si>
    <t>Acciones</t>
  </si>
  <si>
    <t>Suscripto</t>
  </si>
  <si>
    <t>Integrado</t>
  </si>
  <si>
    <t>Cantidad</t>
  </si>
  <si>
    <t>Tipo</t>
  </si>
  <si>
    <t>G.</t>
  </si>
  <si>
    <t>Contribuciones sociales</t>
  </si>
  <si>
    <t>Gastos de publicidad y propaganda</t>
  </si>
  <si>
    <t>EJERCICIO</t>
  </si>
  <si>
    <t>Existencias al Comienzo del Ejercicio</t>
  </si>
  <si>
    <t>Compras y Costos de Producción del Ejercicio</t>
  </si>
  <si>
    <t>Existencia al cierre del Ejercicio</t>
  </si>
  <si>
    <t>TOTAL PASIVO Y PATRIMONIO NETO</t>
  </si>
  <si>
    <t>PERIODO</t>
  </si>
  <si>
    <t xml:space="preserve">TOTALES </t>
  </si>
  <si>
    <t>Las notas y anexos que se acompañan forman parte integrante de estos estados financieros.</t>
  </si>
  <si>
    <t>REVALUO</t>
  </si>
  <si>
    <t>ACUMULADO AL FIN DEL PERIODO</t>
  </si>
  <si>
    <t>ESTADOS CONTABLES</t>
  </si>
  <si>
    <t xml:space="preserve">Patrimonio Neto </t>
  </si>
  <si>
    <t xml:space="preserve">   Resultado Neto</t>
  </si>
  <si>
    <t xml:space="preserve">Total Pasivo </t>
  </si>
  <si>
    <t>Diferencia de Cambio</t>
  </si>
  <si>
    <t xml:space="preserve">Otros Créditos </t>
  </si>
  <si>
    <t xml:space="preserve">   Ganancia del Período</t>
  </si>
  <si>
    <t>AL INICIO PERIODO</t>
  </si>
  <si>
    <t>NOTAS</t>
  </si>
  <si>
    <t xml:space="preserve">Disponibilidades </t>
  </si>
  <si>
    <t xml:space="preserve">Créditos por Ventas </t>
  </si>
  <si>
    <t xml:space="preserve">Bienes de Cambio </t>
  </si>
  <si>
    <t xml:space="preserve">Deudas Financieras </t>
  </si>
  <si>
    <t xml:space="preserve">Deudas Comerciales  </t>
  </si>
  <si>
    <t xml:space="preserve">Deudas Sociales e Impositivas </t>
  </si>
  <si>
    <t>Anexo F</t>
  </si>
  <si>
    <t>Anexo H</t>
  </si>
  <si>
    <t xml:space="preserve">   Gastos de Administración </t>
  </si>
  <si>
    <t xml:space="preserve">   Gastos de Comercialización </t>
  </si>
  <si>
    <t xml:space="preserve">   Otros Ingresos </t>
  </si>
  <si>
    <t xml:space="preserve">   Costo de las Mercaderías Vendidas </t>
  </si>
  <si>
    <t xml:space="preserve">   Ventas Netas </t>
  </si>
  <si>
    <t xml:space="preserve">Propiedades, Planta y Equipo </t>
  </si>
  <si>
    <t xml:space="preserve">       Patrimonio Neto </t>
  </si>
  <si>
    <t xml:space="preserve">    Patrimonio Neto Excluido el Resultado del Ejerc.</t>
  </si>
  <si>
    <t>LEGAL</t>
  </si>
  <si>
    <t>Presidente</t>
  </si>
  <si>
    <t>ESTADO DE VARIACION DEL PATRIMONIO NETO</t>
  </si>
  <si>
    <t>COSTO DE MERCADERIAS O PRODUCTOS VENDIDOS O SERVICIOS PRESTADOS</t>
  </si>
  <si>
    <t>Sueldos y Jornales</t>
  </si>
  <si>
    <t>Gastos de rodados</t>
  </si>
  <si>
    <t>Créditos incobrables</t>
  </si>
  <si>
    <t>GASTOS DE COMERCIALIZACIÓN</t>
  </si>
  <si>
    <t>GASTOS DE ADMINISTRACIÓN</t>
  </si>
  <si>
    <t>Cantidad de Sucursales (unidades físicas)</t>
  </si>
  <si>
    <t xml:space="preserve">        Contador</t>
  </si>
  <si>
    <t xml:space="preserve">Impuestos, Tasas y contribuciones </t>
  </si>
  <si>
    <t xml:space="preserve">  Presidente</t>
  </si>
  <si>
    <t>Votos</t>
  </si>
  <si>
    <t>FACULTATIVA</t>
  </si>
  <si>
    <t>Volumen de Ventas (miles de guaraníes)</t>
  </si>
  <si>
    <t>Consumo de Energía (miles de guaraníes)</t>
  </si>
  <si>
    <t xml:space="preserve">1)     Activo Corriente                                                                       = </t>
  </si>
  <si>
    <t>2)     Total del Pasivo                                                                       =</t>
  </si>
  <si>
    <t>3)     Resultado antes del Impuesto a la Renta                                   =</t>
  </si>
  <si>
    <t xml:space="preserve">     Síndico</t>
  </si>
  <si>
    <t xml:space="preserve">                                        Síndico</t>
  </si>
  <si>
    <t xml:space="preserve">   Reserva Legal</t>
  </si>
  <si>
    <t>Regalías y honorarios por servicios técnicos</t>
  </si>
  <si>
    <t>Depreciación de propiedades, planta y equipo</t>
  </si>
  <si>
    <t>Previsión p/ Cuentas Incobrables</t>
  </si>
  <si>
    <t>Previsiones para Obsolescencia</t>
  </si>
  <si>
    <t>ESTADO DE RESULTADOS</t>
  </si>
  <si>
    <t>CAPITAL</t>
  </si>
  <si>
    <t>Las notas que se acompañan forman parte integrante de estos estados financieros.</t>
  </si>
  <si>
    <t>TOTALES</t>
  </si>
  <si>
    <t xml:space="preserve">Ejercicio  Finalizado al </t>
  </si>
  <si>
    <t>AL INICIO</t>
  </si>
  <si>
    <t>NETO</t>
  </si>
  <si>
    <t>DEPRECIACIONES</t>
  </si>
  <si>
    <t>VALORES DE ORIGEN</t>
  </si>
  <si>
    <t>ANEXO A</t>
  </si>
  <si>
    <t>PROPIEDADES, PLANTA Y EQUIPO</t>
  </si>
  <si>
    <t>US$</t>
  </si>
  <si>
    <t>PASIVOS CORRIENTES</t>
  </si>
  <si>
    <t>ACTIVOS CORRIENTES</t>
  </si>
  <si>
    <t>ACTIVO</t>
  </si>
  <si>
    <t>VIGENTE</t>
  </si>
  <si>
    <t>MONTO</t>
  </si>
  <si>
    <t>CAMBIO</t>
  </si>
  <si>
    <t>MONEDA LOCAL</t>
  </si>
  <si>
    <t>MONEDA EXTRANJERA</t>
  </si>
  <si>
    <t>ANEXO G</t>
  </si>
  <si>
    <t>ACTIVOS Y PASIVOS EN MONEDA EXTRANJERA</t>
  </si>
  <si>
    <t>(Expresado en Guaraníes y Moneda Extranjera)</t>
  </si>
  <si>
    <t>EXPRESADO EN GUARANIES</t>
  </si>
  <si>
    <t>Denominación: ATLANTIC SOCIEDAD ANONIMA EMISORA</t>
  </si>
  <si>
    <t>Domicilio legal: R.I. 18 Pitiantuta N° 1191 casi Rivarola Matto. Asunción</t>
  </si>
  <si>
    <t>Actividad principal: Importaciones y Representaciones</t>
  </si>
  <si>
    <t>Inscripción en el Registro Público de Comercio Nº 230 de los Estatutos Sociales  y sus modificaciones Nº 699, 993, 36, 81, 647, 1214, 1237, 763, 590, 128, 1155, 367, 650, 286, 842, 845, 846, 431, 77, 65, 629  y 84.</t>
  </si>
  <si>
    <t>Fecha de vencimiento del Estatuto o Contrato Social: Año 2093.</t>
  </si>
  <si>
    <t>Voto Múltiple</t>
  </si>
  <si>
    <t>Voto Simple</t>
  </si>
  <si>
    <t>Lic. Diego Bareiro</t>
  </si>
  <si>
    <t>Lic. Jorge Soto</t>
  </si>
  <si>
    <t>Cargos Diferidos</t>
  </si>
  <si>
    <t>Otros Pasivos</t>
  </si>
  <si>
    <t>Comparativo con cifras del mismo periodo del año anterior</t>
  </si>
  <si>
    <t>GASTOS DE ALMACENAMIENTO</t>
  </si>
  <si>
    <t>Las notas y anexos que se acompañan forman parte integrante de estos estados financieros</t>
  </si>
  <si>
    <t>Utilidad del Ejercicio</t>
  </si>
  <si>
    <t>Movimientos Subsecuentes</t>
  </si>
  <si>
    <t>Saldos al  inicio del período</t>
  </si>
  <si>
    <t>DEL EJERCICIO</t>
  </si>
  <si>
    <t>SOCIAL</t>
  </si>
  <si>
    <t>PATRIMONIO</t>
  </si>
  <si>
    <t>Autovehículos</t>
  </si>
  <si>
    <t>Eq. Informática</t>
  </si>
  <si>
    <t>Herramientas</t>
  </si>
  <si>
    <t>Maquinarias</t>
  </si>
  <si>
    <t>ACUM. AL CIERRE</t>
  </si>
  <si>
    <t>REVALUO DEL</t>
  </si>
  <si>
    <t>BAJAS DEL</t>
  </si>
  <si>
    <t>ALTAS DEL</t>
  </si>
  <si>
    <t>ALTAS Y TRANS.</t>
  </si>
  <si>
    <t>Mejoras en Propiedad de Terceros</t>
  </si>
  <si>
    <t>Obras en Curso</t>
  </si>
  <si>
    <t>TEMPORARIAS</t>
  </si>
  <si>
    <t>INVERSIONES</t>
  </si>
  <si>
    <t>S/ULTIMO BALANCE</t>
  </si>
  <si>
    <t xml:space="preserve">        Síndico</t>
  </si>
  <si>
    <t>SUBTOTALES</t>
  </si>
  <si>
    <t>PASIVOS NO CORRIENTES</t>
  </si>
  <si>
    <t>Intereses Bonos a Pagar</t>
  </si>
  <si>
    <t>Bonos a Pagar</t>
  </si>
  <si>
    <t>ACTIVOS NO CORRIENTES</t>
  </si>
  <si>
    <t>Valores a Vencer M/E</t>
  </si>
  <si>
    <t>Bancop M/E</t>
  </si>
  <si>
    <t>Itaú</t>
  </si>
  <si>
    <t>Regional M/E</t>
  </si>
  <si>
    <t>Banco Sudameris</t>
  </si>
  <si>
    <t>Caja Moneda Extranjera</t>
  </si>
  <si>
    <t>Banco Continental S.A.E.C.A.</t>
  </si>
  <si>
    <t>Deudores Varios</t>
  </si>
  <si>
    <t>Anticipo de Clientes</t>
  </si>
  <si>
    <t>Comisión y Gastos Financieros</t>
  </si>
  <si>
    <t>Intereses Pagados</t>
  </si>
  <si>
    <t>3.f y Anexo A</t>
  </si>
  <si>
    <t xml:space="preserve">   Gastos de Almacenamiento y Distribución</t>
  </si>
  <si>
    <t>PASIVO NO CORRIENTE</t>
  </si>
  <si>
    <t>ESTADO DE FLUJO DE EFECTIVO</t>
  </si>
  <si>
    <t>FLUJO DE EFECTIVO POR ACTIVIDADES DE OPERACION</t>
  </si>
  <si>
    <t>NOTA</t>
  </si>
  <si>
    <t>2° Trimestre</t>
  </si>
  <si>
    <t>3° Trimestre</t>
  </si>
  <si>
    <t>Ventas netas (cobros netos a clientes)</t>
  </si>
  <si>
    <t>Costo de ventas (pagos netos a proveedores)</t>
  </si>
  <si>
    <t xml:space="preserve">Efectivo pagado a empleados </t>
  </si>
  <si>
    <t>Efectivo cobrado/usado por otras actividades</t>
  </si>
  <si>
    <t>Efectivo neto proveniente de actividades de operación</t>
  </si>
  <si>
    <t>FLUJO DE EFECTIVO POR ACTIVIDADES DE INVERSION</t>
  </si>
  <si>
    <t>Adquisición de bienes de uso</t>
  </si>
  <si>
    <t>Efectivo neto proveniente de actividades de inversión</t>
  </si>
  <si>
    <t>FLUJO DE EFECTIVO POR ACTIVIDADES DE FINANCIACION</t>
  </si>
  <si>
    <t>Efectivo neto proveniente de actividades de financiación</t>
  </si>
  <si>
    <t>Variación neta de la diferencia cambiaria</t>
  </si>
  <si>
    <t>Variación neta del efectivo y equivalentes a efectivo</t>
  </si>
  <si>
    <t>Más: Efectivo al inicio del período</t>
  </si>
  <si>
    <t>Efectivo al cierre del período</t>
  </si>
  <si>
    <t>Nordahl Siemens</t>
  </si>
  <si>
    <t xml:space="preserve">      Síndico</t>
  </si>
  <si>
    <r>
      <t xml:space="preserve">Auditor </t>
    </r>
    <r>
      <rPr>
        <b/>
        <sz val="10"/>
        <rFont val="Arial"/>
        <family val="2"/>
      </rPr>
      <t>(*)</t>
    </r>
  </si>
  <si>
    <t>Software Informático</t>
  </si>
  <si>
    <t>Llave de Negocio</t>
  </si>
  <si>
    <t>Adquisición de Intangibles</t>
  </si>
  <si>
    <t>N/A</t>
  </si>
  <si>
    <t>RENTABILIDAD (3): Solo aplica al cierre del ejercicio</t>
  </si>
  <si>
    <t xml:space="preserve">   Otros Gastos  </t>
  </si>
  <si>
    <t>Muebles y Utiles</t>
  </si>
  <si>
    <t>Clientes</t>
  </si>
  <si>
    <t>OTROS GASTOS</t>
  </si>
  <si>
    <t>3 f. y Anexo A</t>
  </si>
  <si>
    <t>Anexo B</t>
  </si>
  <si>
    <t>BRL</t>
  </si>
  <si>
    <t>Inscripción en la Comisión Nacional de Valores: N° 18, Según Resolución Nº 176</t>
  </si>
  <si>
    <t>Remuneraciones de administradores, directores, síndicos y consejo de vigilancia</t>
  </si>
  <si>
    <t xml:space="preserve">   Ganancia ordinaria</t>
  </si>
  <si>
    <t>PATRIMONIO
NETO</t>
  </si>
  <si>
    <t>ACTIVIDAD
PRINCIPAL</t>
  </si>
  <si>
    <t>%
DE
PARTICIP.</t>
  </si>
  <si>
    <t xml:space="preserve">VALOR DE
COTIZACION
</t>
  </si>
  <si>
    <t>Síndico</t>
  </si>
  <si>
    <t>Contador</t>
  </si>
  <si>
    <t>VALOR DE
LIBROS</t>
  </si>
  <si>
    <t>VALOR
PATRIMONIAL
PROPORC.</t>
  </si>
  <si>
    <t>VALOR
NOMINAL
TOTAL</t>
  </si>
  <si>
    <t>VALOR
NOMINAL
UNITARIO</t>
  </si>
  <si>
    <t>DENOMINACION Y CARACTERISTICA
DE LOS VALORES DEL EMISOR</t>
  </si>
  <si>
    <t>CON CIFRAS COMPARATIVAS AL 31 DE DICIEMBRE DE 2019</t>
  </si>
  <si>
    <t xml:space="preserve">CON CIFRAS COMPARATIVAS AL 31 DE DICIEMBRE DE 2019 </t>
  </si>
  <si>
    <t>Edificios</t>
  </si>
  <si>
    <t>Inmuebles</t>
  </si>
  <si>
    <t>TOTALES AL 31/12/2019</t>
  </si>
  <si>
    <t>31/12/2019</t>
  </si>
  <si>
    <t>AL 31/12/2019</t>
  </si>
  <si>
    <t>NOTAS A LOS ESTADOS FINANCIEROS</t>
  </si>
  <si>
    <r>
      <t>NOTA 1.  EL ENTE</t>
    </r>
    <r>
      <rPr>
        <sz val="10"/>
        <color theme="1"/>
        <rFont val="Arial"/>
        <family val="2"/>
      </rPr>
      <t xml:space="preserve"> </t>
    </r>
  </si>
  <si>
    <t xml:space="preserve">Una nueva modificación fue realizada por Escritura Pública N° 420 de fecha 5 de diciembre de 1978, pasada también ante el Escribano Público Lorenzo N. Livieres inscripto en el Registro Público de Comercio bajo el N° 36, al folio 234 y siguientes del Libro Seccional respectivo el 14 de enero de 1979. Luego fueron modificados por Escritura Pública N° 52 de fecha 12 de diciembre de 1980, pasada ante el mismo Escribano inscripta en el Registro Público de Comercio bajo el N° 81, folio 154 y siguiente de fecha 23 de enero de 1981. </t>
  </si>
  <si>
    <t xml:space="preserve">Otra modificación se dio por Escritura Pública N° 94 de fecha 20 de marzo de 1984, pasada ante el Escribano Público Lorenzo N. Livieres, siendo escrita en el Registro Público de comercio bajo el N° 647 de la fecha 9 de julio de 1984. Por Escritura Pública N° 6, de fecha 12 de noviembre de 1985, pasada ante el Escribano Público Federico José Franco, inscripto en el Registro Público de Comercio bajo el N° 1214 de fecha 12 de diciembre de 1985. </t>
  </si>
  <si>
    <t>Luego fue modificado por Escritura Pública N° 7 de fecha 12 de diciembre de 1985 e inscrita en el Registro Público de Comercio bajo el N° 1237 de fecha 31 de diciembre de 1985.</t>
  </si>
  <si>
    <r>
      <t xml:space="preserve">A través de la Escritura Pública N° 441 de la fecha 7 de diciembre de 1995 pasó a denominarse </t>
    </r>
    <r>
      <rPr>
        <b/>
        <sz val="10"/>
        <color theme="1"/>
        <rFont val="Arial"/>
        <family val="2"/>
      </rPr>
      <t>“ATLANTIC SOCIEDAD ANONIMA EMISORA DE CAPITAL ABIERTO”,</t>
    </r>
    <r>
      <rPr>
        <sz val="10"/>
        <color theme="1"/>
        <rFont val="Arial"/>
        <family val="2"/>
      </rPr>
      <t xml:space="preserve"> inscripta en el Registro de Comercio bajo el N° 842 de fecha 22 de diciembre de 1995.</t>
    </r>
  </si>
  <si>
    <t xml:space="preserve">Por Escritura Pública N° 420 de fecha 15 de diciembre de 2000, inscripta en el Registro Público de Comercio bajo el N° 845 de fecha 9 de noviembre de 2001. Por Escritura Pública Complementaria N° 35 de la fecha 15 de diciembre de 2000 inscripta bajo el N° 846 de la fecha 9 de noviembre del 2001. </t>
  </si>
  <si>
    <t xml:space="preserve">Por último, según Escritura Pública N° 84 de fecha 7 de septiembre de 2017, pasada ante la Notaria y Escribana Pública Clara Susana Duarte de Piñeiro, se modificó el Estatuto Social a efectos de elevar el capital social de la Sociedad a la suma de 75.000.000.000 (guaraníes Setenta y cinco mil millones). Fue inscripta en el Registro Público de Comercio bajo N°1, folio 1 de fecha 29 de septiembre del 2007. </t>
  </si>
  <si>
    <t xml:space="preserve">La Sociedad tiene su domicilio legal y asiento del Directorio en la ciudad de Asunción, Capital de la República del Paraguay. </t>
  </si>
  <si>
    <t xml:space="preserve">El plazo de duración de la Sociedad será por noventa y nueve (99) años contados a partir de la inscripción en el Registro de Personería Jurídica y Asociaciones, dicho plazo podrá ser prorrogado o suspendido por la Asamblea General Extraordinaria de Accionistas. </t>
  </si>
  <si>
    <t>El ejercicio económico y fiscal conforme a la Escritura de Constitución cierra el 31 de diciembre de cada año, por lo tanto, los estados financieros abarcaron el periodo comprendido entre el 1° de enero y el 31 de diciembre de cada año civil. Debido a que la Sociedad inicia sus actividades el 15 de marzo de 1973, el presente período fiscal corresponde al cuadragésimo octavo año.</t>
  </si>
  <si>
    <t>Los activos y pasivos en moneda extranjera han sido valuados al tipo de cambio comprador y vendedor, respectivamente, vigente en el mercado libre fluctuante al cierre. Dichas cotizaciones eran:</t>
  </si>
  <si>
    <t>En Guaraníes</t>
  </si>
  <si>
    <t>ACTIVOS</t>
  </si>
  <si>
    <t>PASIVOS</t>
  </si>
  <si>
    <t>1 Dólar Americano</t>
  </si>
  <si>
    <t>1 Real</t>
  </si>
  <si>
    <t>La Sociedad realiza la previsión para malos créditos aplicando el 1% sobre el total de las “Cuentas por Cobrar” al cierre de cada ejercicio.</t>
  </si>
  <si>
    <t>Las mercaderías son contabilizadas al inicio a su costo de adquisición más los gastos que demandan hasta su puesta en el depósito. La existencia final es valuada a costo promedio.</t>
  </si>
  <si>
    <t>g)  Reconocimiento de los Ingresos y Gastos</t>
  </si>
  <si>
    <t xml:space="preserve">Los ingresos y egresos son reconocidos de acuerdo al criterio contable de lo devengado. Bajo tal criterio los efectos de las transacciones y otros eventos son reconocidos cuando ocurren y no cuando el efectivo es recibido o pagado. </t>
  </si>
  <si>
    <t xml:space="preserve">NOTA 4.  DISPONIBILIDADES  </t>
  </si>
  <si>
    <t>Cuentas</t>
  </si>
  <si>
    <t>Efectivo</t>
  </si>
  <si>
    <t>Caja - Moneda Extranjera</t>
  </si>
  <si>
    <t>TOTAL EFECTIVO</t>
  </si>
  <si>
    <t>Fondo Fijo</t>
  </si>
  <si>
    <t>Tesorería</t>
  </si>
  <si>
    <t>Fondo Fijo Comercio Exterior</t>
  </si>
  <si>
    <t xml:space="preserve">Caja Recepción </t>
  </si>
  <si>
    <t>TOTAL FONDOS FIJOS</t>
  </si>
  <si>
    <t>Banco</t>
  </si>
  <si>
    <t>Banco Nacional de Fomento</t>
  </si>
  <si>
    <t>Banco Sudameris - M/E</t>
  </si>
  <si>
    <t>Banco Itaú Paraguay</t>
  </si>
  <si>
    <t>Banco Itaú Paraguay - M/E</t>
  </si>
  <si>
    <t>Banco BBVA</t>
  </si>
  <si>
    <t>Banco Bancop</t>
  </si>
  <si>
    <t>Banco Bancop - M/E</t>
  </si>
  <si>
    <t>Banco Continental</t>
  </si>
  <si>
    <t>Banco Continental - M/E</t>
  </si>
  <si>
    <t>Banco Visión</t>
  </si>
  <si>
    <t>Banco Regional</t>
  </si>
  <si>
    <t>Banco Regional - M/E</t>
  </si>
  <si>
    <t>TOTAL BANCO</t>
  </si>
  <si>
    <t>TOTAL DISPONIBILIDADES</t>
  </si>
  <si>
    <t>NOTA 5.  CREDITOS POR VENTAS</t>
  </si>
  <si>
    <t>Deudores en Gestión Judicial</t>
  </si>
  <si>
    <t>Cheques Rechazados</t>
  </si>
  <si>
    <t>Valores a Vencer</t>
  </si>
  <si>
    <t>Previsión para Cuentas Incobrables</t>
  </si>
  <si>
    <t>TOTAL CREDITOS POR VENTAS</t>
  </si>
  <si>
    <t>Situación</t>
  </si>
  <si>
    <t>Monto</t>
  </si>
  <si>
    <t xml:space="preserve">Previsiones </t>
  </si>
  <si>
    <t>(en G.)</t>
  </si>
  <si>
    <t>% Prev. s/ Cartera</t>
  </si>
  <si>
    <t>A. Total Cartera no Vencida</t>
  </si>
  <si>
    <t>B. Composición Cartera Vencida</t>
  </si>
  <si>
    <t>B.1. Normal</t>
  </si>
  <si>
    <t xml:space="preserve">B.2. En Gestión de Cobro </t>
  </si>
  <si>
    <t>B.3. En Gestión de Cobro Judicial</t>
  </si>
  <si>
    <t>Sub-total Cartera Vencida</t>
  </si>
  <si>
    <t>Observaciones</t>
  </si>
  <si>
    <t>Criterios de Clasificación utilizados</t>
  </si>
  <si>
    <t>Normal</t>
  </si>
  <si>
    <t>En Gestión de Cobro</t>
  </si>
  <si>
    <t>Desde el primer día de atraso </t>
  </si>
  <si>
    <t>En Gestión de Cobro Judicial</t>
  </si>
  <si>
    <t>Anticipo a Impuesto a la Renta</t>
  </si>
  <si>
    <t>Garantía sobre Alquiler</t>
  </si>
  <si>
    <t>Créditos Varios - IPS Reposo</t>
  </si>
  <si>
    <t>Retenciones Clientes Renta</t>
  </si>
  <si>
    <t>IVA Crédito Fiscal</t>
  </si>
  <si>
    <t>Anticipo a Empleados</t>
  </si>
  <si>
    <t>Retenciones Computables Tarjeta de Crédito</t>
  </si>
  <si>
    <t>TOTAL OTROS CREDITOS</t>
  </si>
  <si>
    <t>Mercaderías Varias</t>
  </si>
  <si>
    <t>Importaciones en Curso</t>
  </si>
  <si>
    <t>Fondo de Obsolescencia</t>
  </si>
  <si>
    <t>TOTAL BIENES DE CAMBIO</t>
  </si>
  <si>
    <t>Seguros a Vencer</t>
  </si>
  <si>
    <t>Alquileres a Vencer</t>
  </si>
  <si>
    <t>Prestamos de Accionistas</t>
  </si>
  <si>
    <t>TOTAL DEUDAS FINANCIERAS</t>
  </si>
  <si>
    <r>
      <t>NOTA 10.</t>
    </r>
    <r>
      <rPr>
        <b/>
        <sz val="10"/>
        <color theme="1"/>
        <rFont val="Times New Roman"/>
        <family val="1"/>
      </rPr>
      <t xml:space="preserve">  </t>
    </r>
    <r>
      <rPr>
        <b/>
        <sz val="10"/>
        <color theme="1"/>
        <rFont val="Arial"/>
        <family val="2"/>
      </rPr>
      <t>DEUDAS COMERCIALES</t>
    </r>
  </si>
  <si>
    <t xml:space="preserve">Este rubro registra los compromisos pendientes de pago con proveedores relacionados con la compra de mercaderías. Se halla compuesto de la siguiente forma: </t>
  </si>
  <si>
    <t>Proveedores Locales</t>
  </si>
  <si>
    <t>Cheques Emitidos</t>
  </si>
  <si>
    <t>TOTAL DEUDAS COMERCIALES</t>
  </si>
  <si>
    <r>
      <t>NOTA 11.</t>
    </r>
    <r>
      <rPr>
        <b/>
        <sz val="10"/>
        <color theme="1"/>
        <rFont val="Times New Roman"/>
        <family val="1"/>
      </rPr>
      <t xml:space="preserve">  </t>
    </r>
    <r>
      <rPr>
        <b/>
        <sz val="10"/>
        <color theme="1"/>
        <rFont val="Arial"/>
        <family val="2"/>
      </rPr>
      <t xml:space="preserve">DEUDAS SOCIALES E IMPOSITIVAS </t>
    </r>
  </si>
  <si>
    <t>Esta cuenta registra las provisiones para pagos de aportes sociales e impuestos, según el siguiente detalle:</t>
  </si>
  <si>
    <t>Instituto de Previsión Social</t>
  </si>
  <si>
    <t>Dirección General de Grandes Contribuyentes</t>
  </si>
  <si>
    <t>Retenciones a Pagar</t>
  </si>
  <si>
    <t>Sueldos a Pagar</t>
  </si>
  <si>
    <t>Aguinaldos a Pagar</t>
  </si>
  <si>
    <t>TOTAL DEUDAS SOCIALES E IMPOSITIVAS</t>
  </si>
  <si>
    <r>
      <t>NOTA 12.</t>
    </r>
    <r>
      <rPr>
        <b/>
        <sz val="10"/>
        <color theme="1"/>
        <rFont val="Times New Roman"/>
        <family val="1"/>
      </rPr>
      <t xml:space="preserve">  </t>
    </r>
    <r>
      <rPr>
        <b/>
        <sz val="10"/>
        <color theme="1"/>
        <rFont val="Arial"/>
        <family val="2"/>
      </rPr>
      <t xml:space="preserve">OTROS PASIVOS </t>
    </r>
  </si>
  <si>
    <t>Este rubro registra otras obligaciones de la Sociedad, según se detalla a continuación:</t>
  </si>
  <si>
    <t>TOTAL OTROS PASIVOS</t>
  </si>
  <si>
    <t>La Sociedad se vincula a través de sus directivos con las siguientes empresas:</t>
  </si>
  <si>
    <t>CHACOMER S.A.E.</t>
  </si>
  <si>
    <t>Nombre y Apellido</t>
  </si>
  <si>
    <t>Cargo</t>
  </si>
  <si>
    <t>Accionista</t>
  </si>
  <si>
    <t>%</t>
  </si>
  <si>
    <t>Participación en Atlantic</t>
  </si>
  <si>
    <t>Roland Walde</t>
  </si>
  <si>
    <t>Si</t>
  </si>
  <si>
    <t>Director</t>
  </si>
  <si>
    <t>Ernesto Walde</t>
  </si>
  <si>
    <t>Horst Walde</t>
  </si>
  <si>
    <t>Ninguno</t>
  </si>
  <si>
    <t>Thomas Walde</t>
  </si>
  <si>
    <t>Director Suplente</t>
  </si>
  <si>
    <t>COMAGRO S.A.E.</t>
  </si>
  <si>
    <t>ALAS S.A.</t>
  </si>
  <si>
    <t>Carlos Walde</t>
  </si>
  <si>
    <t>Vicepresidente</t>
  </si>
  <si>
    <t>Eldon Unruh</t>
  </si>
  <si>
    <t>NOTA 15. HECHOS POSTERIORES</t>
  </si>
  <si>
    <t>A la fecha no existen informaciones sobre hechos posteriores al cierre del ejercicio que puedan alterar la estructura patrimonial y los resultados, ni que puedan impactar o requerir ajustes a los estados financieros.</t>
  </si>
  <si>
    <t>*** ***</t>
  </si>
  <si>
    <t>ANEXOS - INFORMES COMPLEMENTARIOS</t>
  </si>
  <si>
    <r>
      <rPr>
        <b/>
        <sz val="10"/>
        <color theme="1"/>
        <rFont val="Arial"/>
        <family val="2"/>
      </rPr>
      <t xml:space="preserve">ATLANTIC SOCIEDAD ANONIMA EMISORA </t>
    </r>
    <r>
      <rPr>
        <sz val="10"/>
        <color theme="1"/>
        <rFont val="Arial"/>
        <family val="2"/>
      </rPr>
      <t>fue constituida originalmente bajo la denominación de ATLANTIC S.R.L. por Escritura Pública N°2, de fecha 15 de marzo de 1973 pasada ante el Escribano Público César Alberto Riart, inscrita en el registro público de Comercio bajo el N° 230, el folio 309, del Libro Sección al respectivo, el 26 de abril de 1973.</t>
    </r>
  </si>
  <si>
    <t>Sus Estatutos Sociales fueron modificados por Escritura Pública N° 190, de fecha 2 de agosto de 1977, pasada ante el Escribano Público Lorenzo N. Livieres, habiéndose inscrito en el Registro Público de Comercio bajo el N° 699 al folio 123 y siguiente del Libro Seccional respectivo el 12 de agosto de 1977. Posteriormente fue modificado por Escritura Pública N° 256, de la fecha 23 de agosto de 1978, autorizado por el Escribano Público Lorenzo N. Livieres, siendo inscrito en el Registro Público de Comercio bajo el N° 993 al folio 55 y siguiente del Libro Seccional respectivo, el 27 de septiembre de 1978.</t>
  </si>
  <si>
    <t xml:space="preserve">Por Escritura Pública N° 5 del 21 de octubre de 1987, pasada ante el Escribano Público Federico José Franco fue modificado el Contrato Social, habiéndose inscrito en el Registro Público de Comercio bajo el N° 763, de fecha 14 de diciembre de 1987. Posteriormente por Escritura Pública N° 8 de fecha 16 de diciembre de 1987 pasada ante el mismo Escribano inscripta en el Registro Público de Comercio bajo N° 590 de   fecha 27 de mayo de 1988. </t>
  </si>
  <si>
    <t xml:space="preserve">También fue modificado por Escritura Pública N° 636 de fecha 30 de diciembre de 1989, pasada ante el Escribano Público Lorenzo N. Livieres, inscripta en el Registro Público de Comercio bajo N° 128, de fecha 20 de febrero de 1990. Igualmente, por Escritura Pública N° 129, de fecha 20 de agosto de 1991, inscripta en el Registro Público de Comercio bajo el N° 1155 de fecha 24 de octubre de 1991. Por Escritura Pública N° 251, de fecha 26 de octubre de 1991, inscrita en el Registro Público de Comercio bajo el N° 367 de fecha 3 de julio de 1992.También por Escritura Pública N° 108 de fecha 30 de junio de 1993 inscripta en el Registro Público de Comercio bajo el N° 650 de fecha 3 de agosto de 1993.  </t>
  </si>
  <si>
    <r>
      <t>Por Escritura Pública N° 126 de la fecha 5 de agosto de 1994 fue transformada “</t>
    </r>
    <r>
      <rPr>
        <b/>
        <sz val="10"/>
        <color theme="1"/>
        <rFont val="Arial"/>
        <family val="2"/>
      </rPr>
      <t>ATLANTIC S.A.”</t>
    </r>
    <r>
      <rPr>
        <sz val="10"/>
        <color theme="1"/>
        <rFont val="Arial"/>
        <family val="2"/>
      </rPr>
      <t xml:space="preserve">, inscripta en el Registro Público de Comercio bajo el N° 286 de la fecha 3 de marzo de 1995. </t>
    </r>
  </si>
  <si>
    <t xml:space="preserve">También se modificó por Escritura Pública N° 63 de la fecha del 10 de abril del 2007, inscripta en el Registro Público de Comercio bajo el N° 431 de fecha 25 de julio de 2007, por Escritura Pública N° 221 de fecha 30 de diciembre de 2009, inscripta en el Registro Público de Comercio bajo el N° 77 de la fecha 3 de marzo de 2010. Modificado nuevamente por Escritura Pública N° 41 de fecha 1 de noviembre del 2011, inscripta en el Registro Público de Comercio bajo el N° 65 del 11 de enero del 2012. </t>
  </si>
  <si>
    <r>
      <t>NOTA 2.</t>
    </r>
    <r>
      <rPr>
        <b/>
        <sz val="7"/>
        <color theme="1"/>
        <rFont val="Times New Roman"/>
        <family val="1"/>
      </rPr>
      <t xml:space="preserve">  </t>
    </r>
    <r>
      <rPr>
        <b/>
        <sz val="10"/>
        <color theme="1"/>
        <rFont val="Arial"/>
        <family val="2"/>
      </rPr>
      <t xml:space="preserve">EJERCICIO FISCAL </t>
    </r>
  </si>
  <si>
    <r>
      <t>NOTA 3.</t>
    </r>
    <r>
      <rPr>
        <b/>
        <sz val="7"/>
        <color theme="1"/>
        <rFont val="Times New Roman"/>
        <family val="1"/>
      </rPr>
      <t xml:space="preserve">  </t>
    </r>
    <r>
      <rPr>
        <b/>
        <sz val="10"/>
        <color theme="1"/>
        <rFont val="Arial"/>
        <family val="2"/>
      </rPr>
      <t>PRINCIPALES POLITICAS DE CONTABILIDAD</t>
    </r>
  </si>
  <si>
    <r>
      <t>a)</t>
    </r>
    <r>
      <rPr>
        <b/>
        <sz val="7"/>
        <color theme="1"/>
        <rFont val="Times New Roman"/>
        <family val="1"/>
      </rPr>
      <t xml:space="preserve">   </t>
    </r>
    <r>
      <rPr>
        <b/>
        <sz val="10"/>
        <color theme="1"/>
        <rFont val="Arial"/>
        <family val="2"/>
      </rPr>
      <t>Moneda de Cuenta</t>
    </r>
  </si>
  <si>
    <r>
      <t>b)</t>
    </r>
    <r>
      <rPr>
        <b/>
        <sz val="7"/>
        <color theme="1"/>
        <rFont val="Times New Roman"/>
        <family val="1"/>
      </rPr>
      <t xml:space="preserve">  </t>
    </r>
    <r>
      <rPr>
        <b/>
        <sz val="10"/>
        <color theme="1"/>
        <rFont val="Arial"/>
        <family val="2"/>
      </rPr>
      <t>Base de preparación y efectos de Inflación</t>
    </r>
  </si>
  <si>
    <r>
      <t>c)</t>
    </r>
    <r>
      <rPr>
        <b/>
        <sz val="7"/>
        <color theme="1"/>
        <rFont val="Times New Roman"/>
        <family val="1"/>
      </rPr>
      <t xml:space="preserve">   </t>
    </r>
    <r>
      <rPr>
        <b/>
        <sz val="10"/>
        <color theme="1"/>
        <rFont val="Arial"/>
        <family val="2"/>
      </rPr>
      <t xml:space="preserve">Valuación de rubros en moneda extranjera </t>
    </r>
  </si>
  <si>
    <t> 6.463,95</t>
  </si>
  <si>
    <r>
      <t>d)</t>
    </r>
    <r>
      <rPr>
        <b/>
        <sz val="7"/>
        <color theme="1"/>
        <rFont val="Times New Roman"/>
        <family val="1"/>
      </rPr>
      <t xml:space="preserve">  </t>
    </r>
    <r>
      <rPr>
        <b/>
        <sz val="10"/>
        <color theme="1"/>
        <rFont val="Arial"/>
        <family val="2"/>
      </rPr>
      <t>Previsión para cuentas Incobrables</t>
    </r>
  </si>
  <si>
    <r>
      <t>e)</t>
    </r>
    <r>
      <rPr>
        <b/>
        <sz val="7"/>
        <color theme="1"/>
        <rFont val="Times New Roman"/>
        <family val="1"/>
      </rPr>
      <t xml:space="preserve">   </t>
    </r>
    <r>
      <rPr>
        <b/>
        <sz val="10"/>
        <color theme="1"/>
        <rFont val="Arial"/>
        <family val="2"/>
      </rPr>
      <t xml:space="preserve">Valuación de Bienes de Cambios </t>
    </r>
  </si>
  <si>
    <r>
      <t>f)</t>
    </r>
    <r>
      <rPr>
        <b/>
        <sz val="7"/>
        <color theme="1"/>
        <rFont val="Times New Roman"/>
        <family val="1"/>
      </rPr>
      <t xml:space="preserve">    </t>
    </r>
    <r>
      <rPr>
        <b/>
        <sz val="10"/>
        <color theme="1"/>
        <rFont val="Arial"/>
        <family val="2"/>
      </rPr>
      <t>Valuación de Propiedades, Planta y Equipo</t>
    </r>
  </si>
  <si>
    <t>Tarjeta de Crédito</t>
  </si>
  <si>
    <t>Valores Retenidos</t>
  </si>
  <si>
    <r>
      <t>NOTA 6.</t>
    </r>
    <r>
      <rPr>
        <b/>
        <sz val="7"/>
        <color theme="1"/>
        <rFont val="Times New Roman"/>
        <family val="1"/>
      </rPr>
      <t xml:space="preserve">  </t>
    </r>
    <r>
      <rPr>
        <b/>
        <sz val="10"/>
        <color theme="1"/>
        <rFont val="Arial"/>
        <family val="2"/>
      </rPr>
      <t>OTROS CREDITOS</t>
    </r>
  </si>
  <si>
    <r>
      <t>NOTA 7.</t>
    </r>
    <r>
      <rPr>
        <b/>
        <sz val="7"/>
        <color theme="1"/>
        <rFont val="Times New Roman"/>
        <family val="1"/>
      </rPr>
      <t xml:space="preserve">  </t>
    </r>
    <r>
      <rPr>
        <b/>
        <sz val="10"/>
        <color theme="1"/>
        <rFont val="Arial"/>
        <family val="2"/>
      </rPr>
      <t>BIENES DE CAMBIO</t>
    </r>
  </si>
  <si>
    <r>
      <t>NOTA 9.</t>
    </r>
    <r>
      <rPr>
        <b/>
        <sz val="7"/>
        <color theme="1"/>
        <rFont val="Times New Roman"/>
        <family val="1"/>
      </rPr>
      <t xml:space="preserve">  </t>
    </r>
    <r>
      <rPr>
        <b/>
        <sz val="10"/>
        <color theme="1"/>
        <rFont val="Arial"/>
        <family val="2"/>
      </rPr>
      <t xml:space="preserve">DEUDAS FINANCIERAS </t>
    </r>
  </si>
  <si>
    <t>Registra las obligaciones de la Sociedad en concepto de préstamos de accionistas y cheques girados no cobrados. Se compone como sigue:</t>
  </si>
  <si>
    <t>Intangibles</t>
  </si>
  <si>
    <r>
      <t>NOTA 8.</t>
    </r>
    <r>
      <rPr>
        <b/>
        <sz val="10"/>
        <color theme="1"/>
        <rFont val="Times New Roman"/>
        <family val="1"/>
      </rPr>
      <t xml:space="preserve">  </t>
    </r>
    <r>
      <rPr>
        <b/>
        <sz val="10"/>
        <color theme="1"/>
        <rFont val="Arial"/>
        <family val="2"/>
      </rPr>
      <t>CARGOS DIFERIDOS</t>
    </r>
  </si>
  <si>
    <t>TOTAL CARGOS DIFERIDOS</t>
  </si>
  <si>
    <t>Gastos Pagados por Adelantado</t>
  </si>
  <si>
    <t>Anticipo Depósitos No Identificados</t>
  </si>
  <si>
    <t>Créditos a Regularizar</t>
  </si>
  <si>
    <t>Retención IVA Computable</t>
  </si>
  <si>
    <t>Impuesto a Recuperar</t>
  </si>
  <si>
    <t>Inscripción en la Bolsa de Valores y Productos de Asunción Sociedad Anónima:  N° 24, Según Resolución Nº 85/95</t>
  </si>
  <si>
    <t>h) Reserva de Revalúo</t>
  </si>
  <si>
    <r>
      <t xml:space="preserve">Reserva de Revalúo </t>
    </r>
    <r>
      <rPr>
        <b/>
        <sz val="10"/>
        <rFont val="Arial"/>
        <family val="2"/>
      </rPr>
      <t>(Nota 3, h.)</t>
    </r>
  </si>
  <si>
    <t>De acuerdo al artículo 11° de la Ley N° 6380 de Modernización y Simplificación del Sistema Tributario Nacional, donde dispone que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dispuesto el último ajuste por revalúo. Por lo tanto, la Sociedad a partir del ejercicio 2020 ha decidido adoptar como política revaluar los bienes de propiedad, planta y equipo conforme a lo dispuesto en dicho artículo de la ley vigente.</t>
  </si>
  <si>
    <t>Debitos a Recuperar</t>
  </si>
  <si>
    <t>TOTALES 31/12/2019</t>
  </si>
  <si>
    <t xml:space="preserve">NOTA 13.  PERSONAS VINCULADAS </t>
  </si>
  <si>
    <t>Sr. Carlos Walde</t>
  </si>
  <si>
    <t>Transferencia a Reserva Legal</t>
  </si>
  <si>
    <t>Transferencia a Resultados Facultativas</t>
  </si>
  <si>
    <t>Los presentes estados financieros han sido preparados en base a la moneda oficial de la República del Paraguay, el guaraní.</t>
  </si>
  <si>
    <t>Para la preparación y presentación de los estados financieros la Sociedad adopta las siguientes políticas de contabilidad.</t>
  </si>
  <si>
    <r>
      <t>Los presentes estados financieros han sido preparados</t>
    </r>
    <r>
      <rPr>
        <b/>
        <sz val="10"/>
        <color theme="1"/>
        <rFont val="Arial"/>
        <family val="2"/>
      </rPr>
      <t xml:space="preserve"> </t>
    </r>
    <r>
      <rPr>
        <sz val="10"/>
        <color theme="1"/>
        <rFont val="Arial"/>
        <family val="2"/>
      </rPr>
      <t xml:space="preserve">sobre la base de las cifras históricas, sin considerar el efecto que las variaciones en el poder adquisitivo de la moneda local pueden tener en los rubros no monetarios que componen dicho estado, debido a que la corrección monetaria no constituye un principio de contabilidad de aceptación generalizada en el Paraguay, excepto los rubros en moneda extranjera que son ajustados al tipo de cambio de cierre como se explica en </t>
    </r>
    <r>
      <rPr>
        <b/>
        <sz val="10"/>
        <color theme="1"/>
        <rFont val="Arial"/>
        <family val="2"/>
      </rPr>
      <t xml:space="preserve">c) </t>
    </r>
    <r>
      <rPr>
        <sz val="10"/>
        <color theme="1"/>
        <rFont val="Arial"/>
        <family val="2"/>
      </rPr>
      <t xml:space="preserve">de esta nota y los activos fijos que son revaluados de acuerdo a lo indicado en </t>
    </r>
    <r>
      <rPr>
        <b/>
        <sz val="10"/>
        <color theme="1"/>
        <rFont val="Arial"/>
        <family val="2"/>
      </rPr>
      <t xml:space="preserve">f) </t>
    </r>
    <r>
      <rPr>
        <sz val="10"/>
        <color theme="1"/>
        <rFont val="Arial"/>
        <family val="2"/>
      </rPr>
      <t>de esta nota.</t>
    </r>
  </si>
  <si>
    <t>Proveedores Locales M/E</t>
  </si>
  <si>
    <t>Por el ejercicio anual Nº 48 iniciado el 01/01/2020 al 30/09/2020 presentado en forma comparativa con el periodo anterior</t>
  </si>
  <si>
    <t>BALANCE GENERAL AL 30 DE SETIEMBRE DE 2020</t>
  </si>
  <si>
    <t>POR EL PERIODO COMPRENDIDO ENTRE EL 01 DE ENERO Y EL 30 DE SETIEMBRE DE 2020</t>
  </si>
  <si>
    <t xml:space="preserve">   Contador</t>
  </si>
  <si>
    <t xml:space="preserve">                                 Síndico</t>
  </si>
  <si>
    <t xml:space="preserve">BALANCE GENERAL AL 30 DE SETIEMBRE DE 2020 </t>
  </si>
  <si>
    <t>Dividendos Pagados</t>
  </si>
  <si>
    <t>Saldos al 30/09/2020</t>
  </si>
  <si>
    <t>Saldos al 30/09/2019</t>
  </si>
  <si>
    <t>Transferencia a Acciones</t>
  </si>
  <si>
    <t>TOTALES AL 30/09/2020</t>
  </si>
  <si>
    <t>BALANCE GENERAL AL 30 DE  SETIEMBRE DE 2020</t>
  </si>
  <si>
    <t>TOTALES 30/09/2020</t>
  </si>
  <si>
    <t>BALANCE GENERAL AL 30 DE SETTIEMBRE DE 2020</t>
  </si>
  <si>
    <t>EJERCICIO AL 30/09/2019</t>
  </si>
  <si>
    <t>EJERCICIO AL 30/09/2020</t>
  </si>
  <si>
    <t>Investor Casa de Bolsa</t>
  </si>
  <si>
    <t>AL 30 DE SETIEMBRE DE 2020 Y 31 DE DICIEMBRE DE 2019</t>
  </si>
  <si>
    <t>Valores a Rendir</t>
  </si>
  <si>
    <t>Investor S.A. Casa de Bolsa</t>
  </si>
  <si>
    <t>Investor S.A. Casa de Bolsa N/E</t>
  </si>
  <si>
    <t>En este rubro se registran las obligaciones de los Clientes Locales, Deudores Varios y Otros. La cuenta “Valores a Vencer” representa cheques adelantados de los clientes. El rubro al 30 de setiembre de 2020 y 31 de diciembre de 2019 es como sigue.</t>
  </si>
  <si>
    <t>TOTAL DE LA CARTERA AL 30/09/2020 (A+B)</t>
  </si>
  <si>
    <t>TOTAL NETO CARTERA DE CREDITOS AL 30/09/2020</t>
  </si>
  <si>
    <t>Su composición al 30 de setiembre de 2020 y al 31 de diciembre de 2019 es como sigue:</t>
  </si>
  <si>
    <t>El saldo de este rubro corresponde a las mercaderías en existencia al cierre del periodo intermedio al 30 de setiembre de 2020 y 31 de diciembre de 2019. Las mercaderías están compuestas por Importaciones en Curso y Productos Terminados, cuyos saldos se detallan a continuación:</t>
  </si>
  <si>
    <t>Su composición al 30 de setiembre de 2020 y 31 de diciembre de 2019 es como sigue:</t>
  </si>
  <si>
    <t>Transferencia a Aumento de Capital</t>
  </si>
  <si>
    <t>Dividendos a Pagar</t>
  </si>
  <si>
    <t>CAPITAL A INTEGRAR</t>
  </si>
  <si>
    <t>Disponibilidad Restringida</t>
  </si>
  <si>
    <t>(-) TOTAL PREVISIONES AL 30/09/2020</t>
  </si>
  <si>
    <t>Pago de Deudas Financieras</t>
  </si>
  <si>
    <t>POR EL PERIODO COMPRENDIDO ENTRE EL 01 DE ENERO AL 30 DE SETIEMBRE DEL 2020</t>
  </si>
  <si>
    <t>Los presentes Estados Financieros se preparan sobre la base del costo histórico, debido a que el ajuste por inflación no es práctica requerida por la CNV; excepto por el reconocimiento parcial de los efectos de la pérdida del poder adquisitivo de la moneda por el revalúo y depreciación de los Bienes de Uso. Los Bienes de Uso al cierre del ejercicio se hallan valuados a sus costos de adquisición. Las depreciaciones son calculadas sobre los montos revaluados y computadas mediante cargos periódicos a resultados, suficientes para recuperar el valor de los activos sobre la base del sistema lineal, en los años estimados de vida útil. Ver Anexo A.</t>
  </si>
  <si>
    <t>El saldo de rubro está compuesto por fondos disponibles en poder de la Sociedad y en Bancos de plaza.</t>
  </si>
  <si>
    <t>Composición de la Cartera de Créditos al 30/09/2020</t>
  </si>
  <si>
    <t xml:space="preserve">Proveedores del Exterior </t>
  </si>
  <si>
    <r>
      <t>Proveedores del Exterior</t>
    </r>
    <r>
      <rPr>
        <b/>
        <sz val="10"/>
        <color rgb="FF000000"/>
        <rFont val="Arial"/>
        <family val="2"/>
      </rPr>
      <t xml:space="preserve"> </t>
    </r>
  </si>
  <si>
    <r>
      <t>Por Escritura Pública N° 159 de fecha 11 de agosto de 2014, pasada ante la Escribana Pública Basilia Irene Ibarra, se modifica a la denominación de “</t>
    </r>
    <r>
      <rPr>
        <b/>
        <sz val="10"/>
        <color theme="1"/>
        <rFont val="Arial"/>
        <family val="2"/>
      </rPr>
      <t xml:space="preserve">ATLANTIC SOCIEDAD ANONIMA EMISORA”, </t>
    </r>
    <r>
      <rPr>
        <sz val="10"/>
        <color theme="1"/>
        <rFont val="Arial"/>
        <family val="2"/>
      </rPr>
      <t>fue inscripta en el Registro Público de Comercio bajo el N° 629, serie “A” 10.016 de fecha 24 de septiembre de 2014.</t>
    </r>
  </si>
  <si>
    <t xml:space="preserve">La sociedad tiene por OBJETO PRINCIPAL realizar por cuenta propia o de terceros, en su nombre o tercero asociado a tercero, actividades de: REPRESENTACION, IMPORTACION, EXPORTACIÓN, PRESTACION DE SERVICIO, TRANSFORMACIÓN E INDUSTRIALIZACION, DISTRIBUCION, al por mayor y detalle, de productos, artículos y géneros de: ferretería, herramientas y maquinarias, herramientas manuales y electromecánica y eléctricas, de carpintería, para autos mecánica y mecánica en general; caza, pesca y deportes en general; de electricidad; de limpieza y terminación, cepillería y abrasivos; tubos y conexiones; bazar y juguetería en las diferentes clases y modalidades de realización y contratación; y todas de las demás actividades relacionadas, directa o indirectamente con su objetivo principal. </t>
  </si>
  <si>
    <t>CON CIFRAS COMPARATIVAS AL 30 DE SETIEMBRE DE 2019</t>
  </si>
  <si>
    <t>TOTALES 30/09/2019</t>
  </si>
  <si>
    <t>Dr. Angel Devaca Pavón, Socio</t>
  </si>
  <si>
    <t>CYCE - Consultores y Contadores de Empresas</t>
  </si>
  <si>
    <t>Al solo efecto de identificar estos estados financieros intermedios con nuestro informe de revisión de fecha 30/10/2020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</si>
</sst>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 #,##0_ ;_ * \-#,##0_ ;_ * &quot;-&quot;_ ;_ @_ "/>
    <numFmt numFmtId="43" formatCode="_ * #,##0.00_ ;_ * \-#,##0.00_ ;_ * &quot;-&quot;??_ ;_ @_ "/>
    <numFmt numFmtId="164" formatCode="_(* #,##0_);_(* \(#,##0\);_(* &quot;-&quot;_);_(@_)"/>
    <numFmt numFmtId="165" formatCode="_-* #,##0\ _P_t_s_-;\-* #,##0\ _P_t_s_-;_-* &quot;-&quot;\ _P_t_s_-;_-@_-"/>
    <numFmt numFmtId="166" formatCode="_-* #,##0.00\ _P_t_s_-;\-* #,##0.00\ _P_t_s_-;_-* &quot;-&quot;??\ _P_t_s_-;_-@_-"/>
    <numFmt numFmtId="167" formatCode="_-* #,##0.000\ _P_t_s_-;\-* #,##0.000\ _P_t_s_-;_-* &quot;-&quot;\ _P_t_s_-;_-@_-"/>
    <numFmt numFmtId="168" formatCode="#,##0_ ;\-#,##0\ "/>
    <numFmt numFmtId="169" formatCode="0.000"/>
    <numFmt numFmtId="170" formatCode="#,##0;\(#,##0\)"/>
    <numFmt numFmtId="171" formatCode="_(* #,##0_);_(* \(#,##0\);_(* &quot;-&quot;??_);_(@_)"/>
    <numFmt numFmtId="172" formatCode="#,##0.000"/>
    <numFmt numFmtId="173" formatCode="_-* #,##0\ _P_t_s_-;\-* #,##0\ _P_t_s_-;_-* &quot;-&quot;??\ _P_t_s_-;_-@_-"/>
    <numFmt numFmtId="174" formatCode="dd/mm/yyyy;@"/>
    <numFmt numFmtId="175" formatCode="_-* #,##0\ _G_s_._-;\-* #,##0\ _G_s_._-;_-* &quot;-&quot;\ _G_s_._-;_-@_-"/>
    <numFmt numFmtId="176" formatCode="&quot;$&quot;#,##0.00;[Red]\-&quot;$&quot;#,##0.00"/>
    <numFmt numFmtId="177" formatCode="_-* #,##0.00\ _€_-;\-* #,##0.00\ _€_-;_-* \-??\ _€_-;_-@_-"/>
    <numFmt numFmtId="178" formatCode="#,##0\ ;\(#,##0\)"/>
    <numFmt numFmtId="179" formatCode="_(* #,##0.00_);_(* \(#,##0.00\);_(* &quot;-&quot;??_);_(@_)"/>
    <numFmt numFmtId="180" formatCode="_-* #,##0.00\ _P_t_s_-;\-* #,##0.00\ _P_t_s_-;_-* &quot;-&quot;\ _P_t_s_-;_-@_-"/>
    <numFmt numFmtId="181" formatCode="_-* #,##0.00\ _€_-;\-* #,##0.00\ _€_-;_-* &quot;-&quot;??\ _€_-;_-@_-"/>
    <numFmt numFmtId="182" formatCode="_-* #,##0\ _p_t_a_-;\-* #,##0\ _p_t_a_-;_-* &quot;-&quot;\ _p_t_a_-;_-@_-"/>
  </numFmts>
  <fonts count="88">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0"/>
      <name val="Arial"/>
      <family val="2"/>
    </font>
    <font>
      <b/>
      <sz val="10"/>
      <name val="Arial"/>
      <family val="2"/>
    </font>
    <font>
      <b/>
      <sz val="9"/>
      <name val="Arial"/>
      <family val="2"/>
    </font>
    <font>
      <b/>
      <sz val="8"/>
      <name val="Arial"/>
      <family val="2"/>
    </font>
    <font>
      <sz val="9"/>
      <name val="Arial"/>
      <family val="2"/>
    </font>
    <font>
      <b/>
      <sz val="13"/>
      <name val="Arial"/>
      <family val="2"/>
    </font>
    <font>
      <sz val="14"/>
      <name val="Arial"/>
      <family val="2"/>
    </font>
    <font>
      <sz val="12"/>
      <name val="Arial"/>
      <family val="2"/>
    </font>
    <font>
      <b/>
      <sz val="11"/>
      <name val="Arial"/>
      <family val="2"/>
    </font>
    <font>
      <sz val="11"/>
      <name val="Arial"/>
      <family val="2"/>
    </font>
    <font>
      <sz val="13"/>
      <name val="Arial"/>
      <family val="2"/>
    </font>
    <font>
      <b/>
      <u/>
      <sz val="10"/>
      <name val="Arial"/>
      <family val="2"/>
    </font>
    <font>
      <b/>
      <sz val="8"/>
      <name val="Arial"/>
      <family val="2"/>
    </font>
    <font>
      <b/>
      <sz val="14"/>
      <name val="Arial"/>
      <family val="2"/>
    </font>
    <font>
      <b/>
      <u/>
      <sz val="14"/>
      <name val="Arial"/>
      <family val="2"/>
    </font>
    <font>
      <b/>
      <u/>
      <sz val="13"/>
      <name val="Arial"/>
      <family val="2"/>
    </font>
    <font>
      <b/>
      <sz val="12"/>
      <name val="Arial"/>
      <family val="2"/>
    </font>
    <font>
      <sz val="9"/>
      <name val="Arial"/>
      <family val="2"/>
    </font>
    <font>
      <b/>
      <u/>
      <sz val="12"/>
      <name val="Arial"/>
      <family val="2"/>
    </font>
    <font>
      <b/>
      <sz val="16"/>
      <name val="Arial"/>
      <family val="2"/>
    </font>
    <font>
      <b/>
      <u/>
      <sz val="11"/>
      <name val="Arial"/>
      <family val="2"/>
    </font>
    <font>
      <b/>
      <u val="double"/>
      <sz val="11"/>
      <name val="Arial"/>
      <family val="2"/>
    </font>
    <font>
      <sz val="8"/>
      <name val="Arial"/>
      <family val="2"/>
    </font>
    <font>
      <u/>
      <sz val="10"/>
      <name val="Arial"/>
      <family val="2"/>
    </font>
    <font>
      <sz val="10"/>
      <name val="Geneva"/>
    </font>
    <font>
      <sz val="9"/>
      <name val="Geneva"/>
    </font>
    <font>
      <sz val="10"/>
      <name val="Arial"/>
      <family val="2"/>
    </font>
    <font>
      <sz val="10"/>
      <name val="Times New Roman"/>
      <family val="1"/>
    </font>
    <font>
      <b/>
      <i/>
      <sz val="10"/>
      <name val="Times New Roman"/>
      <family val="1"/>
    </font>
    <font>
      <sz val="10"/>
      <color theme="1"/>
      <name val="Arial"/>
      <family val="2"/>
    </font>
    <font>
      <sz val="10"/>
      <name val="Calibri"/>
      <family val="2"/>
      <scheme val="minor"/>
    </font>
    <font>
      <b/>
      <sz val="10"/>
      <color theme="1"/>
      <name val="Arial"/>
      <family val="2"/>
    </font>
    <font>
      <sz val="10"/>
      <color rgb="FFFF0000"/>
      <name val="Arial"/>
      <family val="2"/>
    </font>
    <font>
      <b/>
      <sz val="8"/>
      <color theme="1"/>
      <name val="Calibri"/>
      <family val="2"/>
      <scheme val="minor"/>
    </font>
    <font>
      <sz val="11"/>
      <color rgb="FF000000"/>
      <name val="Calibri"/>
      <family val="2"/>
    </font>
    <font>
      <sz val="11"/>
      <color theme="1"/>
      <name val="Calibri"/>
      <family val="2"/>
      <scheme val="minor"/>
    </font>
    <font>
      <sz val="11"/>
      <color theme="1"/>
      <name val="Times New Roman"/>
      <family val="2"/>
    </font>
    <font>
      <sz val="11"/>
      <color indexed="8"/>
      <name val="Calibri"/>
      <family val="2"/>
      <charset val="1"/>
    </font>
    <font>
      <sz val="11"/>
      <color indexed="8"/>
      <name val="Calibri"/>
      <family val="2"/>
    </font>
    <font>
      <sz val="8"/>
      <color rgb="FF000000"/>
      <name val="Arial"/>
      <family val="2"/>
    </font>
    <font>
      <b/>
      <sz val="9"/>
      <color rgb="FFFF0000"/>
      <name val="Arial"/>
      <family val="2"/>
    </font>
    <font>
      <sz val="10"/>
      <color rgb="FF000000"/>
      <name val="Arial"/>
      <family val="2"/>
    </font>
    <font>
      <sz val="8"/>
      <color theme="1"/>
      <name val="Arial"/>
      <family val="2"/>
    </font>
    <font>
      <sz val="13"/>
      <color theme="1"/>
      <name val="Arial"/>
      <family val="2"/>
    </font>
    <font>
      <b/>
      <sz val="12"/>
      <color theme="1"/>
      <name val="Arial"/>
      <family val="2"/>
    </font>
    <font>
      <b/>
      <u/>
      <sz val="12"/>
      <color theme="1"/>
      <name val="Arial"/>
      <family val="2"/>
    </font>
    <font>
      <b/>
      <sz val="13"/>
      <color theme="1"/>
      <name val="Arial"/>
      <family val="2"/>
    </font>
    <font>
      <b/>
      <sz val="8"/>
      <color theme="1"/>
      <name val="Arial"/>
      <family val="2"/>
    </font>
    <font>
      <sz val="14"/>
      <color theme="5"/>
      <name val="Arial"/>
      <family val="2"/>
    </font>
    <font>
      <u/>
      <sz val="10"/>
      <color indexed="12"/>
      <name val="Arial"/>
      <family val="2"/>
    </font>
    <font>
      <sz val="12"/>
      <color theme="1"/>
      <name val="Arial"/>
      <family val="2"/>
    </font>
    <font>
      <sz val="14"/>
      <color theme="1"/>
      <name val="Arial"/>
      <family val="2"/>
    </font>
    <font>
      <b/>
      <sz val="14"/>
      <color theme="1"/>
      <name val="Arial"/>
      <family val="2"/>
    </font>
    <font>
      <b/>
      <i/>
      <sz val="10"/>
      <name val="Arial"/>
      <family val="2"/>
    </font>
    <font>
      <b/>
      <sz val="10"/>
      <name val="Geneva"/>
    </font>
    <font>
      <b/>
      <sz val="11"/>
      <name val="Arial Narrow"/>
      <family val="2"/>
    </font>
    <font>
      <b/>
      <u/>
      <sz val="10"/>
      <name val="Geneva"/>
    </font>
    <font>
      <sz val="10"/>
      <name val="Arial Narrow"/>
      <family val="2"/>
    </font>
    <font>
      <b/>
      <sz val="10"/>
      <name val="Arial Narrow"/>
      <family val="2"/>
    </font>
    <font>
      <b/>
      <sz val="6"/>
      <name val="Arial"/>
      <family val="2"/>
    </font>
    <font>
      <b/>
      <sz val="10"/>
      <color rgb="FF000000"/>
      <name val="Arial"/>
      <family val="2"/>
    </font>
    <font>
      <b/>
      <sz val="11"/>
      <color theme="1"/>
      <name val="Arial"/>
      <family val="2"/>
    </font>
    <font>
      <sz val="8"/>
      <color theme="1"/>
      <name val="Calibri"/>
      <family val="2"/>
      <scheme val="minor"/>
    </font>
    <font>
      <b/>
      <sz val="8"/>
      <color rgb="FF000000"/>
      <name val="Arial"/>
      <family val="2"/>
    </font>
    <font>
      <sz val="8"/>
      <color rgb="FF000000"/>
      <name val="Calibri"/>
      <family val="2"/>
      <scheme val="minor"/>
    </font>
    <font>
      <b/>
      <u/>
      <sz val="8"/>
      <color rgb="FF000000"/>
      <name val="Arial"/>
      <family val="2"/>
    </font>
    <font>
      <b/>
      <sz val="10"/>
      <color theme="1"/>
      <name val="Times New Roman"/>
      <family val="1"/>
    </font>
    <font>
      <sz val="10"/>
      <color theme="1"/>
      <name val="Calibri"/>
      <family val="2"/>
      <scheme val="minor"/>
    </font>
    <font>
      <b/>
      <sz val="7"/>
      <color theme="1"/>
      <name val="Times New Roman"/>
      <family val="1"/>
    </font>
    <font>
      <sz val="10"/>
      <color rgb="FF333333"/>
      <name val="Calibri"/>
      <family val="2"/>
    </font>
    <font>
      <sz val="8"/>
      <color rgb="FF000000"/>
      <name val="Courie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51"/>
      </patternFill>
    </fill>
    <fill>
      <patternFill patternType="solid">
        <fgColor indexed="43"/>
      </patternFill>
    </fill>
    <fill>
      <patternFill patternType="solid">
        <fgColor rgb="FFFFFFFF"/>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s>
  <cellStyleXfs count="186">
    <xf numFmtId="0" fontId="0" fillId="0" borderId="0"/>
    <xf numFmtId="166" fontId="14" fillId="0" borderId="0" applyFont="0" applyFill="0" applyBorder="0" applyAlignment="0" applyProtection="0"/>
    <xf numFmtId="165" fontId="14" fillId="0" borderId="0" applyFont="0" applyFill="0" applyBorder="0" applyAlignment="0" applyProtection="0"/>
    <xf numFmtId="165" fontId="16"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0" fontId="16" fillId="0" borderId="0"/>
    <xf numFmtId="0" fontId="14" fillId="0" borderId="0"/>
    <xf numFmtId="0" fontId="14" fillId="0" borderId="0"/>
    <xf numFmtId="0" fontId="40" fillId="0" borderId="0"/>
    <xf numFmtId="9" fontId="14" fillId="0" borderId="0" applyFont="0" applyFill="0" applyBorder="0" applyAlignment="0" applyProtection="0"/>
    <xf numFmtId="0" fontId="14" fillId="0" borderId="0"/>
    <xf numFmtId="0" fontId="51" fillId="0" borderId="0"/>
    <xf numFmtId="9" fontId="51" fillId="0" borderId="0" applyFont="0" applyFill="0" applyBorder="0" applyAlignment="0" applyProtection="0"/>
    <xf numFmtId="0" fontId="51" fillId="0" borderId="0"/>
    <xf numFmtId="175" fontId="14" fillId="0" borderId="0" applyFont="0" applyFill="0" applyBorder="0" applyAlignment="0" applyProtection="0"/>
    <xf numFmtId="0" fontId="52" fillId="0" borderId="0"/>
    <xf numFmtId="0" fontId="53" fillId="0" borderId="0"/>
    <xf numFmtId="43"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xf numFmtId="0" fontId="14" fillId="0" borderId="0" applyFont="0" applyFill="0" applyBorder="0" applyAlignment="0" applyProtection="0"/>
    <xf numFmtId="43" fontId="51" fillId="0" borderId="0" applyFont="0" applyFill="0" applyBorder="0" applyAlignment="0" applyProtection="0"/>
    <xf numFmtId="43" fontId="54" fillId="0" borderId="0" applyFont="0" applyFill="0" applyBorder="0" applyAlignment="0" applyProtection="0"/>
    <xf numFmtId="0" fontId="14" fillId="0" borderId="0">
      <alignment vertical="top"/>
    </xf>
    <xf numFmtId="43" fontId="14" fillId="0" borderId="0" applyFont="0" applyFill="0" applyBorder="0" applyAlignment="0" applyProtection="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alignment vertical="top"/>
    </xf>
    <xf numFmtId="176" fontId="14" fillId="0" borderId="0" applyFont="0" applyFill="0" applyAlignment="0" applyProtection="0"/>
    <xf numFmtId="41" fontId="14"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43"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5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0" fontId="65" fillId="0" borderId="0" applyNumberFormat="0" applyFill="0" applyBorder="0" applyAlignment="0" applyProtection="0">
      <alignment vertical="top"/>
      <protection locked="0"/>
    </xf>
    <xf numFmtId="177" fontId="14" fillId="0" borderId="0" applyFill="0" applyBorder="0" applyAlignment="0" applyProtection="0"/>
    <xf numFmtId="9" fontId="14" fillId="0" borderId="0" applyFill="0" applyBorder="0" applyAlignment="0" applyProtection="0"/>
    <xf numFmtId="0" fontId="11" fillId="0" borderId="0"/>
    <xf numFmtId="9" fontId="11" fillId="0" borderId="0" applyFont="0" applyFill="0" applyBorder="0" applyAlignment="0" applyProtection="0"/>
    <xf numFmtId="0" fontId="14" fillId="0" borderId="0"/>
    <xf numFmtId="165" fontId="14" fillId="0" borderId="0" applyFont="0" applyFill="0" applyBorder="0" applyAlignment="0" applyProtection="0"/>
    <xf numFmtId="179" fontId="14"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1" fontId="14"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1" fontId="10" fillId="0" borderId="0" applyFont="0" applyFill="0" applyBorder="0" applyAlignment="0" applyProtection="0"/>
    <xf numFmtId="4" fontId="15" fillId="4" borderId="30" applyNumberFormat="0" applyProtection="0">
      <alignment horizontal="right" vertical="center"/>
    </xf>
    <xf numFmtId="4" fontId="15" fillId="5" borderId="30" applyNumberFormat="0" applyProtection="0">
      <alignment vertical="center"/>
    </xf>
    <xf numFmtId="0" fontId="9" fillId="0" borderId="0"/>
    <xf numFmtId="41" fontId="9" fillId="0" borderId="0" applyFont="0" applyFill="0" applyBorder="0" applyAlignment="0" applyProtection="0"/>
    <xf numFmtId="0" fontId="8" fillId="0" borderId="0"/>
    <xf numFmtId="41" fontId="8" fillId="0" borderId="0" applyFont="0" applyFill="0" applyBorder="0" applyAlignment="0" applyProtection="0"/>
    <xf numFmtId="0" fontId="7" fillId="0" borderId="0"/>
    <xf numFmtId="0" fontId="6" fillId="0" borderId="0"/>
    <xf numFmtId="4" fontId="15" fillId="0" borderId="30" applyNumberFormat="0" applyProtection="0">
      <alignment horizontal="right" vertical="center"/>
    </xf>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1" fontId="5" fillId="0" borderId="0" applyFont="0" applyFill="0" applyBorder="0" applyAlignment="0" applyProtection="0"/>
    <xf numFmtId="0" fontId="4" fillId="0" borderId="0"/>
    <xf numFmtId="41"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1" fontId="3"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181" fontId="2" fillId="0" borderId="0" applyFont="0" applyFill="0" applyBorder="0" applyAlignment="0" applyProtection="0"/>
    <xf numFmtId="41" fontId="1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1" fontId="1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2" fillId="0" borderId="0" applyFont="0" applyFill="0" applyBorder="0" applyAlignment="0" applyProtection="0"/>
    <xf numFmtId="0" fontId="2" fillId="0" borderId="0"/>
    <xf numFmtId="41" fontId="2" fillId="0" borderId="0" applyFont="0" applyFill="0" applyBorder="0" applyAlignment="0" applyProtection="0"/>
    <xf numFmtId="0" fontId="2" fillId="0" borderId="0"/>
    <xf numFmtId="41" fontId="2" fillId="0" borderId="0" applyFont="0" applyFill="0" applyBorder="0" applyAlignment="0" applyProtection="0"/>
    <xf numFmtId="164" fontId="2" fillId="0" borderId="0" applyFont="0" applyFill="0" applyBorder="0" applyAlignment="0" applyProtection="0"/>
    <xf numFmtId="0" fontId="2" fillId="0" borderId="0"/>
    <xf numFmtId="41" fontId="2" fillId="0" borderId="0" applyFont="0" applyFill="0" applyBorder="0" applyAlignment="0" applyProtection="0"/>
    <xf numFmtId="0" fontId="2" fillId="0" borderId="0"/>
    <xf numFmtId="182" fontId="14" fillId="0" borderId="0" applyFont="0" applyFill="0" applyBorder="0" applyAlignment="0" applyProtection="0"/>
  </cellStyleXfs>
  <cellXfs count="822">
    <xf numFmtId="0" fontId="0" fillId="0" borderId="0" xfId="0"/>
    <xf numFmtId="0" fontId="15" fillId="0" borderId="0" xfId="0" applyFont="1"/>
    <xf numFmtId="0" fontId="0" fillId="0" borderId="0" xfId="0" applyBorder="1"/>
    <xf numFmtId="0" fontId="13" fillId="0" borderId="0" xfId="0" applyFont="1" applyAlignment="1">
      <alignment horizontal="centerContinuous"/>
    </xf>
    <xf numFmtId="0" fontId="13" fillId="0" borderId="0" xfId="0" applyFont="1"/>
    <xf numFmtId="0" fontId="15" fillId="0" borderId="12" xfId="0" applyFont="1" applyBorder="1"/>
    <xf numFmtId="0" fontId="23" fillId="0" borderId="0" xfId="0" applyFont="1" applyProtection="1">
      <protection locked="0"/>
    </xf>
    <xf numFmtId="0" fontId="23" fillId="0" borderId="0" xfId="0" applyFont="1" applyBorder="1" applyProtection="1">
      <protection locked="0"/>
    </xf>
    <xf numFmtId="0" fontId="24" fillId="0" borderId="0" xfId="0" applyFont="1" applyAlignment="1">
      <alignment horizontal="centerContinuous"/>
    </xf>
    <xf numFmtId="0" fontId="25" fillId="0" borderId="0" xfId="0" applyFont="1"/>
    <xf numFmtId="0" fontId="28" fillId="0" borderId="1" xfId="0" applyFont="1" applyBorder="1" applyAlignment="1">
      <alignment horizontal="center"/>
    </xf>
    <xf numFmtId="0" fontId="28" fillId="0" borderId="12" xfId="0" applyFont="1" applyBorder="1" applyAlignment="1">
      <alignment horizontal="center"/>
    </xf>
    <xf numFmtId="0" fontId="28" fillId="0" borderId="0" xfId="0" applyFont="1" applyBorder="1" applyAlignment="1">
      <alignment horizontal="center"/>
    </xf>
    <xf numFmtId="0" fontId="23" fillId="0" borderId="13" xfId="0" applyFont="1" applyBorder="1" applyAlignment="1">
      <alignment horizontal="centerContinuous"/>
    </xf>
    <xf numFmtId="0" fontId="23" fillId="0" borderId="14" xfId="0" applyFont="1" applyBorder="1" applyAlignment="1">
      <alignment horizontal="centerContinuous"/>
    </xf>
    <xf numFmtId="3" fontId="0" fillId="0" borderId="0" xfId="0" applyNumberFormat="1"/>
    <xf numFmtId="0" fontId="23" fillId="0" borderId="15" xfId="0" applyFont="1" applyBorder="1" applyAlignment="1">
      <alignment horizontal="centerContinuous"/>
    </xf>
    <xf numFmtId="0" fontId="23" fillId="0" borderId="0" xfId="0" applyFont="1" applyBorder="1" applyAlignment="1">
      <alignment horizontal="centerContinuous"/>
    </xf>
    <xf numFmtId="3" fontId="25" fillId="0" borderId="0" xfId="0" applyNumberFormat="1" applyFont="1"/>
    <xf numFmtId="0" fontId="24" fillId="0" borderId="0" xfId="0" applyFont="1"/>
    <xf numFmtId="0" fontId="15" fillId="0" borderId="1" xfId="0" applyFont="1" applyBorder="1"/>
    <xf numFmtId="0" fontId="36" fillId="0" borderId="0" xfId="0" applyFont="1" applyAlignment="1">
      <alignment horizontal="center"/>
    </xf>
    <xf numFmtId="0" fontId="28" fillId="0" borderId="4" xfId="0" applyFont="1" applyBorder="1" applyAlignment="1">
      <alignment horizontal="center"/>
    </xf>
    <xf numFmtId="0" fontId="28" fillId="0" borderId="3" xfId="0" applyFont="1" applyBorder="1" applyAlignment="1">
      <alignment horizontal="center"/>
    </xf>
    <xf numFmtId="0" fontId="28" fillId="0" borderId="5" xfId="0" applyFont="1" applyBorder="1" applyAlignment="1">
      <alignment horizontal="center"/>
    </xf>
    <xf numFmtId="0" fontId="15" fillId="0" borderId="5" xfId="0" applyFont="1" applyBorder="1"/>
    <xf numFmtId="0" fontId="28" fillId="0" borderId="5" xfId="0" applyFont="1" applyBorder="1"/>
    <xf numFmtId="0" fontId="15" fillId="0" borderId="7" xfId="0" applyFont="1" applyBorder="1"/>
    <xf numFmtId="0" fontId="28" fillId="0" borderId="3" xfId="0" applyFont="1" applyBorder="1"/>
    <xf numFmtId="0" fontId="28" fillId="0" borderId="6" xfId="0" applyFont="1" applyBorder="1"/>
    <xf numFmtId="0" fontId="28" fillId="0" borderId="9" xfId="0" applyFont="1" applyBorder="1"/>
    <xf numFmtId="0" fontId="15" fillId="0" borderId="20" xfId="0" applyFont="1" applyBorder="1"/>
    <xf numFmtId="0" fontId="16" fillId="0" borderId="22" xfId="0" applyFont="1" applyBorder="1" applyAlignment="1">
      <alignment horizontal="centerContinuous"/>
    </xf>
    <xf numFmtId="0" fontId="16" fillId="0" borderId="0" xfId="0" applyFont="1" applyBorder="1" applyAlignment="1">
      <alignment horizontal="centerContinuous"/>
    </xf>
    <xf numFmtId="0" fontId="16" fillId="0" borderId="23" xfId="0" applyFont="1" applyBorder="1" applyAlignment="1">
      <alignment horizontal="centerContinuous"/>
    </xf>
    <xf numFmtId="0" fontId="16" fillId="0" borderId="14" xfId="0" applyFont="1" applyBorder="1" applyAlignment="1">
      <alignment horizontal="centerContinuous"/>
    </xf>
    <xf numFmtId="0" fontId="19" fillId="0" borderId="1" xfId="0" applyFont="1" applyBorder="1" applyAlignment="1">
      <alignment horizontal="center"/>
    </xf>
    <xf numFmtId="0" fontId="32" fillId="0" borderId="15" xfId="0" applyFont="1" applyFill="1" applyBorder="1" applyAlignment="1">
      <alignment horizontal="centerContinuous"/>
    </xf>
    <xf numFmtId="0" fontId="23" fillId="0" borderId="0" xfId="0" applyFont="1" applyFill="1" applyBorder="1" applyAlignment="1">
      <alignment horizontal="centerContinuous"/>
    </xf>
    <xf numFmtId="0" fontId="29" fillId="0" borderId="0" xfId="0" applyFont="1" applyFill="1" applyBorder="1" applyAlignment="1">
      <alignment horizontal="centerContinuous"/>
    </xf>
    <xf numFmtId="0" fontId="16" fillId="0" borderId="22" xfId="0" applyFont="1" applyFill="1" applyBorder="1" applyAlignment="1">
      <alignment horizontal="centerContinuous"/>
    </xf>
    <xf numFmtId="0" fontId="16" fillId="0" borderId="15" xfId="0" applyFont="1" applyFill="1" applyBorder="1"/>
    <xf numFmtId="0" fontId="16" fillId="0" borderId="0" xfId="0" applyFont="1" applyFill="1" applyBorder="1"/>
    <xf numFmtId="0" fontId="16" fillId="0" borderId="22" xfId="0" applyFont="1" applyFill="1" applyBorder="1"/>
    <xf numFmtId="0" fontId="25" fillId="0" borderId="15" xfId="0" applyFont="1" applyFill="1" applyBorder="1"/>
    <xf numFmtId="0" fontId="25" fillId="0" borderId="0" xfId="0" applyFont="1" applyFill="1" applyBorder="1"/>
    <xf numFmtId="0" fontId="25" fillId="0" borderId="22" xfId="0" applyFont="1" applyFill="1" applyBorder="1"/>
    <xf numFmtId="0" fontId="25" fillId="0" borderId="24" xfId="0" applyFont="1" applyFill="1" applyBorder="1"/>
    <xf numFmtId="0" fontId="25" fillId="0" borderId="2" xfId="0" applyFont="1" applyFill="1" applyBorder="1"/>
    <xf numFmtId="0" fontId="25" fillId="0" borderId="25" xfId="0" applyFont="1" applyFill="1" applyBorder="1"/>
    <xf numFmtId="0" fontId="0" fillId="0" borderId="0" xfId="0" applyFill="1" applyBorder="1"/>
    <xf numFmtId="3" fontId="0" fillId="0" borderId="0" xfId="0" applyNumberFormat="1" applyFill="1" applyBorder="1"/>
    <xf numFmtId="0" fontId="14" fillId="0" borderId="0" xfId="0" applyFont="1" applyProtection="1">
      <protection locked="0"/>
    </xf>
    <xf numFmtId="170" fontId="46" fillId="0" borderId="0" xfId="9" applyNumberFormat="1" applyFont="1" applyBorder="1" applyAlignment="1"/>
    <xf numFmtId="0" fontId="14" fillId="0" borderId="1" xfId="0" applyFont="1" applyFill="1" applyBorder="1"/>
    <xf numFmtId="10" fontId="0" fillId="0" borderId="0" xfId="0" applyNumberFormat="1" applyFill="1" applyBorder="1"/>
    <xf numFmtId="10" fontId="0" fillId="0" borderId="0" xfId="0" applyNumberFormat="1" applyFill="1" applyBorder="1" applyAlignment="1">
      <alignment horizontal="right"/>
    </xf>
    <xf numFmtId="170" fontId="41" fillId="0" borderId="0" xfId="9" applyNumberFormat="1" applyFont="1" applyFill="1" applyBorder="1" applyAlignment="1">
      <alignment horizontal="left"/>
    </xf>
    <xf numFmtId="4" fontId="0" fillId="0" borderId="0" xfId="0" applyNumberFormat="1" applyFill="1" applyBorder="1"/>
    <xf numFmtId="0" fontId="14" fillId="0" borderId="7" xfId="0" applyFont="1" applyFill="1" applyBorder="1"/>
    <xf numFmtId="170" fontId="46" fillId="0" borderId="0" xfId="9" applyNumberFormat="1" applyFont="1" applyBorder="1" applyAlignment="1">
      <alignment horizontal="center"/>
    </xf>
    <xf numFmtId="173" fontId="0" fillId="0" borderId="0" xfId="1" applyNumberFormat="1" applyFont="1" applyFill="1"/>
    <xf numFmtId="0" fontId="0" fillId="0" borderId="0" xfId="0" applyFill="1"/>
    <xf numFmtId="3" fontId="14" fillId="0" borderId="0" xfId="0" applyNumberFormat="1" applyFont="1" applyFill="1" applyBorder="1" applyAlignment="1">
      <alignment horizontal="right" wrapText="1"/>
    </xf>
    <xf numFmtId="0" fontId="14" fillId="0" borderId="0" xfId="0" applyFont="1" applyFill="1" applyBorder="1" applyAlignment="1">
      <alignment horizontal="right" wrapText="1"/>
    </xf>
    <xf numFmtId="3" fontId="17" fillId="0" borderId="0" xfId="0" applyNumberFormat="1" applyFont="1" applyFill="1" applyBorder="1" applyAlignment="1">
      <alignment horizontal="right" vertical="top" wrapText="1"/>
    </xf>
    <xf numFmtId="3"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170" fontId="46" fillId="0" borderId="0" xfId="9" applyNumberFormat="1" applyFont="1" applyBorder="1" applyAlignment="1">
      <alignment horizontal="left"/>
    </xf>
    <xf numFmtId="165" fontId="0" fillId="0" borderId="7" xfId="2" applyFont="1" applyFill="1" applyBorder="1"/>
    <xf numFmtId="0" fontId="18" fillId="0" borderId="5" xfId="0" applyFont="1" applyFill="1" applyBorder="1"/>
    <xf numFmtId="0" fontId="44" fillId="0" borderId="0" xfId="0" applyFont="1" applyBorder="1" applyAlignment="1"/>
    <xf numFmtId="170" fontId="43" fillId="0" borderId="0" xfId="0" applyNumberFormat="1" applyFont="1" applyBorder="1" applyAlignment="1"/>
    <xf numFmtId="0" fontId="14" fillId="0" borderId="0" xfId="0" applyFont="1" applyFill="1" applyBorder="1"/>
    <xf numFmtId="2" fontId="0" fillId="0" borderId="0" xfId="0" applyNumberFormat="1" applyFill="1" applyBorder="1"/>
    <xf numFmtId="0" fontId="14" fillId="0" borderId="0" xfId="0" applyFont="1" applyFill="1"/>
    <xf numFmtId="0" fontId="25" fillId="0" borderId="0" xfId="0" applyFont="1" applyFill="1"/>
    <xf numFmtId="0" fontId="32" fillId="0" borderId="0" xfId="0" applyFont="1" applyFill="1" applyAlignment="1">
      <alignment horizontal="centerContinuous"/>
    </xf>
    <xf numFmtId="0" fontId="23" fillId="0" borderId="0" xfId="0" applyFont="1" applyFill="1"/>
    <xf numFmtId="0" fontId="26" fillId="0" borderId="0" xfId="0" applyFont="1" applyFill="1"/>
    <xf numFmtId="165" fontId="0" fillId="0" borderId="0" xfId="2" applyFont="1" applyFill="1" applyBorder="1"/>
    <xf numFmtId="0" fontId="0" fillId="0" borderId="5" xfId="0" applyFill="1" applyBorder="1"/>
    <xf numFmtId="0" fontId="14" fillId="0" borderId="0" xfId="0" applyFont="1" applyFill="1" applyProtection="1">
      <protection locked="0"/>
    </xf>
    <xf numFmtId="0" fontId="23" fillId="0" borderId="0" xfId="0" applyFont="1" applyFill="1" applyProtection="1">
      <protection locked="0"/>
    </xf>
    <xf numFmtId="0" fontId="23" fillId="0" borderId="0" xfId="0" applyFont="1" applyFill="1" applyBorder="1" applyProtection="1">
      <protection locked="0"/>
    </xf>
    <xf numFmtId="0" fontId="25" fillId="0" borderId="0" xfId="0" applyFont="1" applyFill="1" applyProtection="1">
      <protection locked="0"/>
    </xf>
    <xf numFmtId="0" fontId="32" fillId="0" borderId="0" xfId="0" applyFont="1" applyFill="1"/>
    <xf numFmtId="0" fontId="0" fillId="0" borderId="3" xfId="0" applyFill="1" applyBorder="1"/>
    <xf numFmtId="0" fontId="13" fillId="0" borderId="0" xfId="0" applyFont="1" applyFill="1"/>
    <xf numFmtId="0" fontId="36" fillId="0" borderId="0" xfId="0" applyFont="1" applyFill="1" applyAlignment="1">
      <alignment horizontal="center"/>
    </xf>
    <xf numFmtId="0" fontId="18" fillId="0" borderId="1" xfId="0" applyFont="1" applyFill="1" applyBorder="1" applyAlignment="1">
      <alignment horizontal="center"/>
    </xf>
    <xf numFmtId="0" fontId="18" fillId="0" borderId="4" xfId="0" applyFont="1" applyFill="1" applyBorder="1" applyAlignment="1">
      <alignment horizontal="center"/>
    </xf>
    <xf numFmtId="0" fontId="18" fillId="0" borderId="3" xfId="0" applyFont="1" applyFill="1" applyBorder="1" applyAlignment="1">
      <alignment horizontal="center"/>
    </xf>
    <xf numFmtId="0" fontId="33" fillId="0" borderId="0" xfId="0" applyFont="1" applyFill="1"/>
    <xf numFmtId="0" fontId="18" fillId="0" borderId="12" xfId="0" applyFont="1" applyFill="1" applyBorder="1" applyAlignment="1">
      <alignment horizontal="center"/>
    </xf>
    <xf numFmtId="0" fontId="18" fillId="0" borderId="0" xfId="0" quotePrefix="1" applyFont="1" applyFill="1" applyBorder="1" applyAlignment="1">
      <alignment horizontal="center"/>
    </xf>
    <xf numFmtId="0" fontId="18" fillId="0" borderId="5" xfId="0" applyFont="1" applyFill="1" applyBorder="1" applyAlignment="1">
      <alignment horizontal="center"/>
    </xf>
    <xf numFmtId="0" fontId="20" fillId="0" borderId="5" xfId="0" applyFont="1" applyFill="1" applyBorder="1"/>
    <xf numFmtId="0" fontId="18" fillId="0" borderId="3" xfId="0" applyFont="1" applyFill="1" applyBorder="1"/>
    <xf numFmtId="0" fontId="22" fillId="0" borderId="0" xfId="0" applyFont="1" applyFill="1" applyProtection="1">
      <protection locked="0"/>
    </xf>
    <xf numFmtId="170" fontId="46" fillId="0" borderId="0" xfId="9" applyNumberFormat="1" applyFont="1" applyFill="1" applyBorder="1" applyAlignment="1">
      <alignment horizontal="center"/>
    </xf>
    <xf numFmtId="0" fontId="0" fillId="0" borderId="6" xfId="0" applyFill="1" applyBorder="1"/>
    <xf numFmtId="0" fontId="0" fillId="0" borderId="2" xfId="0" applyFill="1" applyBorder="1"/>
    <xf numFmtId="0" fontId="49" fillId="0" borderId="0" xfId="0" applyFont="1" applyFill="1" applyBorder="1" applyProtection="1">
      <protection locked="0"/>
    </xf>
    <xf numFmtId="0" fontId="21" fillId="0" borderId="0" xfId="0" applyFont="1" applyFill="1" applyProtection="1"/>
    <xf numFmtId="2" fontId="0" fillId="0" borderId="0" xfId="0" applyNumberFormat="1" applyFill="1"/>
    <xf numFmtId="3" fontId="0" fillId="0" borderId="0" xfId="0" applyNumberFormat="1" applyFill="1"/>
    <xf numFmtId="165" fontId="25" fillId="0" borderId="0" xfId="2" applyFont="1" applyFill="1" applyBorder="1"/>
    <xf numFmtId="3" fontId="22" fillId="0" borderId="0" xfId="0" applyNumberFormat="1" applyFont="1" applyFill="1" applyProtection="1">
      <protection locked="0"/>
    </xf>
    <xf numFmtId="0" fontId="24" fillId="0" borderId="0" xfId="0" applyFont="1" applyFill="1" applyAlignment="1">
      <alignment horizontal="center"/>
    </xf>
    <xf numFmtId="0" fontId="32" fillId="0" borderId="0" xfId="0" applyFont="1" applyFill="1" applyAlignment="1">
      <alignment horizontal="center"/>
    </xf>
    <xf numFmtId="0" fontId="21" fillId="0" borderId="0" xfId="0" applyFont="1" applyFill="1" applyAlignment="1">
      <alignment horizontal="center"/>
    </xf>
    <xf numFmtId="0" fontId="27" fillId="0" borderId="0" xfId="0" applyFont="1" applyFill="1" applyAlignment="1">
      <alignment horizontal="right"/>
    </xf>
    <xf numFmtId="0" fontId="17" fillId="0" borderId="3" xfId="0" applyFont="1" applyFill="1" applyBorder="1"/>
    <xf numFmtId="0" fontId="17" fillId="0" borderId="4" xfId="0" applyFont="1" applyFill="1" applyBorder="1"/>
    <xf numFmtId="0" fontId="17" fillId="0" borderId="6" xfId="0" applyFont="1" applyFill="1" applyBorder="1" applyAlignment="1">
      <alignment horizontal="center"/>
    </xf>
    <xf numFmtId="0" fontId="17" fillId="0" borderId="0" xfId="0" applyFont="1" applyFill="1" applyBorder="1" applyAlignment="1">
      <alignment horizontal="center"/>
    </xf>
    <xf numFmtId="0" fontId="13" fillId="0" borderId="0" xfId="0" applyFont="1" applyFill="1" applyBorder="1" applyAlignment="1">
      <alignment horizontal="centerContinuous"/>
    </xf>
    <xf numFmtId="165" fontId="0" fillId="0" borderId="5" xfId="2" applyFont="1" applyFill="1" applyBorder="1"/>
    <xf numFmtId="165" fontId="0" fillId="0" borderId="8" xfId="2" applyFont="1" applyFill="1" applyBorder="1"/>
    <xf numFmtId="165" fontId="0" fillId="0" borderId="21" xfId="2" applyFont="1" applyFill="1" applyBorder="1"/>
    <xf numFmtId="167" fontId="0" fillId="0" borderId="0" xfId="2" applyNumberFormat="1" applyFont="1" applyFill="1" applyBorder="1"/>
    <xf numFmtId="169" fontId="14" fillId="0" borderId="5" xfId="2" applyNumberFormat="1" applyFont="1" applyFill="1" applyBorder="1" applyAlignment="1">
      <alignment horizontal="center" vertical="center"/>
    </xf>
    <xf numFmtId="169" fontId="14" fillId="0" borderId="21" xfId="2" applyNumberFormat="1" applyFont="1" applyFill="1" applyBorder="1" applyAlignment="1">
      <alignment horizontal="center" vertical="center"/>
    </xf>
    <xf numFmtId="2" fontId="14" fillId="0" borderId="0" xfId="2" applyNumberFormat="1" applyFont="1" applyFill="1" applyBorder="1" applyAlignment="1">
      <alignment horizontal="center" vertical="center"/>
    </xf>
    <xf numFmtId="2" fontId="0" fillId="0" borderId="21" xfId="2" applyNumberFormat="1" applyFont="1" applyFill="1" applyBorder="1" applyAlignment="1">
      <alignment horizontal="center" vertical="center"/>
    </xf>
    <xf numFmtId="169" fontId="0" fillId="0" borderId="6" xfId="2" applyNumberFormat="1" applyFont="1" applyFill="1" applyBorder="1" applyAlignment="1">
      <alignment horizontal="center" vertical="center"/>
    </xf>
    <xf numFmtId="169" fontId="0" fillId="0" borderId="19" xfId="2" applyNumberFormat="1" applyFont="1" applyFill="1" applyBorder="1" applyAlignment="1">
      <alignment horizontal="center" vertical="center"/>
    </xf>
    <xf numFmtId="169" fontId="0" fillId="0" borderId="2" xfId="2" applyNumberFormat="1" applyFont="1" applyFill="1" applyBorder="1" applyAlignment="1">
      <alignment horizontal="center" vertical="center"/>
    </xf>
    <xf numFmtId="173" fontId="14" fillId="0" borderId="0" xfId="1" applyNumberFormat="1" applyFont="1" applyFill="1" applyBorder="1"/>
    <xf numFmtId="0" fontId="39" fillId="0" borderId="0" xfId="0" applyFont="1" applyFill="1"/>
    <xf numFmtId="0" fontId="29" fillId="0" borderId="0" xfId="0" applyFont="1" applyFill="1" applyAlignment="1"/>
    <xf numFmtId="173" fontId="33" fillId="0" borderId="0" xfId="1" applyNumberFormat="1" applyFont="1" applyFill="1"/>
    <xf numFmtId="165" fontId="14" fillId="0" borderId="7" xfId="2" applyFont="1" applyBorder="1" applyAlignment="1">
      <alignment horizontal="center"/>
    </xf>
    <xf numFmtId="172" fontId="0" fillId="0" borderId="0" xfId="0" applyNumberFormat="1" applyFill="1"/>
    <xf numFmtId="170" fontId="46" fillId="0" borderId="0" xfId="0" applyNumberFormat="1" applyFont="1" applyBorder="1" applyAlignment="1">
      <alignment horizontal="center"/>
    </xf>
    <xf numFmtId="14" fontId="17" fillId="0" borderId="4" xfId="0" applyNumberFormat="1" applyFont="1" applyFill="1" applyBorder="1"/>
    <xf numFmtId="0" fontId="20" fillId="0" borderId="1" xfId="0" applyFont="1" applyFill="1" applyBorder="1"/>
    <xf numFmtId="173" fontId="20" fillId="0" borderId="7" xfId="1" applyNumberFormat="1" applyFont="1" applyFill="1" applyBorder="1"/>
    <xf numFmtId="165" fontId="20" fillId="0" borderId="7" xfId="2" applyFont="1" applyFill="1" applyBorder="1"/>
    <xf numFmtId="0" fontId="25" fillId="0" borderId="16" xfId="0" applyFont="1" applyBorder="1"/>
    <xf numFmtId="0" fontId="25" fillId="0" borderId="17" xfId="0" applyFont="1" applyBorder="1"/>
    <xf numFmtId="3" fontId="25" fillId="0" borderId="17" xfId="0" applyNumberFormat="1" applyFont="1" applyBorder="1"/>
    <xf numFmtId="3" fontId="25" fillId="0" borderId="18" xfId="0" applyNumberFormat="1" applyFont="1" applyBorder="1"/>
    <xf numFmtId="0" fontId="25" fillId="0" borderId="15" xfId="0" applyFont="1" applyFill="1" applyBorder="1"/>
    <xf numFmtId="0" fontId="25" fillId="0" borderId="0" xfId="0" applyFont="1" applyFill="1" applyBorder="1"/>
    <xf numFmtId="0" fontId="25" fillId="0" borderId="22" xfId="0" applyFont="1" applyFill="1" applyBorder="1"/>
    <xf numFmtId="0" fontId="25" fillId="0" borderId="24" xfId="0" applyFont="1" applyFill="1" applyBorder="1"/>
    <xf numFmtId="0" fontId="25" fillId="0" borderId="2" xfId="0" applyFont="1" applyFill="1" applyBorder="1"/>
    <xf numFmtId="0" fontId="25" fillId="0" borderId="25" xfId="0" applyFont="1" applyFill="1" applyBorder="1"/>
    <xf numFmtId="0" fontId="25" fillId="0" borderId="15" xfId="0" applyFont="1" applyFill="1" applyBorder="1" applyAlignment="1">
      <alignment horizontal="center"/>
    </xf>
    <xf numFmtId="0" fontId="25" fillId="0" borderId="0" xfId="0" applyFont="1" applyFill="1" applyBorder="1" applyAlignment="1">
      <alignment horizontal="center"/>
    </xf>
    <xf numFmtId="0" fontId="25" fillId="0" borderId="22" xfId="0" applyFont="1" applyFill="1" applyBorder="1" applyAlignment="1">
      <alignment horizontal="center"/>
    </xf>
    <xf numFmtId="0" fontId="25" fillId="0" borderId="2" xfId="0" applyFont="1" applyFill="1" applyBorder="1" applyAlignment="1">
      <alignment horizontal="center"/>
    </xf>
    <xf numFmtId="0" fontId="25" fillId="0" borderId="25" xfId="0" applyFont="1" applyFill="1" applyBorder="1" applyAlignment="1">
      <alignment horizontal="center"/>
    </xf>
    <xf numFmtId="3" fontId="25" fillId="0" borderId="0" xfId="0" applyNumberFormat="1" applyFont="1" applyFill="1" applyBorder="1"/>
    <xf numFmtId="3" fontId="37" fillId="0" borderId="0" xfId="0" applyNumberFormat="1" applyFont="1" applyFill="1" applyBorder="1"/>
    <xf numFmtId="3" fontId="25" fillId="0" borderId="22" xfId="0" applyNumberFormat="1" applyFont="1" applyFill="1" applyBorder="1" applyAlignment="1">
      <alignment horizontal="center"/>
    </xf>
    <xf numFmtId="3" fontId="37" fillId="0" borderId="22" xfId="0" applyNumberFormat="1" applyFont="1" applyFill="1" applyBorder="1" applyAlignment="1">
      <alignment horizontal="center"/>
    </xf>
    <xf numFmtId="0" fontId="25" fillId="0" borderId="2" xfId="0" applyFont="1" applyBorder="1" applyAlignment="1">
      <alignment horizontal="center"/>
    </xf>
    <xf numFmtId="0" fontId="25" fillId="0" borderId="24" xfId="0" applyFont="1" applyFill="1" applyBorder="1" applyAlignment="1">
      <alignment horizontal="center"/>
    </xf>
    <xf numFmtId="3" fontId="25" fillId="0" borderId="15" xfId="0" applyNumberFormat="1" applyFont="1" applyFill="1" applyBorder="1" applyAlignment="1">
      <alignment horizontal="center"/>
    </xf>
    <xf numFmtId="165" fontId="25" fillId="0" borderId="0" xfId="2" applyFont="1" applyBorder="1" applyAlignment="1">
      <alignment horizontal="center"/>
    </xf>
    <xf numFmtId="3" fontId="24" fillId="0" borderId="15" xfId="0" applyNumberFormat="1" applyFont="1" applyFill="1" applyBorder="1" applyAlignment="1">
      <alignment horizontal="center"/>
    </xf>
    <xf numFmtId="165" fontId="24" fillId="0" borderId="0" xfId="2" applyFont="1" applyBorder="1" applyAlignment="1">
      <alignment horizontal="center"/>
    </xf>
    <xf numFmtId="14" fontId="19" fillId="0" borderId="12" xfId="0" applyNumberFormat="1" applyFont="1" applyBorder="1" applyAlignment="1">
      <alignment horizontal="center"/>
    </xf>
    <xf numFmtId="3" fontId="55" fillId="0" borderId="0" xfId="0" applyNumberFormat="1" applyFont="1"/>
    <xf numFmtId="165" fontId="20" fillId="0" borderId="7" xfId="2" applyFont="1" applyFill="1" applyBorder="1" applyAlignment="1">
      <alignment horizontal="right" indent="2"/>
    </xf>
    <xf numFmtId="165" fontId="20" fillId="0" borderId="1" xfId="2" applyFont="1" applyFill="1" applyBorder="1" applyAlignment="1">
      <alignment horizontal="right" indent="2"/>
    </xf>
    <xf numFmtId="171" fontId="20" fillId="0" borderId="7" xfId="0" applyNumberFormat="1" applyFont="1" applyFill="1" applyBorder="1"/>
    <xf numFmtId="173" fontId="56" fillId="0" borderId="0" xfId="1" applyNumberFormat="1" applyFont="1" applyFill="1"/>
    <xf numFmtId="3" fontId="0" fillId="0" borderId="0" xfId="0" applyNumberFormat="1"/>
    <xf numFmtId="0" fontId="13" fillId="0" borderId="7" xfId="0" applyFont="1" applyFill="1" applyBorder="1" applyAlignment="1">
      <alignment horizontal="center"/>
    </xf>
    <xf numFmtId="0" fontId="14" fillId="0" borderId="5" xfId="0" applyFont="1" applyFill="1" applyBorder="1"/>
    <xf numFmtId="165" fontId="0" fillId="0" borderId="0" xfId="2" applyFont="1" applyFill="1" applyBorder="1"/>
    <xf numFmtId="0" fontId="13" fillId="0" borderId="0" xfId="0" applyFont="1" applyFill="1" applyBorder="1" applyAlignment="1">
      <alignment horizontal="center"/>
    </xf>
    <xf numFmtId="174" fontId="13" fillId="0" borderId="20" xfId="0" applyNumberFormat="1" applyFont="1" applyFill="1" applyBorder="1" applyAlignment="1">
      <alignment horizontal="center"/>
    </xf>
    <xf numFmtId="0" fontId="14" fillId="0" borderId="0" xfId="7"/>
    <xf numFmtId="0" fontId="14" fillId="0" borderId="2" xfId="7" applyBorder="1"/>
    <xf numFmtId="0" fontId="14" fillId="0" borderId="5" xfId="7" applyBorder="1"/>
    <xf numFmtId="0" fontId="14" fillId="0" borderId="6" xfId="7" applyBorder="1"/>
    <xf numFmtId="0" fontId="23" fillId="0" borderId="0" xfId="7" applyFont="1" applyProtection="1">
      <protection locked="0"/>
    </xf>
    <xf numFmtId="0" fontId="25" fillId="0" borderId="0" xfId="7" applyFont="1"/>
    <xf numFmtId="3" fontId="14" fillId="0" borderId="0" xfId="7" applyNumberFormat="1"/>
    <xf numFmtId="0" fontId="32" fillId="0" borderId="0" xfId="7" applyFont="1" applyAlignment="1">
      <alignment horizontal="centerContinuous"/>
    </xf>
    <xf numFmtId="0" fontId="23" fillId="0" borderId="0" xfId="7" applyFont="1"/>
    <xf numFmtId="0" fontId="34" fillId="0" borderId="0" xfId="7" applyFont="1" applyAlignment="1">
      <alignment horizontal="center"/>
    </xf>
    <xf numFmtId="0" fontId="13" fillId="0" borderId="5" xfId="7" applyFont="1" applyBorder="1"/>
    <xf numFmtId="3" fontId="13" fillId="0" borderId="12" xfId="2" applyNumberFormat="1" applyFont="1" applyBorder="1" applyAlignment="1">
      <alignment horizontal="right"/>
    </xf>
    <xf numFmtId="0" fontId="14" fillId="0" borderId="0" xfId="7" applyFill="1"/>
    <xf numFmtId="0" fontId="49" fillId="0" borderId="0" xfId="7" applyFont="1" applyFill="1" applyBorder="1" applyProtection="1">
      <protection locked="0"/>
    </xf>
    <xf numFmtId="3" fontId="14" fillId="0" borderId="5" xfId="7" applyNumberFormat="1" applyBorder="1" applyAlignment="1">
      <alignment horizontal="right"/>
    </xf>
    <xf numFmtId="165" fontId="14" fillId="0" borderId="12" xfId="2" applyFont="1" applyFill="1" applyBorder="1"/>
    <xf numFmtId="0" fontId="14" fillId="0" borderId="5" xfId="7" applyFill="1" applyBorder="1"/>
    <xf numFmtId="0" fontId="23" fillId="0" borderId="0" xfId="7" applyFont="1" applyFill="1" applyBorder="1" applyProtection="1">
      <protection locked="0"/>
    </xf>
    <xf numFmtId="0" fontId="13" fillId="0" borderId="20" xfId="0" applyFont="1" applyFill="1" applyBorder="1"/>
    <xf numFmtId="0" fontId="13" fillId="0" borderId="20" xfId="0" applyFont="1" applyFill="1" applyBorder="1" applyAlignment="1">
      <alignment horizontal="center"/>
    </xf>
    <xf numFmtId="0" fontId="13" fillId="0" borderId="7" xfId="0" applyFont="1" applyFill="1" applyBorder="1"/>
    <xf numFmtId="0" fontId="13" fillId="0" borderId="1" xfId="0" applyFont="1" applyFill="1" applyBorder="1"/>
    <xf numFmtId="3" fontId="57" fillId="0" borderId="0" xfId="0" applyNumberFormat="1" applyFont="1"/>
    <xf numFmtId="0" fontId="14" fillId="0" borderId="7" xfId="0" applyFont="1" applyFill="1" applyBorder="1" applyAlignment="1">
      <alignment horizontal="left"/>
    </xf>
    <xf numFmtId="3" fontId="14" fillId="0" borderId="7" xfId="2" applyNumberFormat="1" applyFont="1" applyFill="1" applyBorder="1" applyAlignment="1">
      <alignment horizontal="right"/>
    </xf>
    <xf numFmtId="0" fontId="14" fillId="0" borderId="7" xfId="0" quotePrefix="1" applyFont="1" applyFill="1" applyBorder="1" applyAlignment="1">
      <alignment horizontal="left"/>
    </xf>
    <xf numFmtId="0" fontId="13" fillId="0" borderId="7" xfId="0" quotePrefix="1" applyFont="1" applyFill="1" applyBorder="1" applyAlignment="1">
      <alignment horizontal="center"/>
    </xf>
    <xf numFmtId="0" fontId="13" fillId="0" borderId="5" xfId="0" applyFont="1" applyFill="1" applyBorder="1" applyAlignment="1">
      <alignment horizontal="center"/>
    </xf>
    <xf numFmtId="0" fontId="13" fillId="0" borderId="5" xfId="0" applyFont="1" applyFill="1" applyBorder="1"/>
    <xf numFmtId="3" fontId="13" fillId="0" borderId="20" xfId="2" applyNumberFormat="1" applyFont="1" applyFill="1" applyBorder="1" applyAlignment="1">
      <alignment horizontal="right"/>
    </xf>
    <xf numFmtId="3" fontId="14" fillId="0" borderId="1" xfId="2" applyNumberFormat="1" applyFont="1" applyFill="1" applyBorder="1" applyAlignment="1">
      <alignment horizontal="right"/>
    </xf>
    <xf numFmtId="0" fontId="14" fillId="0" borderId="5" xfId="0" applyFont="1" applyFill="1" applyBorder="1" applyAlignment="1">
      <alignment horizontal="left"/>
    </xf>
    <xf numFmtId="0" fontId="13" fillId="0" borderId="5" xfId="0" quotePrefix="1" applyFont="1" applyFill="1" applyBorder="1" applyAlignment="1">
      <alignment horizontal="center"/>
    </xf>
    <xf numFmtId="0" fontId="13" fillId="0" borderId="6" xfId="0" applyFont="1" applyFill="1" applyBorder="1"/>
    <xf numFmtId="0" fontId="13" fillId="0" borderId="6" xfId="0" applyFont="1" applyFill="1" applyBorder="1" applyAlignment="1">
      <alignment horizontal="center"/>
    </xf>
    <xf numFmtId="0" fontId="13" fillId="0" borderId="12" xfId="0" applyFont="1" applyFill="1" applyBorder="1"/>
    <xf numFmtId="0" fontId="13" fillId="0" borderId="2" xfId="0" applyFont="1" applyFill="1" applyBorder="1" applyAlignment="1">
      <alignment horizontal="center"/>
    </xf>
    <xf numFmtId="3" fontId="13" fillId="0" borderId="10" xfId="2" applyNumberFormat="1" applyFont="1" applyFill="1" applyBorder="1" applyAlignment="1">
      <alignment horizontal="right"/>
    </xf>
    <xf numFmtId="3" fontId="14" fillId="0" borderId="21" xfId="2" applyNumberFormat="1" applyFont="1" applyFill="1" applyBorder="1" applyAlignment="1">
      <alignment horizontal="right"/>
    </xf>
    <xf numFmtId="168" fontId="14" fillId="0" borderId="7" xfId="2" applyNumberFormat="1" applyFont="1" applyFill="1" applyBorder="1" applyAlignment="1">
      <alignment horizontal="right"/>
    </xf>
    <xf numFmtId="0" fontId="14" fillId="0" borderId="6" xfId="7" applyFont="1" applyFill="1" applyBorder="1"/>
    <xf numFmtId="0" fontId="14" fillId="0" borderId="5" xfId="7" applyFont="1" applyFill="1" applyBorder="1"/>
    <xf numFmtId="0" fontId="13" fillId="0" borderId="12" xfId="7" applyFont="1" applyFill="1" applyBorder="1" applyAlignment="1">
      <alignment horizontal="center"/>
    </xf>
    <xf numFmtId="0" fontId="23" fillId="0" borderId="0" xfId="7" applyFont="1" applyFill="1" applyProtection="1">
      <protection locked="0"/>
    </xf>
    <xf numFmtId="0" fontId="23" fillId="0" borderId="0" xfId="7" applyFont="1" applyFill="1"/>
    <xf numFmtId="0" fontId="26" fillId="0" borderId="0" xfId="7" applyFont="1" applyFill="1"/>
    <xf numFmtId="0" fontId="21" fillId="0" borderId="0" xfId="7" applyFont="1" applyFill="1" applyAlignment="1">
      <alignment horizontal="centerContinuous"/>
    </xf>
    <xf numFmtId="0" fontId="23" fillId="0" borderId="0" xfId="7" applyFont="1" applyAlignment="1">
      <alignment horizontal="centerContinuous"/>
    </xf>
    <xf numFmtId="0" fontId="23" fillId="0" borderId="0" xfId="7" applyFont="1" applyAlignment="1">
      <alignment horizontal="left"/>
    </xf>
    <xf numFmtId="0" fontId="20" fillId="0" borderId="0" xfId="7" applyFont="1"/>
    <xf numFmtId="3" fontId="0" fillId="0" borderId="7" xfId="2" applyNumberFormat="1" applyFont="1" applyBorder="1" applyAlignment="1">
      <alignment horizontal="right"/>
    </xf>
    <xf numFmtId="0" fontId="25" fillId="0" borderId="0" xfId="7" applyFont="1" applyFill="1"/>
    <xf numFmtId="0" fontId="32" fillId="0" borderId="0" xfId="7" applyFont="1" applyFill="1" applyAlignment="1">
      <alignment horizontal="centerContinuous"/>
    </xf>
    <xf numFmtId="0" fontId="27" fillId="0" borderId="0" xfId="7" applyFont="1" applyFill="1" applyAlignment="1">
      <alignment horizontal="center"/>
    </xf>
    <xf numFmtId="0" fontId="31" fillId="0" borderId="0" xfId="7" applyFont="1" applyFill="1" applyAlignment="1">
      <alignment horizontal="center"/>
    </xf>
    <xf numFmtId="0" fontId="13" fillId="0" borderId="1" xfId="7" applyFont="1" applyFill="1" applyBorder="1" applyAlignment="1">
      <alignment horizontal="center"/>
    </xf>
    <xf numFmtId="0" fontId="13" fillId="0" borderId="4" xfId="7" applyFont="1" applyFill="1" applyBorder="1" applyAlignment="1">
      <alignment horizontal="centerContinuous"/>
    </xf>
    <xf numFmtId="0" fontId="13" fillId="0" borderId="8" xfId="7" applyFont="1" applyFill="1" applyBorder="1" applyAlignment="1">
      <alignment horizontal="centerContinuous"/>
    </xf>
    <xf numFmtId="0" fontId="13" fillId="0" borderId="12" xfId="7" applyFont="1" applyFill="1" applyBorder="1"/>
    <xf numFmtId="0" fontId="18" fillId="0" borderId="0" xfId="7" applyFont="1" applyFill="1" applyBorder="1" applyAlignment="1">
      <alignment horizontal="centerContinuous"/>
    </xf>
    <xf numFmtId="0" fontId="13" fillId="0" borderId="5" xfId="7" applyFont="1" applyFill="1" applyBorder="1"/>
    <xf numFmtId="0" fontId="18" fillId="0" borderId="1" xfId="7" applyFont="1" applyFill="1" applyBorder="1" applyAlignment="1">
      <alignment horizontal="centerContinuous"/>
    </xf>
    <xf numFmtId="0" fontId="14" fillId="0" borderId="0" xfId="7" applyFont="1" applyFill="1" applyProtection="1">
      <protection locked="0"/>
    </xf>
    <xf numFmtId="0" fontId="25" fillId="0" borderId="0" xfId="7" applyFont="1" applyFill="1" applyProtection="1">
      <protection locked="0"/>
    </xf>
    <xf numFmtId="165" fontId="14" fillId="0" borderId="0" xfId="2" applyFill="1"/>
    <xf numFmtId="0" fontId="13" fillId="0" borderId="1" xfId="7" applyFont="1" applyFill="1" applyBorder="1"/>
    <xf numFmtId="165" fontId="14" fillId="0" borderId="1" xfId="2" applyFont="1" applyFill="1" applyBorder="1"/>
    <xf numFmtId="168" fontId="14" fillId="0" borderId="12" xfId="2" applyNumberFormat="1" applyFont="1" applyFill="1" applyBorder="1" applyAlignment="1">
      <alignment horizontal="right"/>
    </xf>
    <xf numFmtId="168" fontId="13" fillId="0" borderId="20" xfId="2" applyNumberFormat="1" applyFont="1" applyFill="1" applyBorder="1" applyAlignment="1">
      <alignment horizontal="right"/>
    </xf>
    <xf numFmtId="0" fontId="14" fillId="0" borderId="4" xfId="7" applyBorder="1"/>
    <xf numFmtId="0" fontId="14" fillId="0" borderId="3" xfId="7" applyBorder="1"/>
    <xf numFmtId="0" fontId="13" fillId="0" borderId="0" xfId="7" applyFont="1"/>
    <xf numFmtId="0" fontId="13" fillId="0" borderId="20" xfId="7" applyFont="1" applyFill="1" applyBorder="1"/>
    <xf numFmtId="0" fontId="13" fillId="0" borderId="5" xfId="7" applyFont="1" applyFill="1" applyBorder="1" applyAlignment="1">
      <alignment horizontal="center"/>
    </xf>
    <xf numFmtId="0" fontId="13" fillId="0" borderId="21" xfId="7" applyFont="1" applyFill="1" applyBorder="1" applyAlignment="1">
      <alignment horizontal="center"/>
    </xf>
    <xf numFmtId="0" fontId="14" fillId="0" borderId="21" xfId="0" applyFont="1" applyFill="1" applyBorder="1"/>
    <xf numFmtId="3" fontId="14" fillId="0" borderId="8" xfId="2" applyNumberFormat="1" applyFont="1" applyFill="1" applyBorder="1" applyAlignment="1">
      <alignment horizontal="right"/>
    </xf>
    <xf numFmtId="3" fontId="13" fillId="0" borderId="28" xfId="2" applyNumberFormat="1" applyFont="1" applyFill="1" applyBorder="1" applyAlignment="1">
      <alignment horizontal="right"/>
    </xf>
    <xf numFmtId="3" fontId="13" fillId="0" borderId="12" xfId="2" applyNumberFormat="1" applyFont="1" applyFill="1" applyBorder="1" applyAlignment="1">
      <alignment horizontal="right"/>
    </xf>
    <xf numFmtId="0" fontId="32" fillId="0" borderId="0" xfId="7" applyFont="1" applyAlignment="1">
      <alignment horizontal="center"/>
    </xf>
    <xf numFmtId="3" fontId="20" fillId="0" borderId="7" xfId="2" applyNumberFormat="1" applyFont="1" applyFill="1" applyBorder="1" applyAlignment="1">
      <alignment horizontal="right"/>
    </xf>
    <xf numFmtId="4" fontId="18" fillId="0" borderId="7" xfId="2" applyNumberFormat="1" applyFont="1" applyFill="1" applyBorder="1" applyAlignment="1">
      <alignment horizontal="right"/>
    </xf>
    <xf numFmtId="3" fontId="20" fillId="0" borderId="7" xfId="0" applyNumberFormat="1" applyFont="1" applyFill="1" applyBorder="1" applyAlignment="1">
      <alignment horizontal="right"/>
    </xf>
    <xf numFmtId="3" fontId="20" fillId="0" borderId="5" xfId="2" applyNumberFormat="1" applyFont="1" applyFill="1" applyBorder="1" applyAlignment="1">
      <alignment horizontal="right"/>
    </xf>
    <xf numFmtId="4" fontId="18" fillId="0" borderId="5" xfId="2" applyNumberFormat="1" applyFont="1" applyFill="1" applyBorder="1" applyAlignment="1">
      <alignment horizontal="right"/>
    </xf>
    <xf numFmtId="170" fontId="41" fillId="0" borderId="0" xfId="9" applyNumberFormat="1" applyFont="1" applyAlignment="1">
      <alignment horizontal="left"/>
    </xf>
    <xf numFmtId="0" fontId="49" fillId="0" borderId="0" xfId="7" applyFont="1" applyProtection="1">
      <protection locked="0"/>
    </xf>
    <xf numFmtId="170" fontId="46" fillId="0" borderId="0" xfId="9" applyNumberFormat="1" applyFont="1"/>
    <xf numFmtId="0" fontId="14" fillId="0" borderId="0" xfId="7" applyProtection="1">
      <protection locked="0"/>
    </xf>
    <xf numFmtId="0" fontId="14" fillId="0" borderId="12" xfId="7" applyBorder="1"/>
    <xf numFmtId="164" fontId="13" fillId="0" borderId="20" xfId="2" applyNumberFormat="1" applyFont="1" applyBorder="1" applyAlignment="1">
      <alignment horizontal="left"/>
    </xf>
    <xf numFmtId="0" fontId="13" fillId="0" borderId="5" xfId="7" quotePrefix="1" applyFont="1" applyBorder="1" applyAlignment="1">
      <alignment horizontal="left"/>
    </xf>
    <xf numFmtId="164" fontId="0" fillId="0" borderId="7" xfId="2" applyNumberFormat="1" applyFont="1" applyBorder="1" applyAlignment="1">
      <alignment horizontal="left"/>
    </xf>
    <xf numFmtId="164" fontId="14" fillId="0" borderId="7" xfId="2" applyNumberFormat="1" applyBorder="1" applyAlignment="1">
      <alignment horizontal="left"/>
    </xf>
    <xf numFmtId="0" fontId="14" fillId="0" borderId="5" xfId="7" quotePrefix="1" applyBorder="1" applyAlignment="1">
      <alignment horizontal="left"/>
    </xf>
    <xf numFmtId="165" fontId="0" fillId="0" borderId="7" xfId="2" applyFont="1" applyBorder="1" applyAlignment="1">
      <alignment horizontal="right"/>
    </xf>
    <xf numFmtId="0" fontId="14" fillId="0" borderId="7" xfId="7" applyBorder="1"/>
    <xf numFmtId="174" fontId="13" fillId="0" borderId="20" xfId="7" applyNumberFormat="1" applyFont="1" applyBorder="1" applyAlignment="1">
      <alignment horizontal="center"/>
    </xf>
    <xf numFmtId="0" fontId="13" fillId="0" borderId="12" xfId="7" applyFont="1" applyBorder="1" applyAlignment="1">
      <alignment horizontal="center"/>
    </xf>
    <xf numFmtId="0" fontId="14" fillId="0" borderId="10" xfId="7" applyBorder="1" applyAlignment="1">
      <alignment horizontal="centerContinuous"/>
    </xf>
    <xf numFmtId="0" fontId="13" fillId="0" borderId="9" xfId="7" applyFont="1" applyBorder="1" applyAlignment="1">
      <alignment horizontal="centerContinuous"/>
    </xf>
    <xf numFmtId="0" fontId="14" fillId="0" borderId="1" xfId="7" applyBorder="1"/>
    <xf numFmtId="0" fontId="18" fillId="0" borderId="0" xfId="7" applyFont="1"/>
    <xf numFmtId="0" fontId="14" fillId="0" borderId="0" xfId="7" applyAlignment="1">
      <alignment horizontal="center"/>
    </xf>
    <xf numFmtId="0" fontId="32" fillId="0" borderId="0" xfId="7" applyFont="1"/>
    <xf numFmtId="165" fontId="0" fillId="0" borderId="7" xfId="2" applyFont="1" applyBorder="1" applyAlignment="1">
      <alignment horizontal="left"/>
    </xf>
    <xf numFmtId="165" fontId="14" fillId="0" borderId="0" xfId="2"/>
    <xf numFmtId="3" fontId="0" fillId="0" borderId="3" xfId="2" applyNumberFormat="1" applyFont="1" applyBorder="1" applyAlignment="1">
      <alignment horizontal="right"/>
    </xf>
    <xf numFmtId="3" fontId="0" fillId="0" borderId="5" xfId="2" applyNumberFormat="1" applyFont="1" applyBorder="1" applyAlignment="1">
      <alignment horizontal="right"/>
    </xf>
    <xf numFmtId="3" fontId="0" fillId="0" borderId="6" xfId="2" applyNumberFormat="1" applyFont="1" applyBorder="1" applyAlignment="1">
      <alignment horizontal="right"/>
    </xf>
    <xf numFmtId="0" fontId="18" fillId="0" borderId="1" xfId="0" applyFont="1" applyBorder="1" applyAlignment="1">
      <alignment horizontal="centerContinuous"/>
    </xf>
    <xf numFmtId="165" fontId="0" fillId="0" borderId="7" xfId="2" applyFont="1" applyBorder="1"/>
    <xf numFmtId="0" fontId="13" fillId="0" borderId="7" xfId="7" applyFont="1" applyBorder="1" applyAlignment="1">
      <alignment horizontal="center"/>
    </xf>
    <xf numFmtId="164" fontId="14" fillId="0" borderId="0" xfId="7" applyNumberFormat="1"/>
    <xf numFmtId="0" fontId="18" fillId="0" borderId="6" xfId="0" applyFont="1" applyFill="1" applyBorder="1"/>
    <xf numFmtId="171" fontId="18" fillId="0" borderId="12" xfId="0" applyNumberFormat="1" applyFont="1" applyFill="1" applyBorder="1"/>
    <xf numFmtId="0" fontId="13" fillId="0" borderId="10" xfId="7" applyFont="1" applyFill="1" applyBorder="1" applyAlignment="1">
      <alignment horizontal="centerContinuous"/>
    </xf>
    <xf numFmtId="170" fontId="46" fillId="0" borderId="0" xfId="9" applyNumberFormat="1" applyFont="1" applyBorder="1" applyAlignment="1">
      <alignment horizontal="center"/>
    </xf>
    <xf numFmtId="170" fontId="46" fillId="0" borderId="0" xfId="9" applyNumberFormat="1" applyFont="1" applyFill="1" applyBorder="1" applyAlignment="1">
      <alignment horizontal="center"/>
    </xf>
    <xf numFmtId="170" fontId="46" fillId="0" borderId="0" xfId="9" applyNumberFormat="1" applyFont="1" applyFill="1" applyBorder="1" applyAlignment="1">
      <alignment horizontal="left"/>
    </xf>
    <xf numFmtId="0" fontId="13" fillId="0" borderId="1" xfId="7" applyFont="1" applyFill="1" applyBorder="1" applyAlignment="1">
      <alignment horizontal="center"/>
    </xf>
    <xf numFmtId="0" fontId="13" fillId="0" borderId="7" xfId="7" applyFont="1" applyFill="1" applyBorder="1" applyAlignment="1">
      <alignment horizontal="center"/>
    </xf>
    <xf numFmtId="0" fontId="25" fillId="0" borderId="15" xfId="0" applyFont="1" applyFill="1" applyBorder="1" applyAlignment="1">
      <alignment horizontal="justify" vertical="top"/>
    </xf>
    <xf numFmtId="0" fontId="25" fillId="0" borderId="0" xfId="0" applyFont="1" applyFill="1" applyBorder="1" applyAlignment="1">
      <alignment horizontal="justify" vertical="top"/>
    </xf>
    <xf numFmtId="0" fontId="25" fillId="0" borderId="22" xfId="0" applyFont="1" applyFill="1" applyBorder="1" applyAlignment="1">
      <alignment horizontal="justify" vertical="top"/>
    </xf>
    <xf numFmtId="0" fontId="15" fillId="0" borderId="0" xfId="7" applyFont="1"/>
    <xf numFmtId="0" fontId="14" fillId="0" borderId="0" xfId="7" applyFont="1"/>
    <xf numFmtId="3" fontId="14" fillId="0" borderId="0" xfId="7" applyNumberFormat="1" applyFont="1"/>
    <xf numFmtId="3" fontId="14" fillId="0" borderId="0" xfId="7" applyNumberFormat="1" applyFont="1" applyFill="1"/>
    <xf numFmtId="0" fontId="45" fillId="0" borderId="0" xfId="7" applyFont="1"/>
    <xf numFmtId="0" fontId="58" fillId="0" borderId="0" xfId="7" applyFont="1"/>
    <xf numFmtId="3" fontId="58" fillId="0" borderId="0" xfId="7" applyNumberFormat="1" applyFont="1"/>
    <xf numFmtId="3" fontId="45" fillId="0" borderId="0" xfId="7" applyNumberFormat="1" applyFont="1"/>
    <xf numFmtId="0" fontId="47" fillId="0" borderId="9" xfId="7" applyFont="1" applyBorder="1"/>
    <xf numFmtId="3" fontId="15" fillId="0" borderId="0" xfId="7" applyNumberFormat="1" applyFont="1"/>
    <xf numFmtId="0" fontId="14" fillId="0" borderId="5" xfId="7" applyFont="1" applyBorder="1"/>
    <xf numFmtId="3" fontId="14" fillId="0" borderId="1" xfId="7" applyNumberFormat="1" applyFont="1" applyFill="1" applyBorder="1"/>
    <xf numFmtId="3" fontId="14" fillId="0" borderId="1" xfId="7" applyNumberFormat="1" applyFont="1" applyBorder="1"/>
    <xf numFmtId="3" fontId="14" fillId="0" borderId="3" xfId="7" applyNumberFormat="1" applyFont="1" applyBorder="1"/>
    <xf numFmtId="0" fontId="13" fillId="0" borderId="3" xfId="7" applyFont="1" applyBorder="1"/>
    <xf numFmtId="0" fontId="15" fillId="0" borderId="0" xfId="7" applyFont="1" applyAlignment="1">
      <alignment horizontal="center"/>
    </xf>
    <xf numFmtId="0" fontId="14" fillId="0" borderId="0" xfId="7" applyFont="1" applyAlignment="1">
      <alignment horizontal="center"/>
    </xf>
    <xf numFmtId="0" fontId="18" fillId="0" borderId="1" xfId="7" applyFont="1" applyBorder="1" applyAlignment="1">
      <alignment horizontal="center"/>
    </xf>
    <xf numFmtId="0" fontId="13" fillId="0" borderId="7" xfId="7" applyFont="1" applyBorder="1" applyAlignment="1">
      <alignment horizontal="centerContinuous"/>
    </xf>
    <xf numFmtId="14" fontId="13" fillId="0" borderId="10" xfId="7" applyNumberFormat="1" applyFont="1" applyBorder="1" applyAlignment="1">
      <alignment horizontal="center"/>
    </xf>
    <xf numFmtId="0" fontId="13" fillId="0" borderId="8" xfId="7" applyFont="1" applyBorder="1" applyAlignment="1">
      <alignment horizontal="centerContinuous"/>
    </xf>
    <xf numFmtId="0" fontId="13" fillId="0" borderId="4" xfId="7" applyFont="1" applyBorder="1" applyAlignment="1">
      <alignment horizontal="centerContinuous"/>
    </xf>
    <xf numFmtId="0" fontId="13" fillId="0" borderId="3" xfId="7" applyFont="1" applyBorder="1" applyAlignment="1">
      <alignment horizontal="centerContinuous"/>
    </xf>
    <xf numFmtId="0" fontId="13" fillId="0" borderId="1" xfId="7" applyFont="1" applyBorder="1"/>
    <xf numFmtId="3" fontId="14" fillId="0" borderId="0" xfId="7" applyNumberFormat="1" applyFont="1" applyAlignment="1">
      <alignment horizontal="centerContinuous"/>
    </xf>
    <xf numFmtId="0" fontId="14" fillId="0" borderId="0" xfId="7" applyFont="1" applyAlignment="1">
      <alignment horizontal="centerContinuous"/>
    </xf>
    <xf numFmtId="0" fontId="13" fillId="0" borderId="0" xfId="7" applyFont="1" applyAlignment="1">
      <alignment horizontal="centerContinuous"/>
    </xf>
    <xf numFmtId="0" fontId="25" fillId="0" borderId="0" xfId="7" applyFont="1" applyAlignment="1">
      <alignment horizontal="centerContinuous"/>
    </xf>
    <xf numFmtId="0" fontId="25" fillId="0" borderId="0" xfId="7" applyFont="1" applyAlignment="1">
      <alignment horizontal="left"/>
    </xf>
    <xf numFmtId="0" fontId="14" fillId="0" borderId="20" xfId="7" applyFont="1" applyBorder="1"/>
    <xf numFmtId="3" fontId="14" fillId="0" borderId="20" xfId="7" applyNumberFormat="1" applyFont="1" applyBorder="1"/>
    <xf numFmtId="3" fontId="14" fillId="0" borderId="20" xfId="7" applyNumberFormat="1" applyFont="1" applyFill="1" applyBorder="1"/>
    <xf numFmtId="0" fontId="27" fillId="0" borderId="20" xfId="7" applyFont="1" applyBorder="1"/>
    <xf numFmtId="0" fontId="47" fillId="0" borderId="0" xfId="7" applyFont="1"/>
    <xf numFmtId="3" fontId="47" fillId="0" borderId="20" xfId="2" applyNumberFormat="1" applyFont="1" applyFill="1" applyBorder="1" applyAlignment="1">
      <alignment horizontal="right"/>
    </xf>
    <xf numFmtId="3" fontId="45" fillId="0" borderId="7" xfId="2" applyNumberFormat="1" applyFont="1" applyFill="1" applyBorder="1" applyAlignment="1">
      <alignment horizontal="right"/>
    </xf>
    <xf numFmtId="0" fontId="22" fillId="0" borderId="0" xfId="7" applyFont="1" applyProtection="1">
      <protection locked="0"/>
    </xf>
    <xf numFmtId="0" fontId="22" fillId="0" borderId="0" xfId="7" applyFont="1" applyBorder="1" applyProtection="1">
      <protection locked="0"/>
    </xf>
    <xf numFmtId="165" fontId="18" fillId="0" borderId="7" xfId="2" applyFont="1" applyBorder="1"/>
    <xf numFmtId="165" fontId="20" fillId="0" borderId="7" xfId="2" applyFont="1" applyBorder="1" applyAlignment="1">
      <alignment horizontal="center"/>
    </xf>
    <xf numFmtId="0" fontId="13" fillId="0" borderId="7" xfId="7" applyFont="1" applyBorder="1"/>
    <xf numFmtId="0" fontId="19" fillId="0" borderId="12" xfId="7" applyFont="1" applyBorder="1" applyAlignment="1">
      <alignment horizontal="center"/>
    </xf>
    <xf numFmtId="0" fontId="19" fillId="0" borderId="6" xfId="7" applyFont="1" applyBorder="1" applyAlignment="1">
      <alignment horizontal="center"/>
    </xf>
    <xf numFmtId="0" fontId="19" fillId="0" borderId="12" xfId="7" applyFont="1" applyBorder="1"/>
    <xf numFmtId="0" fontId="19" fillId="0" borderId="7" xfId="7" applyFont="1" applyBorder="1" applyAlignment="1">
      <alignment horizontal="center"/>
    </xf>
    <xf numFmtId="0" fontId="19" fillId="0" borderId="1" xfId="7" applyFont="1" applyBorder="1" applyAlignment="1">
      <alignment horizontal="center"/>
    </xf>
    <xf numFmtId="0" fontId="19" fillId="0" borderId="7" xfId="7" applyFont="1" applyBorder="1"/>
    <xf numFmtId="0" fontId="14" fillId="0" borderId="8" xfId="7" applyBorder="1"/>
    <xf numFmtId="0" fontId="14" fillId="0" borderId="10" xfId="7" applyBorder="1"/>
    <xf numFmtId="0" fontId="14" fillId="0" borderId="11" xfId="7" applyBorder="1"/>
    <xf numFmtId="0" fontId="13" fillId="0" borderId="11" xfId="7" quotePrefix="1" applyFont="1" applyBorder="1" applyAlignment="1">
      <alignment horizontal="left"/>
    </xf>
    <xf numFmtId="0" fontId="13" fillId="0" borderId="9" xfId="7" quotePrefix="1" applyFont="1" applyBorder="1" applyAlignment="1">
      <alignment horizontal="left"/>
    </xf>
    <xf numFmtId="0" fontId="27" fillId="0" borderId="0" xfId="7" applyFont="1" applyBorder="1" applyAlignment="1">
      <alignment horizontal="center"/>
    </xf>
    <xf numFmtId="0" fontId="13" fillId="0" borderId="0" xfId="7" applyFont="1" applyBorder="1"/>
    <xf numFmtId="0" fontId="26" fillId="0" borderId="0" xfId="7" applyFont="1"/>
    <xf numFmtId="0" fontId="26" fillId="0" borderId="0" xfId="7" applyFont="1" applyAlignment="1">
      <alignment horizontal="centerContinuous"/>
    </xf>
    <xf numFmtId="0" fontId="26" fillId="0" borderId="0" xfId="7" applyFont="1" applyAlignment="1"/>
    <xf numFmtId="0" fontId="21" fillId="0" borderId="0" xfId="7" applyFont="1" applyAlignment="1"/>
    <xf numFmtId="0" fontId="21" fillId="0" borderId="0" xfId="7" applyFont="1"/>
    <xf numFmtId="0" fontId="21" fillId="0" borderId="0" xfId="7" applyFont="1" applyAlignment="1">
      <alignment horizontal="centerContinuous"/>
    </xf>
    <xf numFmtId="0" fontId="35" fillId="0" borderId="0" xfId="7" applyFont="1" applyProtection="1">
      <protection locked="0"/>
    </xf>
    <xf numFmtId="0" fontId="35" fillId="0" borderId="0" xfId="7" applyFont="1" applyBorder="1" applyProtection="1">
      <protection locked="0"/>
    </xf>
    <xf numFmtId="0" fontId="23" fillId="0" borderId="20" xfId="7" applyFont="1" applyBorder="1"/>
    <xf numFmtId="0" fontId="23" fillId="0" borderId="11" xfId="7" applyFont="1" applyBorder="1"/>
    <xf numFmtId="0" fontId="23" fillId="0" borderId="7" xfId="7" applyFont="1" applyBorder="1"/>
    <xf numFmtId="0" fontId="32" fillId="0" borderId="12" xfId="7" applyFont="1" applyBorder="1"/>
    <xf numFmtId="0" fontId="32" fillId="0" borderId="7" xfId="7" applyFont="1" applyBorder="1"/>
    <xf numFmtId="0" fontId="32" fillId="0" borderId="1" xfId="7" applyFont="1" applyBorder="1"/>
    <xf numFmtId="0" fontId="30" fillId="0" borderId="0" xfId="7" applyFont="1" applyAlignment="1">
      <alignment horizontal="centerContinuous"/>
    </xf>
    <xf numFmtId="0" fontId="22" fillId="0" borderId="0" xfId="7" applyFont="1"/>
    <xf numFmtId="0" fontId="29" fillId="0" borderId="0" xfId="7" applyFont="1" applyAlignment="1">
      <alignment horizontal="centerContinuous"/>
    </xf>
    <xf numFmtId="0" fontId="13" fillId="0" borderId="1" xfId="7" applyFont="1" applyBorder="1" applyAlignment="1">
      <alignment horizontal="centerContinuous"/>
    </xf>
    <xf numFmtId="165" fontId="13" fillId="0" borderId="20" xfId="2" applyFont="1" applyFill="1" applyBorder="1" applyAlignment="1">
      <alignment horizontal="center"/>
    </xf>
    <xf numFmtId="4" fontId="0" fillId="0" borderId="7" xfId="2" applyNumberFormat="1" applyFont="1" applyBorder="1" applyAlignment="1">
      <alignment horizontal="right"/>
    </xf>
    <xf numFmtId="165" fontId="13" fillId="0" borderId="20" xfId="2" applyFont="1" applyBorder="1" applyAlignment="1">
      <alignment horizontal="center"/>
    </xf>
    <xf numFmtId="3" fontId="13" fillId="0" borderId="20" xfId="2" applyNumberFormat="1" applyFont="1" applyBorder="1" applyAlignment="1">
      <alignment horizontal="right"/>
    </xf>
    <xf numFmtId="3" fontId="0" fillId="0" borderId="20" xfId="2" applyNumberFormat="1" applyFont="1" applyBorder="1" applyAlignment="1">
      <alignment horizontal="right"/>
    </xf>
    <xf numFmtId="4" fontId="13" fillId="0" borderId="20" xfId="2" applyNumberFormat="1" applyFont="1" applyBorder="1" applyAlignment="1">
      <alignment horizontal="right"/>
    </xf>
    <xf numFmtId="165" fontId="0" fillId="0" borderId="7" xfId="2" applyFont="1" applyBorder="1" applyAlignment="1">
      <alignment horizontal="center"/>
    </xf>
    <xf numFmtId="0" fontId="69" fillId="0" borderId="5" xfId="7" applyFont="1" applyBorder="1"/>
    <xf numFmtId="4" fontId="13" fillId="0" borderId="20" xfId="2" applyNumberFormat="1" applyFont="1" applyFill="1" applyBorder="1"/>
    <xf numFmtId="4" fontId="0" fillId="0" borderId="7" xfId="2" applyNumberFormat="1" applyFont="1" applyBorder="1"/>
    <xf numFmtId="4" fontId="13" fillId="0" borderId="20" xfId="2" applyNumberFormat="1" applyFont="1" applyBorder="1" applyAlignment="1"/>
    <xf numFmtId="4" fontId="0" fillId="0" borderId="7" xfId="2" applyNumberFormat="1" applyFont="1" applyBorder="1" applyAlignment="1"/>
    <xf numFmtId="165" fontId="64" fillId="0" borderId="7" xfId="2" applyFont="1" applyBorder="1"/>
    <xf numFmtId="165" fontId="0" fillId="0" borderId="1" xfId="2" applyFont="1" applyBorder="1"/>
    <xf numFmtId="0" fontId="13" fillId="0" borderId="19" xfId="7" applyFont="1" applyFill="1" applyBorder="1" applyAlignment="1">
      <alignment horizontal="centerContinuous"/>
    </xf>
    <xf numFmtId="0" fontId="13" fillId="0" borderId="20" xfId="7" applyFont="1" applyFill="1" applyBorder="1" applyAlignment="1">
      <alignment horizontal="centerContinuous"/>
    </xf>
    <xf numFmtId="0" fontId="13" fillId="0" borderId="11" xfId="7" applyFont="1" applyFill="1" applyBorder="1" applyAlignment="1"/>
    <xf numFmtId="0" fontId="13" fillId="0" borderId="9" xfId="7" applyFont="1" applyFill="1" applyBorder="1" applyAlignment="1"/>
    <xf numFmtId="0" fontId="31" fillId="0" borderId="0" xfId="7" applyFont="1" applyAlignment="1">
      <alignment horizontal="centerContinuous"/>
    </xf>
    <xf numFmtId="164" fontId="0" fillId="0" borderId="0" xfId="0" applyNumberFormat="1" applyFill="1"/>
    <xf numFmtId="173" fontId="14" fillId="0" borderId="2" xfId="1" applyNumberFormat="1" applyFont="1" applyFill="1" applyBorder="1"/>
    <xf numFmtId="165" fontId="0" fillId="0" borderId="0" xfId="2" applyFont="1" applyFill="1"/>
    <xf numFmtId="165" fontId="48" fillId="0" borderId="0" xfId="2" applyFont="1" applyFill="1"/>
    <xf numFmtId="0" fontId="21" fillId="0" borderId="0" xfId="0" applyFont="1" applyFill="1" applyAlignment="1" applyProtection="1"/>
    <xf numFmtId="0" fontId="62" fillId="0" borderId="0" xfId="7" applyFont="1" applyAlignment="1"/>
    <xf numFmtId="14" fontId="18" fillId="0" borderId="12" xfId="0" quotePrefix="1" applyNumberFormat="1" applyFont="1" applyFill="1" applyBorder="1" applyAlignment="1">
      <alignment horizontal="center"/>
    </xf>
    <xf numFmtId="3" fontId="14" fillId="0" borderId="7" xfId="2" applyNumberFormat="1" applyFont="1" applyBorder="1" applyAlignment="1">
      <alignment horizontal="right"/>
    </xf>
    <xf numFmtId="3" fontId="14" fillId="0" borderId="7" xfId="0" applyNumberFormat="1" applyFont="1" applyBorder="1" applyAlignment="1">
      <alignment horizontal="right" vertical="center"/>
    </xf>
    <xf numFmtId="168" fontId="14" fillId="0" borderId="1" xfId="2" applyNumberFormat="1" applyFont="1" applyFill="1" applyBorder="1" applyAlignment="1">
      <alignment horizontal="right"/>
    </xf>
    <xf numFmtId="170" fontId="46" fillId="0" borderId="0" xfId="9" applyNumberFormat="1" applyFont="1" applyAlignment="1">
      <alignment horizontal="center"/>
    </xf>
    <xf numFmtId="0" fontId="14" fillId="0" borderId="0" xfId="50"/>
    <xf numFmtId="37" fontId="14" fillId="0" borderId="0" xfId="50" applyNumberFormat="1" applyAlignment="1">
      <alignment horizontal="center"/>
    </xf>
    <xf numFmtId="37" fontId="14" fillId="0" borderId="0" xfId="50" applyNumberFormat="1"/>
    <xf numFmtId="0" fontId="32" fillId="0" borderId="0" xfId="50" applyFont="1" applyAlignment="1">
      <alignment horizontal="center"/>
    </xf>
    <xf numFmtId="37" fontId="13" fillId="0" borderId="0" xfId="50" applyNumberFormat="1" applyFont="1" applyAlignment="1">
      <alignment horizontal="center"/>
    </xf>
    <xf numFmtId="37" fontId="13" fillId="0" borderId="0" xfId="50" applyNumberFormat="1" applyFont="1"/>
    <xf numFmtId="0" fontId="13" fillId="0" borderId="0" xfId="50" applyFont="1"/>
    <xf numFmtId="178" fontId="14" fillId="0" borderId="0" xfId="50" applyNumberFormat="1"/>
    <xf numFmtId="178" fontId="14" fillId="0" borderId="2" xfId="50" applyNumberFormat="1" applyBorder="1"/>
    <xf numFmtId="0" fontId="14" fillId="0" borderId="3" xfId="50" applyBorder="1"/>
    <xf numFmtId="0" fontId="71" fillId="0" borderId="4" xfId="50" applyFont="1" applyBorder="1"/>
    <xf numFmtId="0" fontId="14" fillId="0" borderId="4" xfId="50" applyBorder="1"/>
    <xf numFmtId="170" fontId="72" fillId="0" borderId="4" xfId="9" applyNumberFormat="1" applyFont="1" applyBorder="1" applyAlignment="1">
      <alignment horizontal="center"/>
    </xf>
    <xf numFmtId="37" fontId="73" fillId="0" borderId="4" xfId="50" applyNumberFormat="1" applyFont="1" applyBorder="1"/>
    <xf numFmtId="0" fontId="14" fillId="0" borderId="8" xfId="50" applyBorder="1"/>
    <xf numFmtId="0" fontId="14" fillId="0" borderId="5" xfId="50" applyBorder="1"/>
    <xf numFmtId="0" fontId="71" fillId="0" borderId="0" xfId="50" applyFont="1"/>
    <xf numFmtId="170" fontId="72" fillId="0" borderId="0" xfId="9" applyNumberFormat="1" applyFont="1" applyAlignment="1">
      <alignment horizontal="center"/>
    </xf>
    <xf numFmtId="37" fontId="73" fillId="0" borderId="0" xfId="50" applyNumberFormat="1" applyFont="1"/>
    <xf numFmtId="0" fontId="14" fillId="0" borderId="21" xfId="50" applyBorder="1"/>
    <xf numFmtId="0" fontId="13" fillId="0" borderId="2" xfId="50" applyFont="1" applyBorder="1" applyAlignment="1">
      <alignment horizontal="center"/>
    </xf>
    <xf numFmtId="0" fontId="73" fillId="0" borderId="0" xfId="50" applyFont="1"/>
    <xf numFmtId="178" fontId="13" fillId="0" borderId="0" xfId="50" applyNumberFormat="1" applyFont="1" applyAlignment="1">
      <alignment horizontal="center"/>
    </xf>
    <xf numFmtId="37" fontId="74" fillId="0" borderId="0" xfId="50" applyNumberFormat="1" applyFont="1" applyAlignment="1">
      <alignment horizontal="center"/>
    </xf>
    <xf numFmtId="37" fontId="73" fillId="0" borderId="0" xfId="50" applyNumberFormat="1" applyFont="1" applyAlignment="1">
      <alignment horizontal="center"/>
    </xf>
    <xf numFmtId="3" fontId="14" fillId="0" borderId="0" xfId="51" applyNumberFormat="1"/>
    <xf numFmtId="178" fontId="14" fillId="0" borderId="21" xfId="50" applyNumberFormat="1" applyBorder="1"/>
    <xf numFmtId="171" fontId="14" fillId="0" borderId="0" xfId="52" applyNumberFormat="1"/>
    <xf numFmtId="171" fontId="14" fillId="0" borderId="0" xfId="50" applyNumberFormat="1"/>
    <xf numFmtId="39" fontId="14" fillId="0" borderId="0" xfId="50" applyNumberFormat="1"/>
    <xf numFmtId="3" fontId="14" fillId="0" borderId="2" xfId="51" applyNumberFormat="1" applyBorder="1"/>
    <xf numFmtId="0" fontId="18" fillId="0" borderId="0" xfId="50" applyFont="1"/>
    <xf numFmtId="3" fontId="13" fillId="0" borderId="2" xfId="51" applyNumberFormat="1" applyFont="1" applyBorder="1"/>
    <xf numFmtId="3" fontId="13" fillId="0" borderId="0" xfId="51" applyNumberFormat="1" applyFont="1"/>
    <xf numFmtId="171" fontId="74" fillId="0" borderId="0" xfId="50" applyNumberFormat="1" applyFont="1"/>
    <xf numFmtId="171" fontId="74" fillId="3" borderId="0" xfId="50" applyNumberFormat="1" applyFont="1" applyFill="1"/>
    <xf numFmtId="178" fontId="13" fillId="0" borderId="21" xfId="50" applyNumberFormat="1" applyFont="1" applyBorder="1"/>
    <xf numFmtId="179" fontId="14" fillId="0" borderId="0" xfId="52"/>
    <xf numFmtId="37" fontId="14" fillId="0" borderId="21" xfId="50" applyNumberFormat="1" applyBorder="1"/>
    <xf numFmtId="37" fontId="74" fillId="0" borderId="0" xfId="50" applyNumberFormat="1" applyFont="1"/>
    <xf numFmtId="0" fontId="74" fillId="0" borderId="0" xfId="50" applyFont="1"/>
    <xf numFmtId="37" fontId="73" fillId="0" borderId="0" xfId="52" applyNumberFormat="1" applyFont="1"/>
    <xf numFmtId="39" fontId="14" fillId="0" borderId="0" xfId="52" applyNumberFormat="1"/>
    <xf numFmtId="171" fontId="74" fillId="0" borderId="0" xfId="52" applyNumberFormat="1" applyFont="1"/>
    <xf numFmtId="171" fontId="74" fillId="3" borderId="0" xfId="52" applyNumberFormat="1" applyFont="1" applyFill="1"/>
    <xf numFmtId="173" fontId="0" fillId="0" borderId="0" xfId="5" applyNumberFormat="1" applyFont="1"/>
    <xf numFmtId="3" fontId="13" fillId="0" borderId="29" xfId="51" applyNumberFormat="1" applyFont="1" applyBorder="1"/>
    <xf numFmtId="0" fontId="14" fillId="0" borderId="6" xfId="50" applyBorder="1"/>
    <xf numFmtId="0" fontId="14" fillId="0" borderId="2" xfId="50" applyBorder="1"/>
    <xf numFmtId="37" fontId="14" fillId="0" borderId="2" xfId="50" applyNumberFormat="1" applyBorder="1"/>
    <xf numFmtId="0" fontId="14" fillId="0" borderId="19" xfId="50" applyBorder="1"/>
    <xf numFmtId="170" fontId="14" fillId="0" borderId="0" xfId="50" applyNumberFormat="1"/>
    <xf numFmtId="170" fontId="75" fillId="0" borderId="0" xfId="50" applyNumberFormat="1" applyFont="1"/>
    <xf numFmtId="0" fontId="20" fillId="0" borderId="0" xfId="50" applyFont="1"/>
    <xf numFmtId="0" fontId="49" fillId="0" borderId="0" xfId="50" applyFont="1" applyProtection="1">
      <protection locked="0"/>
    </xf>
    <xf numFmtId="170" fontId="18" fillId="0" borderId="0" xfId="50" applyNumberFormat="1" applyFont="1"/>
    <xf numFmtId="170" fontId="46" fillId="0" borderId="0" xfId="50" applyNumberFormat="1" applyFont="1"/>
    <xf numFmtId="170" fontId="13" fillId="0" borderId="0" xfId="50" applyNumberFormat="1" applyFont="1"/>
    <xf numFmtId="170" fontId="15" fillId="0" borderId="0" xfId="50" applyNumberFormat="1" applyFont="1"/>
    <xf numFmtId="0" fontId="14" fillId="0" borderId="0" xfId="50" applyProtection="1">
      <protection locked="0"/>
    </xf>
    <xf numFmtId="0" fontId="23" fillId="0" borderId="0" xfId="50" applyFont="1" applyProtection="1">
      <protection locked="0"/>
    </xf>
    <xf numFmtId="170" fontId="23" fillId="0" borderId="0" xfId="50" applyNumberFormat="1" applyFont="1" applyProtection="1">
      <protection locked="0"/>
    </xf>
    <xf numFmtId="0" fontId="14" fillId="0" borderId="7" xfId="7" applyFont="1" applyBorder="1" applyAlignment="1"/>
    <xf numFmtId="3" fontId="20" fillId="0" borderId="7" xfId="2" applyNumberFormat="1" applyFont="1" applyBorder="1" applyAlignment="1">
      <alignment horizontal="right"/>
    </xf>
    <xf numFmtId="3" fontId="20" fillId="0" borderId="7" xfId="2" applyNumberFormat="1" applyFont="1" applyBorder="1" applyAlignment="1"/>
    <xf numFmtId="3" fontId="20" fillId="0" borderId="7" xfId="2" applyNumberFormat="1" applyFont="1" applyBorder="1"/>
    <xf numFmtId="0" fontId="24" fillId="0" borderId="0" xfId="7" applyFont="1" applyFill="1" applyBorder="1" applyAlignment="1"/>
    <xf numFmtId="3" fontId="76" fillId="0" borderId="12" xfId="0" applyNumberFormat="1" applyFont="1" applyBorder="1"/>
    <xf numFmtId="3" fontId="13" fillId="0" borderId="0" xfId="7" applyNumberFormat="1" applyFont="1"/>
    <xf numFmtId="174" fontId="72" fillId="0" borderId="0" xfId="9" applyNumberFormat="1" applyFont="1" applyAlignment="1">
      <alignment horizontal="center"/>
    </xf>
    <xf numFmtId="165" fontId="23" fillId="0" borderId="0" xfId="2" applyFont="1" applyFill="1"/>
    <xf numFmtId="3" fontId="47" fillId="0" borderId="20" xfId="7" applyNumberFormat="1" applyFont="1" applyFill="1" applyBorder="1"/>
    <xf numFmtId="3" fontId="14" fillId="0" borderId="1" xfId="7" applyNumberFormat="1" applyBorder="1"/>
    <xf numFmtId="0" fontId="14" fillId="0" borderId="20" xfId="7" applyBorder="1"/>
    <xf numFmtId="3" fontId="14" fillId="0" borderId="20" xfId="7" applyNumberFormat="1" applyBorder="1"/>
    <xf numFmtId="0" fontId="19" fillId="0" borderId="20" xfId="7" quotePrefix="1" applyFont="1" applyFill="1" applyBorder="1" applyAlignment="1">
      <alignment horizontal="left"/>
    </xf>
    <xf numFmtId="3" fontId="18" fillId="0" borderId="20" xfId="2" applyNumberFormat="1" applyFont="1" applyFill="1" applyBorder="1" applyAlignment="1">
      <alignment horizontal="right"/>
    </xf>
    <xf numFmtId="165" fontId="23" fillId="0" borderId="0" xfId="7" applyNumberFormat="1" applyFont="1" applyProtection="1">
      <protection locked="0"/>
    </xf>
    <xf numFmtId="3" fontId="14" fillId="0" borderId="0" xfId="2" applyNumberFormat="1" applyFill="1"/>
    <xf numFmtId="164" fontId="14" fillId="0" borderId="7" xfId="2" applyNumberFormat="1" applyFont="1" applyBorder="1" applyAlignment="1">
      <alignment horizontal="left"/>
    </xf>
    <xf numFmtId="165" fontId="14" fillId="0" borderId="7" xfId="2" applyFont="1" applyBorder="1" applyAlignment="1">
      <alignment horizontal="left"/>
    </xf>
    <xf numFmtId="165" fontId="14" fillId="0" borderId="7" xfId="2" applyFont="1" applyBorder="1" applyAlignment="1">
      <alignment horizontal="right"/>
    </xf>
    <xf numFmtId="3" fontId="14" fillId="0" borderId="0" xfId="51" applyNumberFormat="1" applyFont="1"/>
    <xf numFmtId="4" fontId="14" fillId="0" borderId="7" xfId="2" applyNumberFormat="1" applyFont="1" applyBorder="1" applyAlignment="1">
      <alignment horizontal="right"/>
    </xf>
    <xf numFmtId="165" fontId="0" fillId="0" borderId="7" xfId="2" applyFont="1" applyFill="1" applyBorder="1" applyAlignment="1">
      <alignment horizontal="right"/>
    </xf>
    <xf numFmtId="170" fontId="46" fillId="0" borderId="0" xfId="9" applyNumberFormat="1" applyFont="1" applyAlignment="1">
      <alignment horizontal="center"/>
    </xf>
    <xf numFmtId="3" fontId="13" fillId="0" borderId="7" xfId="2" applyNumberFormat="1" applyFont="1" applyBorder="1" applyAlignment="1">
      <alignment horizontal="right"/>
    </xf>
    <xf numFmtId="0" fontId="32" fillId="0" borderId="9" xfId="7" applyFont="1" applyBorder="1" applyAlignment="1">
      <alignment horizontal="centerContinuous" vertical="center"/>
    </xf>
    <xf numFmtId="0" fontId="32" fillId="0" borderId="11" xfId="7" applyFont="1" applyBorder="1" applyAlignment="1">
      <alignment horizontal="centerContinuous" vertical="center"/>
    </xf>
    <xf numFmtId="0" fontId="32" fillId="0" borderId="10" xfId="7" applyFont="1" applyBorder="1" applyAlignment="1">
      <alignment horizontal="centerContinuous" vertical="center"/>
    </xf>
    <xf numFmtId="174" fontId="13" fillId="0" borderId="20" xfId="7" quotePrefix="1" applyNumberFormat="1" applyFont="1" applyFill="1" applyBorder="1" applyAlignment="1">
      <alignment horizontal="center"/>
    </xf>
    <xf numFmtId="164" fontId="13" fillId="0" borderId="20" xfId="2" applyNumberFormat="1" applyFont="1" applyFill="1" applyBorder="1" applyAlignment="1">
      <alignment horizontal="left"/>
    </xf>
    <xf numFmtId="4" fontId="0" fillId="0" borderId="7" xfId="2" applyNumberFormat="1" applyFont="1" applyFill="1" applyBorder="1" applyAlignment="1"/>
    <xf numFmtId="0" fontId="47" fillId="0" borderId="5" xfId="0" applyFont="1" applyBorder="1" applyAlignment="1">
      <alignment horizontal="center"/>
    </xf>
    <xf numFmtId="14" fontId="47" fillId="0" borderId="20" xfId="7" quotePrefix="1" applyNumberFormat="1" applyFont="1" applyFill="1" applyBorder="1" applyAlignment="1">
      <alignment horizontal="left"/>
    </xf>
    <xf numFmtId="0" fontId="19" fillId="0" borderId="12" xfId="7" quotePrefix="1" applyFont="1" applyFill="1" applyBorder="1" applyAlignment="1">
      <alignment horizontal="left"/>
    </xf>
    <xf numFmtId="0" fontId="45" fillId="0" borderId="0" xfId="82" applyFont="1"/>
    <xf numFmtId="0" fontId="47" fillId="0" borderId="0" xfId="82" applyFont="1" applyAlignment="1">
      <alignment horizontal="center" vertical="center"/>
    </xf>
    <xf numFmtId="0" fontId="47" fillId="0" borderId="0" xfId="82" applyFont="1" applyAlignment="1">
      <alignment vertical="center"/>
    </xf>
    <xf numFmtId="0" fontId="45" fillId="0" borderId="0" xfId="82" applyFont="1" applyAlignment="1">
      <alignment vertical="center"/>
    </xf>
    <xf numFmtId="0" fontId="47" fillId="0" borderId="0" xfId="82" applyFont="1" applyAlignment="1">
      <alignment vertical="center" wrapText="1"/>
    </xf>
    <xf numFmtId="0" fontId="45" fillId="0" borderId="0" xfId="82" applyFont="1" applyAlignment="1">
      <alignment horizontal="justify" vertical="center"/>
    </xf>
    <xf numFmtId="0" fontId="47" fillId="0" borderId="0" xfId="82" applyFont="1" applyAlignment="1">
      <alignment horizontal="justify" vertical="center"/>
    </xf>
    <xf numFmtId="0" fontId="45" fillId="0" borderId="0" xfId="82" applyFont="1" applyAlignment="1">
      <alignment horizontal="right"/>
    </xf>
    <xf numFmtId="0" fontId="45" fillId="0" borderId="0" xfId="82" applyFont="1" applyAlignment="1">
      <alignment horizontal="left" vertical="center" indent="2"/>
    </xf>
    <xf numFmtId="0" fontId="45" fillId="0" borderId="0" xfId="82" applyFont="1" applyAlignment="1">
      <alignment horizontal="right" vertical="center" indent="2"/>
    </xf>
    <xf numFmtId="14" fontId="76" fillId="0" borderId="20" xfId="82" applyNumberFormat="1" applyFont="1" applyBorder="1" applyAlignment="1">
      <alignment horizontal="center" vertical="center"/>
    </xf>
    <xf numFmtId="0" fontId="76" fillId="0" borderId="20" xfId="82" applyFont="1" applyBorder="1" applyAlignment="1">
      <alignment vertical="center"/>
    </xf>
    <xf numFmtId="3" fontId="57" fillId="0" borderId="20" xfId="82" applyNumberFormat="1" applyFont="1" applyBorder="1" applyAlignment="1">
      <alignment horizontal="right" vertical="center" wrapText="1"/>
    </xf>
    <xf numFmtId="3" fontId="57" fillId="0" borderId="20" xfId="82" applyNumberFormat="1" applyFont="1" applyBorder="1" applyAlignment="1">
      <alignment horizontal="right" vertical="center"/>
    </xf>
    <xf numFmtId="0" fontId="57" fillId="0" borderId="20" xfId="82" applyFont="1" applyBorder="1" applyAlignment="1">
      <alignment horizontal="right" vertical="center"/>
    </xf>
    <xf numFmtId="3" fontId="76" fillId="0" borderId="20" xfId="82" applyNumberFormat="1" applyFont="1" applyBorder="1" applyAlignment="1">
      <alignment horizontal="right" vertical="center"/>
    </xf>
    <xf numFmtId="0" fontId="76" fillId="0" borderId="20" xfId="82" applyFont="1" applyBorder="1" applyAlignment="1">
      <alignment horizontal="right" vertical="center"/>
    </xf>
    <xf numFmtId="3" fontId="45" fillId="0" borderId="20" xfId="82" applyNumberFormat="1" applyFont="1" applyBorder="1" applyAlignment="1">
      <alignment horizontal="right" vertical="center"/>
    </xf>
    <xf numFmtId="0" fontId="63" fillId="0" borderId="0" xfId="82" applyFont="1" applyAlignment="1">
      <alignment horizontal="justify" vertical="center"/>
    </xf>
    <xf numFmtId="0" fontId="58" fillId="0" borderId="0" xfId="82" applyFont="1"/>
    <xf numFmtId="0" fontId="78" fillId="0" borderId="0" xfId="82" applyFont="1"/>
    <xf numFmtId="0" fontId="76" fillId="0" borderId="0" xfId="82" applyFont="1" applyAlignment="1">
      <alignment vertical="center"/>
    </xf>
    <xf numFmtId="0" fontId="7" fillId="0" borderId="0" xfId="82"/>
    <xf numFmtId="0" fontId="79" fillId="6" borderId="20" xfId="82" applyFont="1" applyFill="1" applyBorder="1" applyAlignment="1">
      <alignment horizontal="center" vertical="center"/>
    </xf>
    <xf numFmtId="3" fontId="79" fillId="6" borderId="20" xfId="82" applyNumberFormat="1" applyFont="1" applyFill="1" applyBorder="1" applyAlignment="1">
      <alignment horizontal="right" vertical="center"/>
    </xf>
    <xf numFmtId="9" fontId="79" fillId="6" borderId="20" xfId="82" applyNumberFormat="1" applyFont="1" applyFill="1" applyBorder="1" applyAlignment="1">
      <alignment horizontal="right" vertical="center"/>
    </xf>
    <xf numFmtId="0" fontId="79" fillId="6" borderId="20" xfId="82" applyFont="1" applyFill="1" applyBorder="1" applyAlignment="1">
      <alignment horizontal="right" vertical="center"/>
    </xf>
    <xf numFmtId="0" fontId="80" fillId="6" borderId="20" xfId="82" applyFont="1" applyFill="1" applyBorder="1" applyAlignment="1">
      <alignment vertical="center"/>
    </xf>
    <xf numFmtId="0" fontId="55" fillId="6" borderId="20" xfId="82" applyFont="1" applyFill="1" applyBorder="1" applyAlignment="1">
      <alignment horizontal="right" vertical="center"/>
    </xf>
    <xf numFmtId="3" fontId="55" fillId="6" borderId="20" xfId="82" applyNumberFormat="1" applyFont="1" applyFill="1" applyBorder="1" applyAlignment="1">
      <alignment horizontal="right" vertical="center"/>
    </xf>
    <xf numFmtId="9" fontId="55" fillId="6" borderId="20" xfId="82" applyNumberFormat="1" applyFont="1" applyFill="1" applyBorder="1" applyAlignment="1">
      <alignment horizontal="right" vertical="center"/>
    </xf>
    <xf numFmtId="0" fontId="55" fillId="6" borderId="20" xfId="82" applyFont="1" applyFill="1" applyBorder="1" applyAlignment="1">
      <alignment vertical="center"/>
    </xf>
    <xf numFmtId="0" fontId="58" fillId="0" borderId="0" xfId="82" applyFont="1" applyAlignment="1">
      <alignment vertical="center"/>
    </xf>
    <xf numFmtId="0" fontId="83" fillId="0" borderId="0" xfId="82" applyFont="1"/>
    <xf numFmtId="0" fontId="55" fillId="0" borderId="20" xfId="82" applyFont="1" applyBorder="1" applyAlignment="1">
      <alignment horizontal="justify" vertical="center"/>
    </xf>
    <xf numFmtId="0" fontId="55" fillId="0" borderId="20" xfId="82" applyFont="1" applyBorder="1" applyAlignment="1">
      <alignment horizontal="center" vertical="center"/>
    </xf>
    <xf numFmtId="10" fontId="55" fillId="0" borderId="20" xfId="82" applyNumberFormat="1" applyFont="1" applyBorder="1" applyAlignment="1">
      <alignment horizontal="right" vertical="center"/>
    </xf>
    <xf numFmtId="0" fontId="58" fillId="0" borderId="0" xfId="82" applyFont="1" applyAlignment="1">
      <alignment horizontal="justify" vertical="center"/>
    </xf>
    <xf numFmtId="0" fontId="45" fillId="0" borderId="0" xfId="82" applyFont="1" applyAlignment="1">
      <alignment horizontal="center" vertical="center"/>
    </xf>
    <xf numFmtId="0" fontId="45" fillId="0" borderId="0" xfId="82" applyFont="1" applyAlignment="1">
      <alignment horizontal="left" vertical="top" wrapText="1"/>
    </xf>
    <xf numFmtId="0" fontId="45" fillId="0" borderId="0" xfId="82" applyFont="1" applyAlignment="1">
      <alignment horizontal="justify" vertical="top"/>
    </xf>
    <xf numFmtId="0" fontId="7" fillId="0" borderId="0" xfId="82" applyAlignment="1">
      <alignment horizontal="justify" vertical="top"/>
    </xf>
    <xf numFmtId="0" fontId="45" fillId="0" borderId="0" xfId="82" applyFont="1" applyAlignment="1">
      <alignment horizontal="right" vertical="top"/>
    </xf>
    <xf numFmtId="0" fontId="47" fillId="0" borderId="20" xfId="82" applyFont="1" applyBorder="1" applyAlignment="1">
      <alignment horizontal="center" vertical="top" wrapText="1"/>
    </xf>
    <xf numFmtId="4" fontId="45" fillId="0" borderId="20" xfId="82" applyNumberFormat="1" applyFont="1" applyBorder="1" applyAlignment="1">
      <alignment horizontal="center" vertical="top" wrapText="1"/>
    </xf>
    <xf numFmtId="0" fontId="47" fillId="0" borderId="0" xfId="82" applyFont="1" applyBorder="1" applyAlignment="1">
      <alignment horizontal="left" vertical="top" wrapText="1"/>
    </xf>
    <xf numFmtId="4" fontId="45" fillId="0" borderId="0" xfId="82" applyNumberFormat="1" applyFont="1" applyBorder="1" applyAlignment="1">
      <alignment horizontal="center" vertical="top" wrapText="1"/>
    </xf>
    <xf numFmtId="180" fontId="14" fillId="0" borderId="0" xfId="2" applyNumberFormat="1" applyFont="1" applyFill="1" applyBorder="1" applyAlignment="1">
      <alignment horizontal="center"/>
    </xf>
    <xf numFmtId="4" fontId="45" fillId="0" borderId="0" xfId="82" applyNumberFormat="1" applyFont="1" applyBorder="1" applyAlignment="1">
      <alignment horizontal="right" vertical="top" wrapText="1"/>
    </xf>
    <xf numFmtId="0" fontId="45" fillId="0" borderId="0" xfId="82" applyFont="1" applyAlignment="1">
      <alignment horizontal="justify" vertical="justify" wrapText="1"/>
    </xf>
    <xf numFmtId="0" fontId="45" fillId="0" borderId="0" xfId="82" applyFont="1" applyAlignment="1">
      <alignment horizontal="left" vertical="center" wrapText="1"/>
    </xf>
    <xf numFmtId="0" fontId="79" fillId="0" borderId="20" xfId="82" applyFont="1" applyFill="1" applyBorder="1" applyAlignment="1">
      <alignment horizontal="center" vertical="center"/>
    </xf>
    <xf numFmtId="3" fontId="57" fillId="0" borderId="20" xfId="0" applyNumberFormat="1" applyFont="1" applyBorder="1" applyAlignment="1">
      <alignment horizontal="right" vertical="center"/>
    </xf>
    <xf numFmtId="3" fontId="57" fillId="0" borderId="20" xfId="0" applyNumberFormat="1" applyFont="1" applyBorder="1" applyAlignment="1">
      <alignment vertical="center" wrapText="1"/>
    </xf>
    <xf numFmtId="3" fontId="57" fillId="0" borderId="20" xfId="2" applyNumberFormat="1" applyFont="1" applyBorder="1" applyAlignment="1">
      <alignment horizontal="right" vertical="center"/>
    </xf>
    <xf numFmtId="0" fontId="83" fillId="0" borderId="0" xfId="0" applyFont="1"/>
    <xf numFmtId="0" fontId="45" fillId="0" borderId="0" xfId="0" applyFont="1"/>
    <xf numFmtId="0" fontId="45" fillId="0" borderId="0" xfId="0" applyFont="1" applyAlignment="1">
      <alignment horizontal="right" vertical="center"/>
    </xf>
    <xf numFmtId="14" fontId="76" fillId="0" borderId="20" xfId="0" applyNumberFormat="1" applyFont="1" applyBorder="1" applyAlignment="1">
      <alignment horizontal="center" vertical="center"/>
    </xf>
    <xf numFmtId="3" fontId="76" fillId="0" borderId="20" xfId="0" applyNumberFormat="1" applyFont="1" applyBorder="1" applyAlignment="1">
      <alignment horizontal="right" vertical="center"/>
    </xf>
    <xf numFmtId="3" fontId="83" fillId="0" borderId="0" xfId="82" applyNumberFormat="1" applyFont="1"/>
    <xf numFmtId="3" fontId="57" fillId="0" borderId="20" xfId="82" applyNumberFormat="1" applyFont="1" applyFill="1" applyBorder="1" applyAlignment="1">
      <alignment horizontal="right" vertical="center"/>
    </xf>
    <xf numFmtId="0" fontId="45" fillId="0" borderId="0" xfId="82" applyFont="1" applyFill="1"/>
    <xf numFmtId="0" fontId="47" fillId="0" borderId="0" xfId="82" applyFont="1"/>
    <xf numFmtId="0" fontId="14" fillId="0" borderId="20" xfId="7" applyFont="1" applyFill="1" applyBorder="1"/>
    <xf numFmtId="3" fontId="15" fillId="0" borderId="0" xfId="7" applyNumberFormat="1" applyFont="1" applyFill="1"/>
    <xf numFmtId="0" fontId="15" fillId="0" borderId="0" xfId="7" applyFont="1" applyFill="1"/>
    <xf numFmtId="180" fontId="45" fillId="0" borderId="20" xfId="2" applyNumberFormat="1" applyFont="1" applyBorder="1" applyAlignment="1">
      <alignment horizontal="center" vertical="top" wrapText="1"/>
    </xf>
    <xf numFmtId="3" fontId="45" fillId="0" borderId="0" xfId="82" applyNumberFormat="1" applyFont="1"/>
    <xf numFmtId="165" fontId="83" fillId="0" borderId="0" xfId="2" applyFont="1"/>
    <xf numFmtId="174" fontId="76" fillId="0" borderId="20" xfId="0" applyNumberFormat="1" applyFont="1" applyBorder="1" applyAlignment="1">
      <alignment horizontal="center" vertical="center"/>
    </xf>
    <xf numFmtId="3" fontId="78" fillId="0" borderId="0" xfId="82" applyNumberFormat="1" applyFont="1"/>
    <xf numFmtId="174" fontId="76" fillId="0" borderId="20" xfId="82" applyNumberFormat="1" applyFont="1" applyBorder="1" applyAlignment="1">
      <alignment horizontal="center" vertical="center"/>
    </xf>
    <xf numFmtId="3" fontId="45" fillId="0" borderId="20" xfId="82" applyNumberFormat="1" applyFont="1" applyFill="1" applyBorder="1" applyAlignment="1">
      <alignment horizontal="right" vertical="center"/>
    </xf>
    <xf numFmtId="165" fontId="14" fillId="0" borderId="7" xfId="2" applyFont="1" applyFill="1" applyBorder="1"/>
    <xf numFmtId="170" fontId="46" fillId="0" borderId="0" xfId="9" applyNumberFormat="1" applyFont="1" applyFill="1" applyBorder="1" applyAlignment="1">
      <alignment horizontal="center"/>
    </xf>
    <xf numFmtId="165" fontId="14" fillId="0" borderId="12" xfId="2" applyFont="1" applyFill="1" applyBorder="1"/>
    <xf numFmtId="3" fontId="14" fillId="0" borderId="12" xfId="2" applyNumberFormat="1" applyBorder="1" applyAlignment="1">
      <alignment horizontal="right"/>
    </xf>
    <xf numFmtId="3" fontId="45" fillId="0" borderId="5" xfId="2" applyNumberFormat="1" applyFont="1" applyFill="1" applyBorder="1" applyAlignment="1">
      <alignment horizontal="right"/>
    </xf>
    <xf numFmtId="0" fontId="24" fillId="0" borderId="20" xfId="7" quotePrefix="1" applyFont="1" applyBorder="1" applyAlignment="1">
      <alignment horizontal="left"/>
    </xf>
    <xf numFmtId="0" fontId="24" fillId="0" borderId="12" xfId="7" quotePrefix="1" applyFont="1" applyBorder="1" applyAlignment="1">
      <alignment horizontal="left"/>
    </xf>
    <xf numFmtId="165" fontId="14" fillId="0" borderId="7" xfId="2" applyBorder="1" applyAlignment="1">
      <alignment horizontal="left"/>
    </xf>
    <xf numFmtId="174" fontId="13" fillId="0" borderId="12" xfId="7" applyNumberFormat="1" applyFont="1" applyFill="1" applyBorder="1" applyAlignment="1">
      <alignment horizontal="center"/>
    </xf>
    <xf numFmtId="170" fontId="46" fillId="0" borderId="0" xfId="9" applyNumberFormat="1" applyFont="1" applyBorder="1" applyAlignment="1">
      <alignment horizontal="center"/>
    </xf>
    <xf numFmtId="4" fontId="0" fillId="7" borderId="7" xfId="2" applyNumberFormat="1" applyFont="1" applyFill="1" applyBorder="1" applyAlignment="1">
      <alignment horizontal="right"/>
    </xf>
    <xf numFmtId="0" fontId="14" fillId="7" borderId="5" xfId="7" applyFont="1" applyFill="1" applyBorder="1"/>
    <xf numFmtId="3" fontId="0" fillId="0" borderId="7" xfId="2" applyNumberFormat="1" applyFont="1" applyFill="1" applyBorder="1" applyAlignment="1">
      <alignment horizontal="right"/>
    </xf>
    <xf numFmtId="3" fontId="57" fillId="0" borderId="20" xfId="0" applyNumberFormat="1" applyFont="1" applyFill="1" applyBorder="1" applyAlignment="1">
      <alignment horizontal="right" vertical="center"/>
    </xf>
    <xf numFmtId="0" fontId="45" fillId="0" borderId="0" xfId="0" applyFont="1" applyFill="1"/>
    <xf numFmtId="3" fontId="7" fillId="0" borderId="0" xfId="82" applyNumberFormat="1"/>
    <xf numFmtId="3" fontId="23" fillId="0" borderId="0" xfId="0" applyNumberFormat="1" applyFont="1"/>
    <xf numFmtId="3" fontId="23" fillId="0" borderId="0" xfId="0" applyNumberFormat="1" applyFont="1" applyBorder="1" applyAlignment="1">
      <alignment horizontal="justify" vertical="center" wrapText="1"/>
    </xf>
    <xf numFmtId="3" fontId="47" fillId="0" borderId="0" xfId="7" applyNumberFormat="1" applyFont="1" applyBorder="1"/>
    <xf numFmtId="0" fontId="13" fillId="0" borderId="12" xfId="7" applyFont="1" applyBorder="1" applyAlignment="1">
      <alignment horizontal="center"/>
    </xf>
    <xf numFmtId="0" fontId="13" fillId="0" borderId="7" xfId="7" applyFont="1" applyBorder="1" applyAlignment="1">
      <alignment horizontal="center"/>
    </xf>
    <xf numFmtId="174" fontId="13" fillId="0" borderId="10" xfId="7" applyNumberFormat="1" applyFont="1" applyBorder="1" applyAlignment="1">
      <alignment horizontal="center"/>
    </xf>
    <xf numFmtId="3" fontId="14" fillId="0" borderId="1" xfId="7" applyNumberFormat="1" applyBorder="1"/>
    <xf numFmtId="3" fontId="14" fillId="0" borderId="0" xfId="7" applyNumberFormat="1" applyBorder="1"/>
    <xf numFmtId="0" fontId="23" fillId="0" borderId="0" xfId="0" applyFont="1" applyBorder="1" applyAlignment="1">
      <alignment horizontal="justify" vertical="center" wrapText="1"/>
    </xf>
    <xf numFmtId="0" fontId="14" fillId="0" borderId="0" xfId="7" applyBorder="1"/>
    <xf numFmtId="3" fontId="13" fillId="0" borderId="1" xfId="7" applyNumberFormat="1" applyFont="1" applyBorder="1"/>
    <xf numFmtId="170" fontId="46" fillId="0" borderId="0" xfId="9" applyNumberFormat="1" applyFont="1" applyAlignment="1">
      <alignment horizontal="center"/>
    </xf>
    <xf numFmtId="0" fontId="57" fillId="0" borderId="20" xfId="82" applyFont="1" applyBorder="1" applyAlignment="1">
      <alignment horizontal="left" vertical="center"/>
    </xf>
    <xf numFmtId="170" fontId="46" fillId="0" borderId="0" xfId="9" applyNumberFormat="1" applyFont="1"/>
    <xf numFmtId="0" fontId="44" fillId="0" borderId="0" xfId="7" applyFont="1"/>
    <xf numFmtId="170" fontId="46" fillId="0" borderId="0" xfId="7" applyNumberFormat="1" applyFont="1" applyAlignment="1">
      <alignment horizontal="center"/>
    </xf>
    <xf numFmtId="168" fontId="14" fillId="0" borderId="0" xfId="7" applyNumberFormat="1" applyAlignment="1">
      <alignment horizontal="right"/>
    </xf>
    <xf numFmtId="168" fontId="50" fillId="0" borderId="0" xfId="7" applyNumberFormat="1" applyFont="1" applyAlignment="1">
      <alignment horizontal="right" readingOrder="2"/>
    </xf>
    <xf numFmtId="170" fontId="41" fillId="0" borderId="5" xfId="9" applyNumberFormat="1" applyFont="1" applyBorder="1" applyAlignment="1">
      <alignment horizontal="left"/>
    </xf>
    <xf numFmtId="168" fontId="14" fillId="0" borderId="0" xfId="7" applyNumberFormat="1"/>
    <xf numFmtId="3" fontId="55" fillId="0" borderId="0" xfId="7" applyNumberFormat="1" applyFont="1"/>
    <xf numFmtId="168" fontId="23" fillId="0" borderId="0" xfId="7" applyNumberFormat="1" applyFont="1"/>
    <xf numFmtId="164" fontId="23" fillId="0" borderId="0" xfId="7" applyNumberFormat="1" applyFont="1"/>
    <xf numFmtId="0" fontId="13" fillId="0" borderId="20" xfId="7" quotePrefix="1" applyFont="1" applyBorder="1" applyAlignment="1">
      <alignment horizontal="left"/>
    </xf>
    <xf numFmtId="0" fontId="14" fillId="0" borderId="7" xfId="7" applyBorder="1" applyAlignment="1">
      <alignment horizontal="left"/>
    </xf>
    <xf numFmtId="0" fontId="14" fillId="0" borderId="7" xfId="7" quotePrefix="1" applyBorder="1" applyAlignment="1">
      <alignment horizontal="left"/>
    </xf>
    <xf numFmtId="3" fontId="57" fillId="0" borderId="7" xfId="7" applyNumberFormat="1" applyFont="1" applyBorder="1"/>
    <xf numFmtId="0" fontId="14" fillId="0" borderId="7" xfId="7" applyBorder="1" applyAlignment="1">
      <alignment vertical="center" wrapText="1"/>
    </xf>
    <xf numFmtId="0" fontId="14" fillId="0" borderId="7" xfId="7" quotePrefix="1" applyBorder="1" applyAlignment="1">
      <alignment horizontal="left" wrapText="1"/>
    </xf>
    <xf numFmtId="0" fontId="24" fillId="0" borderId="0" xfId="7" applyFont="1"/>
    <xf numFmtId="3" fontId="25" fillId="0" borderId="0" xfId="0" applyNumberFormat="1" applyFont="1" applyBorder="1" applyAlignment="1">
      <alignment horizontal="justify" vertical="center" wrapText="1"/>
    </xf>
    <xf numFmtId="0" fontId="59" fillId="0" borderId="0" xfId="7" applyFont="1" applyFill="1"/>
    <xf numFmtId="0" fontId="45" fillId="0" borderId="0" xfId="7" applyFont="1" applyFill="1"/>
    <xf numFmtId="0" fontId="21" fillId="0" borderId="0" xfId="7" applyFont="1" applyFill="1" applyAlignment="1">
      <alignment horizontal="center"/>
    </xf>
    <xf numFmtId="0" fontId="63" fillId="0" borderId="0" xfId="7" applyFont="1" applyFill="1" applyAlignment="1">
      <alignment horizontal="center"/>
    </xf>
    <xf numFmtId="0" fontId="58" fillId="0" borderId="0" xfId="7" applyFont="1" applyFill="1" applyAlignment="1">
      <alignment horizontal="centerContinuous"/>
    </xf>
    <xf numFmtId="0" fontId="63" fillId="0" borderId="0" xfId="7" applyFont="1" applyFill="1" applyAlignment="1">
      <alignment horizontal="centerContinuous"/>
    </xf>
    <xf numFmtId="0" fontId="62" fillId="0" borderId="0" xfId="7" applyFont="1" applyFill="1" applyAlignment="1">
      <alignment horizontal="centerContinuous"/>
    </xf>
    <xf numFmtId="0" fontId="59" fillId="0" borderId="0" xfId="7" applyFont="1" applyFill="1" applyAlignment="1">
      <alignment horizontal="centerContinuous"/>
    </xf>
    <xf numFmtId="0" fontId="47" fillId="0" borderId="0" xfId="7" applyFont="1" applyFill="1"/>
    <xf numFmtId="0" fontId="61" fillId="0" borderId="0" xfId="7" applyFont="1" applyFill="1" applyAlignment="1">
      <alignment horizontal="right"/>
    </xf>
    <xf numFmtId="0" fontId="60" fillId="0" borderId="0" xfId="7" applyFont="1" applyFill="1" applyAlignment="1">
      <alignment horizontal="right"/>
    </xf>
    <xf numFmtId="0" fontId="58" fillId="0" borderId="0" xfId="7" applyFont="1" applyFill="1"/>
    <xf numFmtId="0" fontId="63" fillId="0" borderId="0" xfId="7" applyFont="1" applyFill="1"/>
    <xf numFmtId="0" fontId="47" fillId="0" borderId="3" xfId="7" applyFont="1" applyFill="1" applyBorder="1"/>
    <xf numFmtId="0" fontId="47" fillId="0" borderId="9" xfId="7" applyFont="1" applyFill="1" applyBorder="1" applyAlignment="1">
      <alignment horizontal="centerContinuous"/>
    </xf>
    <xf numFmtId="0" fontId="47" fillId="0" borderId="11" xfId="7" applyFont="1" applyFill="1" applyBorder="1" applyAlignment="1">
      <alignment horizontal="centerContinuous"/>
    </xf>
    <xf numFmtId="0" fontId="47" fillId="0" borderId="1" xfId="7" applyFont="1" applyFill="1" applyBorder="1"/>
    <xf numFmtId="0" fontId="47" fillId="0" borderId="5" xfId="7" applyFont="1" applyFill="1" applyBorder="1" applyAlignment="1">
      <alignment horizontal="center"/>
    </xf>
    <xf numFmtId="0" fontId="47" fillId="0" borderId="3" xfId="7" applyFont="1" applyFill="1" applyBorder="1" applyAlignment="1">
      <alignment horizontal="center"/>
    </xf>
    <xf numFmtId="0" fontId="47" fillId="0" borderId="7" xfId="7" applyFont="1" applyFill="1" applyBorder="1" applyAlignment="1">
      <alignment horizontal="center"/>
    </xf>
    <xf numFmtId="0" fontId="47" fillId="0" borderId="6" xfId="7" applyFont="1" applyFill="1" applyBorder="1" applyAlignment="1">
      <alignment horizontal="center"/>
    </xf>
    <xf numFmtId="0" fontId="47" fillId="0" borderId="12" xfId="7" applyFont="1" applyFill="1" applyBorder="1" applyAlignment="1">
      <alignment horizontal="center"/>
    </xf>
    <xf numFmtId="0" fontId="45" fillId="0" borderId="3" xfId="7" applyFont="1" applyFill="1" applyBorder="1"/>
    <xf numFmtId="0" fontId="45" fillId="0" borderId="1" xfId="7" applyFont="1" applyFill="1" applyBorder="1"/>
    <xf numFmtId="0" fontId="45" fillId="0" borderId="5" xfId="7" applyFont="1" applyFill="1" applyBorder="1"/>
    <xf numFmtId="3" fontId="45" fillId="0" borderId="5" xfId="2" quotePrefix="1" applyNumberFormat="1" applyFont="1" applyFill="1" applyBorder="1" applyAlignment="1">
      <alignment horizontal="right"/>
    </xf>
    <xf numFmtId="0" fontId="45" fillId="0" borderId="5" xfId="7" quotePrefix="1" applyFont="1" applyFill="1" applyBorder="1" applyAlignment="1">
      <alignment horizontal="left"/>
    </xf>
    <xf numFmtId="0" fontId="14" fillId="0" borderId="5" xfId="7" applyFill="1" applyBorder="1" applyAlignment="1">
      <alignment horizontal="left"/>
    </xf>
    <xf numFmtId="0" fontId="45" fillId="0" borderId="5" xfId="7" applyFont="1" applyFill="1" applyBorder="1" applyAlignment="1">
      <alignment horizontal="left"/>
    </xf>
    <xf numFmtId="3" fontId="47" fillId="0" borderId="0" xfId="7" applyNumberFormat="1" applyFont="1" applyFill="1"/>
    <xf numFmtId="3" fontId="45" fillId="0" borderId="0" xfId="7" applyNumberFormat="1" applyFont="1" applyFill="1"/>
    <xf numFmtId="3" fontId="45" fillId="0" borderId="0" xfId="7" applyNumberFormat="1" applyFont="1" applyFill="1" applyBorder="1"/>
    <xf numFmtId="0" fontId="45" fillId="0" borderId="0" xfId="7" applyFont="1" applyFill="1" applyBorder="1"/>
    <xf numFmtId="0" fontId="45" fillId="0" borderId="0" xfId="7" applyFont="1" applyFill="1" applyProtection="1">
      <protection locked="0"/>
    </xf>
    <xf numFmtId="0" fontId="67" fillId="0" borderId="0" xfId="7" applyFont="1" applyFill="1" applyProtection="1">
      <protection locked="0"/>
    </xf>
    <xf numFmtId="3" fontId="67" fillId="0" borderId="0" xfId="7" applyNumberFormat="1" applyFont="1" applyFill="1" applyProtection="1">
      <protection locked="0"/>
    </xf>
    <xf numFmtId="3" fontId="68" fillId="0" borderId="0" xfId="7" applyNumberFormat="1" applyFont="1" applyFill="1" applyProtection="1">
      <protection locked="0"/>
    </xf>
    <xf numFmtId="0" fontId="66" fillId="0" borderId="0" xfId="7" applyFont="1" applyFill="1"/>
    <xf numFmtId="0" fontId="60" fillId="0" borderId="0" xfId="7" applyFont="1" applyFill="1"/>
    <xf numFmtId="165" fontId="14" fillId="0" borderId="7" xfId="2" applyFont="1" applyBorder="1" applyAlignment="1">
      <alignment horizontal="center"/>
    </xf>
    <xf numFmtId="0" fontId="14" fillId="0" borderId="0" xfId="7"/>
    <xf numFmtId="3" fontId="14" fillId="0" borderId="0" xfId="7" applyNumberFormat="1"/>
    <xf numFmtId="3" fontId="14" fillId="0" borderId="7" xfId="2" applyNumberFormat="1" applyFont="1" applyBorder="1" applyAlignment="1">
      <alignment horizontal="right"/>
    </xf>
    <xf numFmtId="3" fontId="14" fillId="0" borderId="12" xfId="2" applyNumberFormat="1" applyFont="1" applyBorder="1" applyAlignment="1">
      <alignment horizontal="right"/>
    </xf>
    <xf numFmtId="3" fontId="14" fillId="0" borderId="12" xfId="2" applyNumberFormat="1" applyBorder="1" applyAlignment="1">
      <alignment horizontal="right"/>
    </xf>
    <xf numFmtId="3" fontId="14" fillId="0" borderId="7" xfId="7" applyNumberFormat="1" applyBorder="1" applyAlignment="1">
      <alignment horizontal="right"/>
    </xf>
    <xf numFmtId="3" fontId="13" fillId="0" borderId="20" xfId="7" applyNumberFormat="1" applyFont="1" applyFill="1" applyBorder="1"/>
    <xf numFmtId="3" fontId="13" fillId="0" borderId="20" xfId="7" applyNumberFormat="1" applyFont="1" applyBorder="1"/>
    <xf numFmtId="0" fontId="14" fillId="0" borderId="5" xfId="7" applyFont="1" applyBorder="1"/>
    <xf numFmtId="3" fontId="14" fillId="0" borderId="20" xfId="7" applyNumberFormat="1" applyFont="1" applyFill="1" applyBorder="1"/>
    <xf numFmtId="4" fontId="14" fillId="0" borderId="7" xfId="2" applyNumberFormat="1" applyFont="1" applyBorder="1" applyAlignment="1">
      <alignment horizontal="right"/>
    </xf>
    <xf numFmtId="165" fontId="23" fillId="0" borderId="0" xfId="7" applyNumberFormat="1" applyFont="1" applyProtection="1">
      <protection locked="0"/>
    </xf>
    <xf numFmtId="0" fontId="46" fillId="0" borderId="0" xfId="50" applyFont="1" applyAlignment="1">
      <alignment horizontal="center"/>
    </xf>
    <xf numFmtId="4" fontId="14" fillId="0" borderId="7" xfId="7" applyNumberFormat="1" applyFill="1" applyBorder="1" applyAlignment="1">
      <alignment horizontal="right" vertical="top"/>
    </xf>
    <xf numFmtId="165" fontId="18" fillId="0" borderId="0" xfId="2" applyFont="1" applyFill="1" applyBorder="1" applyAlignment="1">
      <alignment horizontal="centerContinuous"/>
    </xf>
    <xf numFmtId="4" fontId="85" fillId="0" borderId="0" xfId="0" applyNumberFormat="1" applyFont="1"/>
    <xf numFmtId="0" fontId="57" fillId="0" borderId="9" xfId="82" applyFont="1" applyBorder="1" applyAlignment="1">
      <alignment horizontal="left" vertical="center"/>
    </xf>
    <xf numFmtId="0" fontId="57" fillId="0" borderId="10" xfId="82" applyFont="1" applyBorder="1" applyAlignment="1">
      <alignment horizontal="left" vertical="center"/>
    </xf>
    <xf numFmtId="0" fontId="57" fillId="0" borderId="11" xfId="82" applyFont="1" applyBorder="1" applyAlignment="1">
      <alignment horizontal="left" vertical="center"/>
    </xf>
    <xf numFmtId="3" fontId="25" fillId="0" borderId="0" xfId="7" applyNumberFormat="1" applyFont="1" applyAlignment="1">
      <alignment horizontal="centerContinuous"/>
    </xf>
    <xf numFmtId="170" fontId="46" fillId="0" borderId="0" xfId="9" applyNumberFormat="1" applyFont="1" applyAlignment="1">
      <alignment horizontal="left"/>
    </xf>
    <xf numFmtId="0" fontId="29" fillId="0" borderId="0" xfId="50" applyFont="1" applyAlignment="1">
      <alignment horizontal="center"/>
    </xf>
    <xf numFmtId="0" fontId="13" fillId="0" borderId="0" xfId="50" applyFont="1" applyAlignment="1">
      <alignment horizontal="center"/>
    </xf>
    <xf numFmtId="170" fontId="46" fillId="0" borderId="0" xfId="9" applyNumberFormat="1" applyFont="1"/>
    <xf numFmtId="3" fontId="86" fillId="0" borderId="0" xfId="0" applyNumberFormat="1" applyFont="1" applyFill="1" applyBorder="1" applyAlignment="1">
      <alignment vertical="center" wrapText="1"/>
    </xf>
    <xf numFmtId="174" fontId="18" fillId="0" borderId="12" xfId="0" quotePrefix="1" applyNumberFormat="1" applyFont="1" applyFill="1" applyBorder="1" applyAlignment="1">
      <alignment horizontal="center"/>
    </xf>
    <xf numFmtId="174" fontId="19" fillId="0" borderId="12" xfId="0" quotePrefix="1" applyNumberFormat="1" applyFont="1" applyFill="1" applyBorder="1" applyAlignment="1">
      <alignment horizontal="center"/>
    </xf>
    <xf numFmtId="0" fontId="13" fillId="0" borderId="0" xfId="7" applyFont="1" applyAlignment="1"/>
    <xf numFmtId="170" fontId="46" fillId="0" borderId="0" xfId="9" applyNumberFormat="1" applyFont="1" applyBorder="1" applyAlignment="1">
      <alignment horizontal="center"/>
    </xf>
    <xf numFmtId="170" fontId="46" fillId="0" borderId="0" xfId="9" applyNumberFormat="1" applyFont="1" applyFill="1" applyBorder="1" applyAlignment="1">
      <alignment horizontal="center" wrapText="1"/>
    </xf>
    <xf numFmtId="170" fontId="87" fillId="0" borderId="0" xfId="0" applyNumberFormat="1" applyFont="1" applyFill="1" applyBorder="1" applyAlignment="1">
      <alignment horizontal="center" vertical="top" wrapText="1"/>
    </xf>
    <xf numFmtId="0" fontId="25" fillId="0" borderId="26" xfId="0" applyFont="1" applyFill="1" applyBorder="1" applyAlignment="1">
      <alignment wrapText="1"/>
    </xf>
    <xf numFmtId="0" fontId="25" fillId="0" borderId="4" xfId="0" applyFont="1" applyFill="1" applyBorder="1" applyAlignment="1">
      <alignment wrapText="1"/>
    </xf>
    <xf numFmtId="0" fontId="25" fillId="0" borderId="27" xfId="0" applyFont="1" applyFill="1" applyBorder="1" applyAlignment="1">
      <alignment wrapText="1"/>
    </xf>
    <xf numFmtId="0" fontId="25" fillId="0" borderId="26"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27" xfId="0" applyFont="1" applyFill="1" applyBorder="1" applyAlignment="1">
      <alignment horizontal="justify" vertical="center"/>
    </xf>
    <xf numFmtId="0" fontId="25" fillId="0" borderId="15" xfId="0" applyFont="1" applyFill="1" applyBorder="1" applyAlignment="1">
      <alignment horizontal="left" wrapText="1"/>
    </xf>
    <xf numFmtId="0" fontId="25" fillId="0" borderId="0" xfId="0" applyFont="1" applyFill="1" applyBorder="1" applyAlignment="1">
      <alignment horizontal="left" wrapText="1"/>
    </xf>
    <xf numFmtId="0" fontId="25" fillId="0" borderId="22" xfId="0" applyFont="1" applyFill="1" applyBorder="1" applyAlignment="1">
      <alignment horizontal="left" wrapText="1"/>
    </xf>
    <xf numFmtId="0" fontId="21" fillId="0" borderId="0" xfId="0" applyFont="1" applyFill="1" applyAlignment="1" applyProtection="1">
      <alignment horizontal="center"/>
    </xf>
    <xf numFmtId="170" fontId="46" fillId="0" borderId="0" xfId="9" applyNumberFormat="1" applyFont="1" applyFill="1" applyBorder="1" applyAlignment="1">
      <alignment horizontal="center"/>
    </xf>
    <xf numFmtId="170" fontId="46" fillId="0" borderId="0" xfId="9" applyNumberFormat="1" applyFont="1" applyFill="1" applyBorder="1" applyAlignment="1">
      <alignment horizontal="left"/>
    </xf>
    <xf numFmtId="170" fontId="46" fillId="0" borderId="0" xfId="9" applyNumberFormat="1" applyFont="1" applyAlignment="1">
      <alignment horizontal="center"/>
    </xf>
    <xf numFmtId="170" fontId="46" fillId="0" borderId="0" xfId="9" applyNumberFormat="1" applyFont="1" applyAlignment="1">
      <alignment horizontal="left"/>
    </xf>
    <xf numFmtId="0" fontId="18" fillId="0" borderId="0" xfId="7" applyFont="1" applyAlignment="1">
      <alignment horizontal="center"/>
    </xf>
    <xf numFmtId="0" fontId="13" fillId="0" borderId="5" xfId="7" applyFont="1" applyBorder="1" applyAlignment="1">
      <alignment horizontal="left"/>
    </xf>
    <xf numFmtId="0" fontId="13" fillId="0" borderId="0" xfId="7" applyFont="1" applyAlignment="1">
      <alignment horizontal="left"/>
    </xf>
    <xf numFmtId="0" fontId="13" fillId="0" borderId="8" xfId="7" applyFont="1" applyBorder="1" applyAlignment="1">
      <alignment horizontal="center"/>
    </xf>
    <xf numFmtId="0" fontId="13" fillId="0" borderId="19" xfId="7" applyFont="1" applyBorder="1" applyAlignment="1">
      <alignment horizontal="center"/>
    </xf>
    <xf numFmtId="171" fontId="32" fillId="0" borderId="0" xfId="1" applyNumberFormat="1" applyFont="1" applyAlignment="1">
      <alignment horizontal="center"/>
    </xf>
    <xf numFmtId="0" fontId="13" fillId="0" borderId="0" xfId="7" applyFont="1" applyAlignment="1">
      <alignment horizontal="center"/>
    </xf>
    <xf numFmtId="0" fontId="24" fillId="0" borderId="0" xfId="7" applyFont="1" applyFill="1" applyBorder="1" applyAlignment="1">
      <alignment horizontal="center"/>
    </xf>
    <xf numFmtId="171" fontId="13" fillId="0" borderId="0" xfId="1" applyNumberFormat="1" applyFont="1" applyAlignment="1">
      <alignment horizontal="center"/>
    </xf>
    <xf numFmtId="0" fontId="13" fillId="0" borderId="6" xfId="7" applyFont="1" applyBorder="1" applyAlignment="1">
      <alignment horizontal="center"/>
    </xf>
    <xf numFmtId="0" fontId="13" fillId="0" borderId="2" xfId="7" applyFont="1" applyBorder="1" applyAlignment="1">
      <alignment horizontal="center"/>
    </xf>
    <xf numFmtId="0" fontId="13" fillId="0" borderId="7" xfId="7" applyFont="1" applyBorder="1" applyAlignment="1">
      <alignment horizontal="center" wrapText="1"/>
    </xf>
    <xf numFmtId="0" fontId="13" fillId="0" borderId="12" xfId="7" applyFont="1" applyBorder="1" applyAlignment="1">
      <alignment horizontal="center" wrapText="1"/>
    </xf>
    <xf numFmtId="170" fontId="46" fillId="0" borderId="0" xfId="9" applyNumberFormat="1" applyFont="1" applyBorder="1" applyAlignment="1"/>
    <xf numFmtId="0" fontId="46" fillId="0" borderId="0" xfId="50" applyFont="1" applyAlignment="1">
      <alignment horizontal="center"/>
    </xf>
    <xf numFmtId="0" fontId="29" fillId="0" borderId="0" xfId="50" applyFont="1" applyAlignment="1">
      <alignment horizontal="center"/>
    </xf>
    <xf numFmtId="0" fontId="13" fillId="0" borderId="0" xfId="50" applyFont="1" applyAlignment="1">
      <alignment horizontal="center"/>
    </xf>
    <xf numFmtId="170" fontId="70" fillId="0" borderId="0" xfId="9" applyNumberFormat="1" applyFont="1" applyAlignment="1">
      <alignment horizontal="center"/>
    </xf>
    <xf numFmtId="0" fontId="76" fillId="0" borderId="20" xfId="82" applyFont="1" applyBorder="1" applyAlignment="1">
      <alignment horizontal="left" vertical="center"/>
    </xf>
    <xf numFmtId="0" fontId="47" fillId="0" borderId="0" xfId="82" applyFont="1" applyAlignment="1">
      <alignment horizontal="justify" vertical="top"/>
    </xf>
    <xf numFmtId="0" fontId="45" fillId="0" borderId="0" xfId="82" applyFont="1" applyAlignment="1">
      <alignment horizontal="justify" vertical="top" wrapText="1"/>
    </xf>
    <xf numFmtId="0" fontId="45" fillId="0" borderId="0" xfId="82" applyFont="1" applyAlignment="1">
      <alignment horizontal="justify" vertical="justify" wrapText="1"/>
    </xf>
    <xf numFmtId="0" fontId="57" fillId="0" borderId="20" xfId="82" applyFont="1" applyBorder="1" applyAlignment="1">
      <alignment horizontal="left" vertical="center"/>
    </xf>
    <xf numFmtId="0" fontId="57" fillId="0" borderId="20" xfId="82" applyFont="1" applyBorder="1" applyAlignment="1">
      <alignment horizontal="center" vertical="center"/>
    </xf>
    <xf numFmtId="0" fontId="57" fillId="0" borderId="20" xfId="82" applyFont="1" applyFill="1" applyBorder="1" applyAlignment="1">
      <alignment horizontal="left" vertical="center"/>
    </xf>
    <xf numFmtId="0" fontId="47" fillId="0" borderId="0" xfId="82" applyFont="1" applyAlignment="1">
      <alignment horizontal="center" vertical="top" wrapText="1"/>
    </xf>
    <xf numFmtId="0" fontId="47" fillId="0" borderId="0" xfId="82" applyFont="1" applyAlignment="1">
      <alignment horizontal="left" vertical="center"/>
    </xf>
    <xf numFmtId="0" fontId="45" fillId="0" borderId="0" xfId="82" applyFont="1" applyAlignment="1">
      <alignment horizontal="left" vertical="top" wrapText="1"/>
    </xf>
    <xf numFmtId="14" fontId="76" fillId="0" borderId="20" xfId="82" applyNumberFormat="1" applyFont="1" applyBorder="1" applyAlignment="1">
      <alignment horizontal="center" vertical="top" wrapText="1"/>
    </xf>
    <xf numFmtId="0" fontId="47" fillId="0" borderId="20" xfId="82" applyFont="1" applyBorder="1" applyAlignment="1">
      <alignment horizontal="left" vertical="top" wrapText="1"/>
    </xf>
    <xf numFmtId="0" fontId="47" fillId="0" borderId="9" xfId="82" applyFont="1" applyBorder="1" applyAlignment="1">
      <alignment horizontal="left" vertical="top" wrapText="1"/>
    </xf>
    <xf numFmtId="0" fontId="47" fillId="0" borderId="0" xfId="82" applyFont="1" applyAlignment="1">
      <alignment horizontal="justify" vertical="top" wrapText="1"/>
    </xf>
    <xf numFmtId="0" fontId="14" fillId="0" borderId="0" xfId="82" applyFont="1" applyFill="1" applyAlignment="1">
      <alignment horizontal="justify" vertical="justify" wrapText="1"/>
    </xf>
    <xf numFmtId="0" fontId="55" fillId="6" borderId="20" xfId="82" applyFont="1" applyFill="1" applyBorder="1" applyAlignment="1">
      <alignment horizontal="left" vertical="center"/>
    </xf>
    <xf numFmtId="0" fontId="79" fillId="6" borderId="20" xfId="82" applyFont="1" applyFill="1" applyBorder="1" applyAlignment="1">
      <alignment horizontal="left" vertical="center"/>
    </xf>
    <xf numFmtId="0" fontId="58" fillId="0" borderId="20" xfId="82" applyFont="1" applyBorder="1" applyAlignment="1">
      <alignment horizontal="left"/>
    </xf>
    <xf numFmtId="0" fontId="57" fillId="0" borderId="20" xfId="0" applyFont="1" applyFill="1" applyBorder="1" applyAlignment="1">
      <alignment horizontal="left" vertical="center"/>
    </xf>
    <xf numFmtId="0" fontId="57" fillId="0" borderId="20" xfId="0" applyFont="1" applyBorder="1" applyAlignment="1">
      <alignment horizontal="left" vertical="center"/>
    </xf>
    <xf numFmtId="0" fontId="76" fillId="0" borderId="20" xfId="0" applyFont="1" applyBorder="1" applyAlignment="1">
      <alignment horizontal="left" vertical="center"/>
    </xf>
    <xf numFmtId="0" fontId="79" fillId="6" borderId="20" xfId="82" applyFont="1" applyFill="1" applyBorder="1" applyAlignment="1">
      <alignment horizontal="center" vertical="center" wrapText="1"/>
    </xf>
    <xf numFmtId="0" fontId="79" fillId="6" borderId="20" xfId="82" applyFont="1" applyFill="1" applyBorder="1" applyAlignment="1">
      <alignment horizontal="center" vertical="center"/>
    </xf>
    <xf numFmtId="0" fontId="81" fillId="6" borderId="20" xfId="82" applyFont="1" applyFill="1" applyBorder="1" applyAlignment="1">
      <alignment horizontal="left" vertical="center" wrapText="1"/>
    </xf>
    <xf numFmtId="0" fontId="76" fillId="0" borderId="20" xfId="82" applyFont="1" applyBorder="1" applyAlignment="1">
      <alignment horizontal="center" vertical="center"/>
    </xf>
    <xf numFmtId="0" fontId="79" fillId="0" borderId="20" xfId="82" applyFont="1" applyFill="1" applyBorder="1" applyAlignment="1">
      <alignment horizontal="center" vertical="center"/>
    </xf>
    <xf numFmtId="0" fontId="45" fillId="0" borderId="0" xfId="82" applyFont="1" applyAlignment="1">
      <alignment horizontal="center" vertical="center"/>
    </xf>
    <xf numFmtId="0" fontId="45" fillId="0" borderId="0" xfId="82" applyFont="1" applyAlignment="1">
      <alignment horizontal="left" vertical="center" wrapText="1"/>
    </xf>
    <xf numFmtId="0" fontId="45" fillId="0" borderId="0" xfId="82" applyFont="1" applyAlignment="1">
      <alignment horizontal="left" vertical="center"/>
    </xf>
    <xf numFmtId="0" fontId="76" fillId="0" borderId="20" xfId="82" applyFont="1" applyBorder="1" applyAlignment="1">
      <alignment vertical="center"/>
    </xf>
    <xf numFmtId="0" fontId="76" fillId="0" borderId="20" xfId="0" applyFont="1" applyBorder="1" applyAlignment="1">
      <alignment horizontal="center" vertical="center"/>
    </xf>
    <xf numFmtId="0" fontId="57" fillId="0" borderId="9" xfId="82" applyFont="1" applyBorder="1" applyAlignment="1">
      <alignment horizontal="left" vertical="center"/>
    </xf>
    <xf numFmtId="0" fontId="57" fillId="0" borderId="11" xfId="82" applyFont="1" applyBorder="1" applyAlignment="1">
      <alignment horizontal="left" vertical="center"/>
    </xf>
    <xf numFmtId="0" fontId="57" fillId="0" borderId="10" xfId="82" applyFont="1" applyBorder="1" applyAlignment="1">
      <alignment horizontal="left" vertical="center"/>
    </xf>
    <xf numFmtId="0" fontId="47" fillId="0" borderId="0" xfId="82" applyFont="1" applyFill="1" applyAlignment="1">
      <alignment horizontal="left" vertical="center"/>
    </xf>
    <xf numFmtId="0" fontId="57" fillId="0" borderId="20" xfId="82" applyFont="1" applyBorder="1" applyAlignment="1">
      <alignment vertical="center"/>
    </xf>
    <xf numFmtId="170" fontId="46" fillId="0" borderId="0" xfId="9" applyNumberFormat="1" applyFont="1" applyFill="1" applyAlignment="1">
      <alignment horizontal="center"/>
    </xf>
    <xf numFmtId="170" fontId="46" fillId="0" borderId="0" xfId="9" applyNumberFormat="1" applyFont="1" applyFill="1" applyAlignment="1">
      <alignment horizontal="left"/>
    </xf>
    <xf numFmtId="0" fontId="21" fillId="0" borderId="0" xfId="7" applyFont="1" applyFill="1" applyAlignment="1">
      <alignment horizontal="center"/>
    </xf>
    <xf numFmtId="0" fontId="47" fillId="0" borderId="9" xfId="7" applyFont="1" applyFill="1" applyBorder="1" applyAlignment="1">
      <alignment horizontal="center"/>
    </xf>
    <xf numFmtId="0" fontId="47" fillId="0" borderId="11" xfId="7" applyFont="1" applyFill="1" applyBorder="1" applyAlignment="1">
      <alignment horizontal="center"/>
    </xf>
    <xf numFmtId="0" fontId="47" fillId="0" borderId="10" xfId="7" applyFont="1" applyFill="1" applyBorder="1" applyAlignment="1">
      <alignment horizontal="center"/>
    </xf>
    <xf numFmtId="170" fontId="46" fillId="0" borderId="0" xfId="9" applyNumberFormat="1" applyFont="1" applyFill="1"/>
    <xf numFmtId="0" fontId="19" fillId="0" borderId="1" xfId="7" applyFont="1" applyBorder="1" applyAlignment="1">
      <alignment horizontal="center" vertical="center"/>
    </xf>
    <xf numFmtId="0" fontId="19" fillId="0" borderId="12" xfId="7" applyFont="1" applyBorder="1" applyAlignment="1">
      <alignment horizontal="center" vertical="center"/>
    </xf>
    <xf numFmtId="0" fontId="32" fillId="0" borderId="1" xfId="7" applyFont="1" applyBorder="1" applyAlignment="1">
      <alignment horizontal="center" vertical="center" wrapText="1"/>
    </xf>
    <xf numFmtId="0" fontId="32" fillId="0" borderId="7" xfId="7" applyFont="1" applyBorder="1" applyAlignment="1">
      <alignment horizontal="center" vertical="center" wrapText="1"/>
    </xf>
    <xf numFmtId="0" fontId="32" fillId="0" borderId="12" xfId="7" applyFont="1" applyBorder="1" applyAlignment="1">
      <alignment horizontal="center" vertical="center" wrapText="1"/>
    </xf>
    <xf numFmtId="0" fontId="32" fillId="0" borderId="12" xfId="7" applyFont="1" applyBorder="1" applyAlignment="1">
      <alignment horizontal="center" vertical="center"/>
    </xf>
    <xf numFmtId="0" fontId="32" fillId="0" borderId="1" xfId="7" applyFont="1" applyBorder="1" applyAlignment="1">
      <alignment horizontal="center" vertical="center"/>
    </xf>
    <xf numFmtId="0" fontId="32" fillId="0" borderId="7" xfId="7" applyFont="1" applyBorder="1" applyAlignment="1">
      <alignment horizontal="center" vertical="center"/>
    </xf>
    <xf numFmtId="0" fontId="32" fillId="0" borderId="9" xfId="7" applyFont="1" applyBorder="1" applyAlignment="1">
      <alignment horizontal="center" vertical="center"/>
    </xf>
    <xf numFmtId="0" fontId="32" fillId="0" borderId="10" xfId="7" applyFont="1" applyBorder="1" applyAlignment="1">
      <alignment horizontal="center" vertical="center"/>
    </xf>
    <xf numFmtId="0" fontId="32" fillId="0" borderId="3" xfId="7" applyFont="1" applyBorder="1" applyAlignment="1">
      <alignment horizontal="center" vertical="center"/>
    </xf>
    <xf numFmtId="0" fontId="32" fillId="0" borderId="4" xfId="7" applyFont="1" applyBorder="1" applyAlignment="1">
      <alignment horizontal="center" vertical="center"/>
    </xf>
    <xf numFmtId="0" fontId="32" fillId="0" borderId="8" xfId="7" applyFont="1" applyBorder="1" applyAlignment="1">
      <alignment horizontal="center" vertical="center"/>
    </xf>
    <xf numFmtId="0" fontId="32" fillId="0" borderId="5" xfId="7" applyFont="1" applyBorder="1" applyAlignment="1">
      <alignment horizontal="center" vertical="center"/>
    </xf>
    <xf numFmtId="0" fontId="32" fillId="0" borderId="0" xfId="7" applyFont="1" applyBorder="1" applyAlignment="1">
      <alignment horizontal="center" vertical="center"/>
    </xf>
    <xf numFmtId="0" fontId="32" fillId="0" borderId="21" xfId="7" applyFont="1" applyBorder="1" applyAlignment="1">
      <alignment horizontal="center" vertical="center"/>
    </xf>
    <xf numFmtId="0" fontId="32" fillId="0" borderId="6" xfId="7" applyFont="1" applyBorder="1" applyAlignment="1">
      <alignment horizontal="center" vertical="center"/>
    </xf>
    <xf numFmtId="0" fontId="32" fillId="0" borderId="2" xfId="7" applyFont="1" applyBorder="1" applyAlignment="1">
      <alignment horizontal="center" vertical="center"/>
    </xf>
    <xf numFmtId="0" fontId="32" fillId="0" borderId="19" xfId="7" applyFont="1" applyBorder="1" applyAlignment="1">
      <alignment horizontal="center" vertical="center"/>
    </xf>
    <xf numFmtId="0" fontId="28" fillId="0" borderId="3" xfId="0" quotePrefix="1" applyFont="1" applyBorder="1" applyAlignment="1">
      <alignment horizontal="center"/>
    </xf>
    <xf numFmtId="0" fontId="28" fillId="0" borderId="4" xfId="0" quotePrefix="1" applyFont="1" applyBorder="1" applyAlignment="1">
      <alignment horizontal="center"/>
    </xf>
    <xf numFmtId="0" fontId="28" fillId="0" borderId="8" xfId="0" quotePrefix="1" applyFont="1" applyBorder="1" applyAlignment="1">
      <alignment horizontal="center"/>
    </xf>
    <xf numFmtId="0" fontId="28" fillId="0" borderId="6" xfId="0" quotePrefix="1" applyFont="1" applyBorder="1" applyAlignment="1">
      <alignment horizontal="center"/>
    </xf>
    <xf numFmtId="0" fontId="28" fillId="0" borderId="2" xfId="0" quotePrefix="1" applyFont="1" applyBorder="1" applyAlignment="1">
      <alignment horizontal="center"/>
    </xf>
    <xf numFmtId="0" fontId="28" fillId="0" borderId="19" xfId="0" quotePrefix="1" applyFont="1" applyBorder="1" applyAlignment="1">
      <alignment horizontal="center"/>
    </xf>
    <xf numFmtId="0" fontId="62" fillId="0" borderId="0" xfId="7" applyFont="1" applyAlignment="1">
      <alignment horizontal="center"/>
    </xf>
    <xf numFmtId="0" fontId="63" fillId="0" borderId="0" xfId="7" applyFont="1" applyAlignment="1">
      <alignment horizontal="center"/>
    </xf>
    <xf numFmtId="0" fontId="32" fillId="0" borderId="0" xfId="7" applyFont="1" applyAlignment="1">
      <alignment horizontal="center"/>
    </xf>
    <xf numFmtId="0" fontId="18" fillId="0" borderId="3" xfId="7" applyFont="1" applyBorder="1" applyAlignment="1">
      <alignment horizontal="center" vertical="center"/>
    </xf>
    <xf numFmtId="0" fontId="18" fillId="0" borderId="6" xfId="7" applyFont="1" applyBorder="1" applyAlignment="1">
      <alignment horizontal="center" vertical="center"/>
    </xf>
    <xf numFmtId="0" fontId="18" fillId="0" borderId="1" xfId="7" applyFont="1" applyBorder="1" applyAlignment="1">
      <alignment horizontal="center" vertical="center"/>
    </xf>
    <xf numFmtId="0" fontId="18" fillId="0" borderId="12" xfId="7" applyFont="1" applyBorder="1" applyAlignment="1">
      <alignment horizontal="center" vertical="center"/>
    </xf>
    <xf numFmtId="0" fontId="18" fillId="0" borderId="8" xfId="7" applyFont="1" applyBorder="1" applyAlignment="1">
      <alignment horizontal="center" vertical="center"/>
    </xf>
    <xf numFmtId="0" fontId="18" fillId="0" borderId="19" xfId="7" applyFont="1" applyBorder="1" applyAlignment="1">
      <alignment horizontal="center" vertical="center"/>
    </xf>
    <xf numFmtId="0" fontId="62" fillId="0" borderId="0" xfId="7" applyFont="1" applyFill="1" applyAlignment="1">
      <alignment horizontal="center"/>
    </xf>
    <xf numFmtId="0" fontId="21" fillId="0" borderId="0" xfId="7" applyFont="1" applyAlignment="1">
      <alignment horizontal="center"/>
    </xf>
    <xf numFmtId="0" fontId="24" fillId="0" borderId="0" xfId="7" applyFont="1" applyAlignment="1">
      <alignment horizontal="center"/>
    </xf>
    <xf numFmtId="0" fontId="13" fillId="0" borderId="20" xfId="7" applyFont="1" applyBorder="1" applyAlignment="1">
      <alignment horizontal="center" wrapText="1"/>
    </xf>
    <xf numFmtId="0" fontId="24" fillId="0" borderId="0" xfId="7" applyFont="1" applyFill="1" applyAlignment="1">
      <alignment horizontal="center"/>
    </xf>
    <xf numFmtId="0" fontId="24" fillId="0" borderId="0" xfId="0" applyFont="1" applyFill="1" applyAlignment="1">
      <alignment horizontal="center"/>
    </xf>
    <xf numFmtId="174" fontId="17" fillId="0" borderId="9" xfId="0" applyNumberFormat="1" applyFont="1" applyFill="1" applyBorder="1" applyAlignment="1">
      <alignment horizontal="center"/>
    </xf>
    <xf numFmtId="174" fontId="17" fillId="0" borderId="10" xfId="0" applyNumberFormat="1" applyFont="1" applyFill="1" applyBorder="1" applyAlignment="1">
      <alignment horizontal="center"/>
    </xf>
    <xf numFmtId="0" fontId="17" fillId="0" borderId="9" xfId="0" applyFont="1" applyFill="1" applyBorder="1" applyAlignment="1">
      <alignment horizontal="center"/>
    </xf>
    <xf numFmtId="0" fontId="17" fillId="0" borderId="11" xfId="0" applyFont="1" applyFill="1" applyBorder="1" applyAlignment="1">
      <alignment horizontal="center"/>
    </xf>
    <xf numFmtId="0" fontId="17" fillId="0" borderId="10" xfId="0" applyFont="1" applyFill="1" applyBorder="1" applyAlignment="1">
      <alignment horizontal="center"/>
    </xf>
    <xf numFmtId="2" fontId="14" fillId="0" borderId="5" xfId="2" applyNumberFormat="1" applyFont="1" applyFill="1" applyBorder="1" applyAlignment="1">
      <alignment horizontal="center" vertical="center"/>
    </xf>
    <xf numFmtId="2" fontId="14" fillId="0" borderId="21" xfId="2" applyNumberFormat="1" applyFont="1" applyFill="1" applyBorder="1" applyAlignment="1">
      <alignment horizontal="center" vertical="center"/>
    </xf>
    <xf numFmtId="2" fontId="14" fillId="2" borderId="5" xfId="2" applyNumberFormat="1" applyFont="1" applyFill="1" applyBorder="1" applyAlignment="1">
      <alignment horizontal="center" vertical="center"/>
    </xf>
    <xf numFmtId="2" fontId="14" fillId="2" borderId="21" xfId="2" applyNumberFormat="1" applyFont="1" applyFill="1" applyBorder="1" applyAlignment="1">
      <alignment horizontal="center" vertical="center"/>
    </xf>
    <xf numFmtId="2" fontId="42" fillId="2" borderId="21" xfId="2" applyNumberFormat="1" applyFont="1" applyFill="1" applyBorder="1" applyAlignment="1">
      <alignment horizontal="center" vertical="center"/>
    </xf>
    <xf numFmtId="2" fontId="42" fillId="2" borderId="5" xfId="2" applyNumberFormat="1" applyFont="1" applyFill="1" applyBorder="1" applyAlignment="1">
      <alignment horizontal="center" vertical="center"/>
    </xf>
    <xf numFmtId="2" fontId="42" fillId="2" borderId="5" xfId="10" applyNumberFormat="1" applyFont="1" applyFill="1" applyBorder="1" applyAlignment="1">
      <alignment horizontal="center" vertical="center"/>
    </xf>
    <xf numFmtId="2" fontId="42" fillId="2" borderId="21" xfId="10" applyNumberFormat="1" applyFont="1" applyFill="1" applyBorder="1" applyAlignment="1">
      <alignment horizontal="center" vertical="center"/>
    </xf>
    <xf numFmtId="0" fontId="24" fillId="0" borderId="0" xfId="0" applyFont="1" applyFill="1" applyAlignment="1" applyProtection="1">
      <alignment horizontal="center"/>
    </xf>
    <xf numFmtId="0" fontId="77" fillId="0" borderId="0" xfId="7" applyFont="1" applyAlignment="1">
      <alignment horizontal="center"/>
    </xf>
  </cellXfs>
  <cellStyles count="186">
    <cellStyle name="Excel Built-in Normal" xfId="17" xr:uid="{00000000-0005-0000-0000-000000000000}"/>
    <cellStyle name="Hipervínculo 2" xfId="45" xr:uid="{00000000-0005-0000-0000-000001000000}"/>
    <cellStyle name="Millares" xfId="1" builtinId="3"/>
    <cellStyle name="Millares [0]" xfId="2" builtinId="6"/>
    <cellStyle name="Millares [0] 10" xfId="108" xr:uid="{C8FBD785-EADA-41B9-8AA4-4679A74FCDD5}"/>
    <cellStyle name="Millares [0] 11" xfId="183" xr:uid="{6E6CFD6E-418C-473C-98D4-998010C1386E}"/>
    <cellStyle name="Millares [0] 2" xfId="15" xr:uid="{00000000-0005-0000-0000-000004000000}"/>
    <cellStyle name="Millares [0] 2 2" xfId="42" xr:uid="{00000000-0005-0000-0000-000005000000}"/>
    <cellStyle name="Millares [0] 2 3" xfId="185" xr:uid="{C906171E-6BE9-43B4-A376-33EE46A0D60E}"/>
    <cellStyle name="Millares [0] 3" xfId="20" xr:uid="{00000000-0005-0000-0000-000006000000}"/>
    <cellStyle name="Millares [0] 3 2" xfId="39" xr:uid="{00000000-0005-0000-0000-000007000000}"/>
    <cellStyle name="Millares [0] 3 2 2" xfId="68" xr:uid="{00000000-0005-0000-0000-000008000000}"/>
    <cellStyle name="Millares [0] 3 2 2 2" xfId="169" xr:uid="{CB7532F8-A484-452F-9A77-6F40E771EBFB}"/>
    <cellStyle name="Millares [0] 3 2 3" xfId="100" xr:uid="{EF76E971-2EC6-4536-992A-A0EADE2BD07E}"/>
    <cellStyle name="Millares [0] 3 2 4" xfId="124" xr:uid="{CD6311CB-1A99-45D0-BDC8-5FAFCD0BD06F}"/>
    <cellStyle name="Millares [0] 3 2 5" xfId="149" xr:uid="{D1116D82-9AFF-4134-A3D2-BA360AB588C5}"/>
    <cellStyle name="Millares [0] 3 3" xfId="51" xr:uid="{00000000-0005-0000-0000-000009000000}"/>
    <cellStyle name="Millares [0] 3 4" xfId="58" xr:uid="{00000000-0005-0000-0000-00000A000000}"/>
    <cellStyle name="Millares [0] 3 4 2" xfId="159" xr:uid="{107B9083-4025-4128-9CF5-C324276E3359}"/>
    <cellStyle name="Millares [0] 3 5" xfId="90" xr:uid="{0A15E30B-C2D7-432E-8BF4-3A022ACDA3A1}"/>
    <cellStyle name="Millares [0] 3 6" xfId="114" xr:uid="{96BD4A2E-33E5-49A3-B395-D030A09C38A2}"/>
    <cellStyle name="Millares [0] 3 7" xfId="138" xr:uid="{79135B22-CEEF-4E59-9E7C-BA93AD348F81}"/>
    <cellStyle name="Millares [0] 4" xfId="19" xr:uid="{00000000-0005-0000-0000-00000B000000}"/>
    <cellStyle name="Millares [0] 4 2" xfId="38" xr:uid="{00000000-0005-0000-0000-00000C000000}"/>
    <cellStyle name="Millares [0] 4 2 2" xfId="67" xr:uid="{00000000-0005-0000-0000-00000D000000}"/>
    <cellStyle name="Millares [0] 4 2 2 2" xfId="168" xr:uid="{EA8B04AC-52FE-49CD-88B0-9B6E79BFF06E}"/>
    <cellStyle name="Millares [0] 4 2 3" xfId="99" xr:uid="{5D86DA5E-E6CF-4515-A35D-2F4FF77B97F3}"/>
    <cellStyle name="Millares [0] 4 2 4" xfId="123" xr:uid="{DAC83EFA-88EF-4A85-A23A-857FA4439756}"/>
    <cellStyle name="Millares [0] 4 2 5" xfId="148" xr:uid="{E7C5E74C-1AEB-4561-8306-A9907F18A64A}"/>
    <cellStyle name="Millares [0] 4 3" xfId="57" xr:uid="{00000000-0005-0000-0000-00000E000000}"/>
    <cellStyle name="Millares [0] 4 3 2" xfId="158" xr:uid="{7619E396-C9A9-4CA7-B092-B370975AF3AB}"/>
    <cellStyle name="Millares [0] 4 4" xfId="89" xr:uid="{E46D883F-EDCD-403D-B93C-DF25DB00ED9D}"/>
    <cellStyle name="Millares [0] 4 5" xfId="113" xr:uid="{9F696D06-B3C2-4868-A850-D29BCDDB9C62}"/>
    <cellStyle name="Millares [0] 4 6" xfId="137" xr:uid="{1B887D60-E98B-4128-ACF6-F13BBAF3B186}"/>
    <cellStyle name="Millares [0] 5" xfId="33" xr:uid="{00000000-0005-0000-0000-00000F000000}"/>
    <cellStyle name="Millares [0] 5 2" xfId="62" xr:uid="{00000000-0005-0000-0000-000010000000}"/>
    <cellStyle name="Millares [0] 5 2 2" xfId="163" xr:uid="{E14C2769-73B2-41F7-BF1C-605ACBFEC167}"/>
    <cellStyle name="Millares [0] 5 3" xfId="94" xr:uid="{D910978E-C0F8-46C0-A677-BA1DBA7469EA}"/>
    <cellStyle name="Millares [0] 5 4" xfId="118" xr:uid="{7D8D4BD6-CDF4-410C-8320-EEF07DA2402D}"/>
    <cellStyle name="Millares [0] 5 5" xfId="143" xr:uid="{4C426E9E-87EC-4C24-B405-D784431E3211}"/>
    <cellStyle name="Millares [0] 6" xfId="43" xr:uid="{00000000-0005-0000-0000-000011000000}"/>
    <cellStyle name="Millares [0] 6 2" xfId="71" xr:uid="{00000000-0005-0000-0000-000012000000}"/>
    <cellStyle name="Millares [0] 6 2 2" xfId="172" xr:uid="{DFC84092-E565-4897-9C8F-E54F273EA5C7}"/>
    <cellStyle name="Millares [0] 6 3" xfId="181" xr:uid="{16F13A08-4215-4FA3-9FAF-F3BB60BDC1B5}"/>
    <cellStyle name="Millares [0] 7" xfId="75" xr:uid="{00000000-0005-0000-0000-000013000000}"/>
    <cellStyle name="Millares [0] 7 2" xfId="106" xr:uid="{B914DB78-D2E8-45B4-982C-224C35E4C66F}"/>
    <cellStyle name="Millares [0] 7 3" xfId="130" xr:uid="{F5A69828-EAA8-4B41-B7C8-206C389E7750}"/>
    <cellStyle name="Millares [0] 7 4" xfId="176" xr:uid="{29CE610E-E91F-46FA-8BCF-EC9296437D0E}"/>
    <cellStyle name="Millares [0] 8" xfId="79" xr:uid="{1ACB132F-5C66-4E02-BA7A-965F811E6BE2}"/>
    <cellStyle name="Millares [0] 8 2" xfId="178" xr:uid="{FF3BEF91-1738-4F98-977E-2BDE300D9564}"/>
    <cellStyle name="Millares [0] 9" xfId="81" xr:uid="{504B62B0-0B22-4DCB-8923-D044E0D8680C}"/>
    <cellStyle name="Millares [0] 9 2" xfId="180" xr:uid="{82E4EA66-D10F-45E4-AF9C-D25AA5F4D339}"/>
    <cellStyle name="Millares 2" xfId="3" xr:uid="{00000000-0005-0000-0000-000014000000}"/>
    <cellStyle name="Millares 2 2" xfId="4" xr:uid="{00000000-0005-0000-0000-000015000000}"/>
    <cellStyle name="Millares 2 3" xfId="5" xr:uid="{00000000-0005-0000-0000-000016000000}"/>
    <cellStyle name="Millares 2 4" xfId="22" xr:uid="{00000000-0005-0000-0000-000017000000}"/>
    <cellStyle name="Millares 2 4 2" xfId="40" xr:uid="{00000000-0005-0000-0000-000018000000}"/>
    <cellStyle name="Millares 2 4 2 2" xfId="69" xr:uid="{00000000-0005-0000-0000-000019000000}"/>
    <cellStyle name="Millares 2 4 2 2 2" xfId="170" xr:uid="{C36E76A2-59BF-41EA-B86E-78CEF6CE0D3B}"/>
    <cellStyle name="Millares 2 4 2 3" xfId="101" xr:uid="{15AA1AD2-A005-4879-A9D4-8CD1E3945D6E}"/>
    <cellStyle name="Millares 2 4 2 4" xfId="125" xr:uid="{C061E0D8-A3BB-4EBF-A2AB-E5805C3225DB}"/>
    <cellStyle name="Millares 2 4 2 5" xfId="150" xr:uid="{980CB0AF-3A2B-419D-9CDD-150CFA16E112}"/>
    <cellStyle name="Millares 2 4 3" xfId="59" xr:uid="{00000000-0005-0000-0000-00001A000000}"/>
    <cellStyle name="Millares 2 4 3 2" xfId="160" xr:uid="{AE11CA6E-4E2A-4CC7-9B3E-A6F636FA8D68}"/>
    <cellStyle name="Millares 2 4 4" xfId="91" xr:uid="{1FE7725A-4AB7-439A-AF82-01DF76EB29F1}"/>
    <cellStyle name="Millares 2 4 5" xfId="115" xr:uid="{B29CBF77-32FD-4CAC-9176-BE9FD04D9092}"/>
    <cellStyle name="Millares 2 4 6" xfId="139" xr:uid="{1AF42CDD-21C0-400B-8AC9-B8A8E44A2105}"/>
    <cellStyle name="Millares 2 5" xfId="25" xr:uid="{00000000-0005-0000-0000-00001B000000}"/>
    <cellStyle name="Millares 2 5 2" xfId="61" xr:uid="{00000000-0005-0000-0000-00001C000000}"/>
    <cellStyle name="Millares 2 5 2 2" xfId="162" xr:uid="{6158A012-4219-4E8A-BEB1-F9117A9E477B}"/>
    <cellStyle name="Millares 2 5 3" xfId="93" xr:uid="{BD354CCA-E03B-4CA5-87AA-39D12D1B95C2}"/>
    <cellStyle name="Millares 2 5 4" xfId="117" xr:uid="{75932958-7806-41BB-9995-D644E60DF195}"/>
    <cellStyle name="Millares 2 5 5" xfId="141" xr:uid="{10869FAE-DA59-4153-9244-09CCF1160CF8}"/>
    <cellStyle name="Millares 3" xfId="21" xr:uid="{00000000-0005-0000-0000-00001D000000}"/>
    <cellStyle name="Millares 3 2" xfId="32" xr:uid="{00000000-0005-0000-0000-00001E000000}"/>
    <cellStyle name="Millares 4" xfId="23" xr:uid="{00000000-0005-0000-0000-00001F000000}"/>
    <cellStyle name="Millares 4 2" xfId="41" xr:uid="{00000000-0005-0000-0000-000020000000}"/>
    <cellStyle name="Millares 4 2 2" xfId="70" xr:uid="{00000000-0005-0000-0000-000021000000}"/>
    <cellStyle name="Millares 4 2 2 2" xfId="171" xr:uid="{281F9805-39EF-4DCD-8312-5626E97175B7}"/>
    <cellStyle name="Millares 4 2 3" xfId="102" xr:uid="{CA86B0B2-508E-4285-AB36-2E845BAAD892}"/>
    <cellStyle name="Millares 4 2 4" xfId="126" xr:uid="{11269C7A-F26B-48CF-8124-CA6E097ACBE0}"/>
    <cellStyle name="Millares 4 2 5" xfId="151" xr:uid="{2C060AD3-01A1-47B9-97B7-0A134D805AB2}"/>
    <cellStyle name="Millares 4 3" xfId="44" xr:uid="{00000000-0005-0000-0000-000022000000}"/>
    <cellStyle name="Millares 4 4" xfId="60" xr:uid="{00000000-0005-0000-0000-000023000000}"/>
    <cellStyle name="Millares 4 4 2" xfId="161" xr:uid="{A900804D-A717-4C52-B5B1-AFA3D7A1FFD5}"/>
    <cellStyle name="Millares 4 5" xfId="92" xr:uid="{45D05BF4-DBEF-4835-82D7-41C964203AAD}"/>
    <cellStyle name="Millares 4 6" xfId="116" xr:uid="{42EB4AE3-6848-4288-A727-A525A19DE34F}"/>
    <cellStyle name="Millares 4 7" xfId="140" xr:uid="{AF65EF40-AC4B-4B07-8756-B18496825A17}"/>
    <cellStyle name="Millares 5" xfId="18" xr:uid="{00000000-0005-0000-0000-000024000000}"/>
    <cellStyle name="Millares 5 2" xfId="37" xr:uid="{00000000-0005-0000-0000-000025000000}"/>
    <cellStyle name="Millares 5 2 2" xfId="66" xr:uid="{00000000-0005-0000-0000-000026000000}"/>
    <cellStyle name="Millares 5 2 2 2" xfId="167" xr:uid="{8D7B8FE9-D2E8-48D0-8898-43DF9CCECE3B}"/>
    <cellStyle name="Millares 5 2 3" xfId="98" xr:uid="{F78E2E84-634B-419D-97D2-A7E07A988FC1}"/>
    <cellStyle name="Millares 5 2 4" xfId="122" xr:uid="{677EE412-553C-4740-BCB9-C10B55CFB483}"/>
    <cellStyle name="Millares 5 2 5" xfId="147" xr:uid="{984D5268-2091-4619-9C44-F0BA0ECD09EB}"/>
    <cellStyle name="Millares 5 3" xfId="56" xr:uid="{00000000-0005-0000-0000-000027000000}"/>
    <cellStyle name="Millares 5 3 2" xfId="157" xr:uid="{A26A1E2D-8B28-4D8D-9DEC-08A280C00FF3}"/>
    <cellStyle name="Millares 5 4" xfId="88" xr:uid="{8F75ADB1-8749-4803-BBAB-9545093BF2C9}"/>
    <cellStyle name="Millares 5 5" xfId="112" xr:uid="{67C65D6D-E66A-49CB-A39E-4B0392E098FA}"/>
    <cellStyle name="Millares 5 6" xfId="136" xr:uid="{B38DF384-EBBF-4DEA-BC8A-BC5816925B20}"/>
    <cellStyle name="Millares 6" xfId="46" xr:uid="{00000000-0005-0000-0000-000028000000}"/>
    <cellStyle name="Millares 7" xfId="131" xr:uid="{7A432DF0-2CB6-4504-ACA3-B31BA41D1AA2}"/>
    <cellStyle name="Millares 8" xfId="142" xr:uid="{B635364D-FF1F-49F9-8307-82AAF5792C4B}"/>
    <cellStyle name="Millares 9" xfId="132" xr:uid="{667B3F48-1C1B-4607-BC1A-B2BFF368E5B1}"/>
    <cellStyle name="Millares_HOJA FLUJO DE CAJA" xfId="52" xr:uid="{00000000-0005-0000-0000-000029000000}"/>
    <cellStyle name="Normal" xfId="0" builtinId="0"/>
    <cellStyle name="Normal 10" xfId="78" xr:uid="{77CB4DED-19B3-4ED3-B330-DF4B6CFB49DA}"/>
    <cellStyle name="Normal 10 2" xfId="177" xr:uid="{68F1D4EA-A991-49CF-AC04-1B06C4B64F80}"/>
    <cellStyle name="Normal 11" xfId="80" xr:uid="{BD0E0D40-EB30-4802-9E58-B85A314D93D8}"/>
    <cellStyle name="Normal 11 2" xfId="179" xr:uid="{460A04E1-0522-47AC-AC4D-81A85F8EBDA7}"/>
    <cellStyle name="Normal 12" xfId="82" xr:uid="{B995A2D4-BE61-45B8-BEB1-70512C606B6F}"/>
    <cellStyle name="Normal 12 2" xfId="184" xr:uid="{660A8FB4-EAF6-45BC-A634-DE977C47ED6C}"/>
    <cellStyle name="Normal 13" xfId="83" xr:uid="{9752CFC8-3946-4547-9CAF-36E5E5367293}"/>
    <cellStyle name="Normal 14" xfId="107" xr:uid="{C8FC1822-9DE5-4FBC-AEF9-96AF0CD21365}"/>
    <cellStyle name="Normal 2" xfId="6" xr:uid="{00000000-0005-0000-0000-00002B000000}"/>
    <cellStyle name="Normal 2 2" xfId="7" xr:uid="{00000000-0005-0000-0000-00002C000000}"/>
    <cellStyle name="Normal 2 2 2" xfId="50" xr:uid="{00000000-0005-0000-0000-00002D000000}"/>
    <cellStyle name="Normal 2 3" xfId="14" xr:uid="{00000000-0005-0000-0000-00002E000000}"/>
    <cellStyle name="Normal 2 3 2" xfId="36" xr:uid="{00000000-0005-0000-0000-00002F000000}"/>
    <cellStyle name="Normal 2 3 2 2" xfId="65" xr:uid="{00000000-0005-0000-0000-000030000000}"/>
    <cellStyle name="Normal 2 3 2 2 2" xfId="166" xr:uid="{5BDE6418-D0E5-431A-9C9B-EF1448A54C7F}"/>
    <cellStyle name="Normal 2 3 2 3" xfId="97" xr:uid="{747DA4B3-7427-47EC-8D32-51E17E81C95E}"/>
    <cellStyle name="Normal 2 3 2 4" xfId="121" xr:uid="{2C3286F4-8F05-4BF0-BA0B-3311B76C67A9}"/>
    <cellStyle name="Normal 2 3 2 5" xfId="146" xr:uid="{6166ADE4-4525-42FF-A489-E6C288E5BD19}"/>
    <cellStyle name="Normal 2 3 3" xfId="55" xr:uid="{00000000-0005-0000-0000-000031000000}"/>
    <cellStyle name="Normal 2 3 3 2" xfId="156" xr:uid="{7DFEC337-67CA-4EB9-B54D-5E5FF6836D4E}"/>
    <cellStyle name="Normal 2 3 4" xfId="87" xr:uid="{B232963E-4D90-4FFB-843A-22CE58AD6006}"/>
    <cellStyle name="Normal 2 3 5" xfId="111" xr:uid="{57884340-F3A4-469A-920F-F8D7DFEBF6D4}"/>
    <cellStyle name="Normal 2 3 6" xfId="135" xr:uid="{593DB013-1CB4-45C7-9A52-DEB826B9F931}"/>
    <cellStyle name="Normal 2 4" xfId="26" xr:uid="{00000000-0005-0000-0000-000032000000}"/>
    <cellStyle name="Normal 3" xfId="8" xr:uid="{00000000-0005-0000-0000-000033000000}"/>
    <cellStyle name="Normal 3 2" xfId="30" xr:uid="{00000000-0005-0000-0000-000034000000}"/>
    <cellStyle name="Normal 3 3" xfId="24" xr:uid="{00000000-0005-0000-0000-000035000000}"/>
    <cellStyle name="Normal 4" xfId="11" xr:uid="{00000000-0005-0000-0000-000036000000}"/>
    <cellStyle name="Normal 4 2" xfId="16" xr:uid="{00000000-0005-0000-0000-000037000000}"/>
    <cellStyle name="Normal 4 2 2" xfId="182" xr:uid="{D5D3C286-D2EE-484C-B428-7A3412FDA3D1}"/>
    <cellStyle name="Normal 4 3" xfId="27" xr:uid="{00000000-0005-0000-0000-000038000000}"/>
    <cellStyle name="Normal 5" xfId="12" xr:uid="{00000000-0005-0000-0000-000039000000}"/>
    <cellStyle name="Normal 5 2" xfId="28" xr:uid="{00000000-0005-0000-0000-00003A000000}"/>
    <cellStyle name="Normal 5 3" xfId="34" xr:uid="{00000000-0005-0000-0000-00003B000000}"/>
    <cellStyle name="Normal 5 3 2" xfId="63" xr:uid="{00000000-0005-0000-0000-00003C000000}"/>
    <cellStyle name="Normal 5 3 2 2" xfId="164" xr:uid="{8157DA1C-D0A1-4986-AB2D-8EBD1F83E803}"/>
    <cellStyle name="Normal 5 3 3" xfId="95" xr:uid="{E50A7635-564B-4DE9-89EB-8BFD5131FC16}"/>
    <cellStyle name="Normal 5 3 4" xfId="119" xr:uid="{AB3CEAEB-299C-441C-A414-B576FE12A128}"/>
    <cellStyle name="Normal 5 3 5" xfId="144" xr:uid="{F5F4D42A-A84A-47D9-9F3D-97517FC5D0E1}"/>
    <cellStyle name="Normal 5 4" xfId="53" xr:uid="{00000000-0005-0000-0000-00003D000000}"/>
    <cellStyle name="Normal 5 4 2" xfId="154" xr:uid="{A5CBE0FD-00B8-446D-982F-37CD58C73D5F}"/>
    <cellStyle name="Normal 5 5" xfId="85" xr:uid="{FB8B77A5-E19E-4D34-A52B-49118270DE87}"/>
    <cellStyle name="Normal 5 6" xfId="109" xr:uid="{2DBB862F-C210-483C-98FA-4E6286672AD7}"/>
    <cellStyle name="Normal 5 7" xfId="133" xr:uid="{528BF959-A335-47C3-A25C-C2094DF3834A}"/>
    <cellStyle name="Normal 6" xfId="29" xr:uid="{00000000-0005-0000-0000-00003E000000}"/>
    <cellStyle name="Normal 7" xfId="31" xr:uid="{00000000-0005-0000-0000-00003F000000}"/>
    <cellStyle name="Normal 8" xfId="48" xr:uid="{00000000-0005-0000-0000-000040000000}"/>
    <cellStyle name="Normal 8 2" xfId="72" xr:uid="{00000000-0005-0000-0000-000041000000}"/>
    <cellStyle name="Normal 8 2 2" xfId="173" xr:uid="{569A62DC-102C-4A6B-A2A5-DD90F3AD32E7}"/>
    <cellStyle name="Normal 8 3" xfId="103" xr:uid="{55F22715-E285-4828-B916-206CD151F25C}"/>
    <cellStyle name="Normal 8 4" xfId="127" xr:uid="{E4F270F6-C6DA-4C0B-8DC9-08808CDB2AD8}"/>
    <cellStyle name="Normal 8 5" xfId="152" xr:uid="{C3E3621B-4533-46A8-A67E-9A47A6F48F7D}"/>
    <cellStyle name="Normal 9" xfId="74" xr:uid="{00000000-0005-0000-0000-000042000000}"/>
    <cellStyle name="Normal 9 2" xfId="105" xr:uid="{F91FCF69-F041-482E-B64E-E02960BD21FD}"/>
    <cellStyle name="Normal 9 3" xfId="129" xr:uid="{6DF74964-91C8-448D-9D72-6DABF36D85CE}"/>
    <cellStyle name="Normal 9 4" xfId="175" xr:uid="{56DD12DD-9C6C-42C8-A2DE-5F0F09A97DD9}"/>
    <cellStyle name="Normal_BALANCE30-06-99" xfId="9" xr:uid="{00000000-0005-0000-0000-000043000000}"/>
    <cellStyle name="Porcentaje" xfId="10" builtinId="5"/>
    <cellStyle name="Porcentaje 2" xfId="13" xr:uid="{00000000-0005-0000-0000-000045000000}"/>
    <cellStyle name="Porcentaje 2 2" xfId="35" xr:uid="{00000000-0005-0000-0000-000046000000}"/>
    <cellStyle name="Porcentaje 2 2 2" xfId="64" xr:uid="{00000000-0005-0000-0000-000047000000}"/>
    <cellStyle name="Porcentaje 2 2 2 2" xfId="165" xr:uid="{5F2AC047-AF3B-43DE-BA5A-1B00D047B379}"/>
    <cellStyle name="Porcentaje 2 2 3" xfId="96" xr:uid="{2FA1B763-E7E5-4C46-A4AE-4BD4D46F5E61}"/>
    <cellStyle name="Porcentaje 2 2 4" xfId="120" xr:uid="{27BB394A-E4E4-4B3A-AAD2-81853D1DE26E}"/>
    <cellStyle name="Porcentaje 2 2 5" xfId="145" xr:uid="{DD31A314-207D-4E4D-AE72-9B4CD7DF0749}"/>
    <cellStyle name="Porcentaje 2 3" xfId="54" xr:uid="{00000000-0005-0000-0000-000048000000}"/>
    <cellStyle name="Porcentaje 2 3 2" xfId="155" xr:uid="{C0677C65-1FC3-4698-81AD-E669A788E524}"/>
    <cellStyle name="Porcentaje 2 4" xfId="86" xr:uid="{ADA494A1-9254-4EAB-8C47-A3F518D9BA96}"/>
    <cellStyle name="Porcentaje 2 5" xfId="110" xr:uid="{05A38320-D920-4EBB-96A4-6C4A6D221E3A}"/>
    <cellStyle name="Porcentaje 2 6" xfId="134" xr:uid="{ABBD56E2-5E9E-42F8-AABB-91ADF030C7AB}"/>
    <cellStyle name="Porcentaje 3" xfId="47" xr:uid="{00000000-0005-0000-0000-000049000000}"/>
    <cellStyle name="Porcentaje 4" xfId="49" xr:uid="{00000000-0005-0000-0000-00004A000000}"/>
    <cellStyle name="Porcentaje 4 2" xfId="73" xr:uid="{00000000-0005-0000-0000-00004B000000}"/>
    <cellStyle name="Porcentaje 4 2 2" xfId="174" xr:uid="{CEDA08D9-D95C-4F2B-A721-D1AF39ECEFC8}"/>
    <cellStyle name="Porcentaje 4 3" xfId="104" xr:uid="{EF7F7D8F-78BF-429E-8AB2-45A8D7E430A8}"/>
    <cellStyle name="Porcentaje 4 4" xfId="128" xr:uid="{CBDEF84B-03BD-4C18-AD00-42EA17BF1F61}"/>
    <cellStyle name="Porcentaje 4 5" xfId="153" xr:uid="{4F674014-3913-4652-BA04-7345C12E6D28}"/>
    <cellStyle name="SAPBEXaggData" xfId="77" xr:uid="{00000000-0005-0000-0000-00004C000000}"/>
    <cellStyle name="SAPBEXexcCritical4" xfId="76" xr:uid="{00000000-0005-0000-0000-00004D000000}"/>
    <cellStyle name="SAPBEXstdData" xfId="84" xr:uid="{0C25CB94-6F4A-46F3-A340-7AB199F59B3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114300</xdr:rowOff>
    </xdr:to>
    <xdr:pic>
      <xdr:nvPicPr>
        <xdr:cNvPr id="3" name="Imagen 2">
          <a:extLst>
            <a:ext uri="{FF2B5EF4-FFF2-40B4-BE49-F238E27FC236}">
              <a16:creationId xmlns:a16="http://schemas.microsoft.com/office/drawing/2014/main" id="{C693EADF-A23B-4EBA-80B3-F952AF5C97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9C970AA2-1EEA-4F4B-83C5-D7126248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04E9C297-B46A-4F3D-8197-29BA831196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718540</xdr:colOff>
      <xdr:row>3</xdr:row>
      <xdr:rowOff>95250</xdr:rowOff>
    </xdr:to>
    <xdr:pic>
      <xdr:nvPicPr>
        <xdr:cNvPr id="2" name="Imagen 1">
          <a:extLst>
            <a:ext uri="{FF2B5EF4-FFF2-40B4-BE49-F238E27FC236}">
              <a16:creationId xmlns:a16="http://schemas.microsoft.com/office/drawing/2014/main" id="{01CF8D27-0566-42A4-9FA9-D2ACCCE024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104775</xdr:rowOff>
    </xdr:to>
    <xdr:pic>
      <xdr:nvPicPr>
        <xdr:cNvPr id="2" name="Imagen 1">
          <a:extLst>
            <a:ext uri="{FF2B5EF4-FFF2-40B4-BE49-F238E27FC236}">
              <a16:creationId xmlns:a16="http://schemas.microsoft.com/office/drawing/2014/main" id="{954A45C7-8DD6-4A72-AB6E-06A13D60D1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143107</xdr:rowOff>
    </xdr:to>
    <xdr:pic>
      <xdr:nvPicPr>
        <xdr:cNvPr id="2" name="Imagen 1">
          <a:extLst>
            <a:ext uri="{FF2B5EF4-FFF2-40B4-BE49-F238E27FC236}">
              <a16:creationId xmlns:a16="http://schemas.microsoft.com/office/drawing/2014/main" id="{3A308707-F8B6-4F58-9CCA-1FFC574970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66165" cy="628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4</xdr:row>
      <xdr:rowOff>76200</xdr:rowOff>
    </xdr:to>
    <xdr:pic>
      <xdr:nvPicPr>
        <xdr:cNvPr id="2" name="Imagen 1">
          <a:extLst>
            <a:ext uri="{FF2B5EF4-FFF2-40B4-BE49-F238E27FC236}">
              <a16:creationId xmlns:a16="http://schemas.microsoft.com/office/drawing/2014/main" id="{8102F559-F6F9-47EC-80A5-FBBFA5DC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257175</xdr:colOff>
      <xdr:row>26</xdr:row>
      <xdr:rowOff>152400</xdr:rowOff>
    </xdr:from>
    <xdr:to>
      <xdr:col>0</xdr:col>
      <xdr:colOff>1162050</xdr:colOff>
      <xdr:row>26</xdr:row>
      <xdr:rowOff>152400</xdr:rowOff>
    </xdr:to>
    <xdr:sp macro="" textlink="">
      <xdr:nvSpPr>
        <xdr:cNvPr id="178769" name="Line 1">
          <a:extLst>
            <a:ext uri="{FF2B5EF4-FFF2-40B4-BE49-F238E27FC236}">
              <a16:creationId xmlns:a16="http://schemas.microsoft.com/office/drawing/2014/main" id="{00000000-0008-0000-0E00-000051BA0200}"/>
            </a:ext>
          </a:extLst>
        </xdr:cNvPr>
        <xdr:cNvSpPr>
          <a:spLocks noChangeShapeType="1"/>
        </xdr:cNvSpPr>
      </xdr:nvSpPr>
      <xdr:spPr bwMode="auto">
        <a:xfrm>
          <a:off x="257175" y="443865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30</xdr:row>
      <xdr:rowOff>152400</xdr:rowOff>
    </xdr:from>
    <xdr:to>
      <xdr:col>0</xdr:col>
      <xdr:colOff>1190625</xdr:colOff>
      <xdr:row>30</xdr:row>
      <xdr:rowOff>152400</xdr:rowOff>
    </xdr:to>
    <xdr:sp macro="" textlink="">
      <xdr:nvSpPr>
        <xdr:cNvPr id="178770" name="Line 5">
          <a:extLst>
            <a:ext uri="{FF2B5EF4-FFF2-40B4-BE49-F238E27FC236}">
              <a16:creationId xmlns:a16="http://schemas.microsoft.com/office/drawing/2014/main" id="{00000000-0008-0000-0E00-000052BA0200}"/>
            </a:ext>
          </a:extLst>
        </xdr:cNvPr>
        <xdr:cNvSpPr>
          <a:spLocks noChangeShapeType="1"/>
        </xdr:cNvSpPr>
      </xdr:nvSpPr>
      <xdr:spPr bwMode="auto">
        <a:xfrm flipV="1">
          <a:off x="276225" y="51149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26</xdr:row>
      <xdr:rowOff>152400</xdr:rowOff>
    </xdr:from>
    <xdr:to>
      <xdr:col>0</xdr:col>
      <xdr:colOff>1162050</xdr:colOff>
      <xdr:row>26</xdr:row>
      <xdr:rowOff>152400</xdr:rowOff>
    </xdr:to>
    <xdr:sp macro="" textlink="">
      <xdr:nvSpPr>
        <xdr:cNvPr id="178771" name="Line 1">
          <a:extLst>
            <a:ext uri="{FF2B5EF4-FFF2-40B4-BE49-F238E27FC236}">
              <a16:creationId xmlns:a16="http://schemas.microsoft.com/office/drawing/2014/main" id="{00000000-0008-0000-0E00-000053BA0200}"/>
            </a:ext>
          </a:extLst>
        </xdr:cNvPr>
        <xdr:cNvSpPr>
          <a:spLocks noChangeShapeType="1"/>
        </xdr:cNvSpPr>
      </xdr:nvSpPr>
      <xdr:spPr bwMode="auto">
        <a:xfrm>
          <a:off x="257175" y="443865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142875</xdr:colOff>
      <xdr:row>33</xdr:row>
      <xdr:rowOff>133350</xdr:rowOff>
    </xdr:from>
    <xdr:to>
      <xdr:col>1</xdr:col>
      <xdr:colOff>1095375</xdr:colOff>
      <xdr:row>35</xdr:row>
      <xdr:rowOff>0</xdr:rowOff>
    </xdr:to>
    <xdr:grpSp>
      <xdr:nvGrpSpPr>
        <xdr:cNvPr id="178772" name="17 Grupo">
          <a:extLst>
            <a:ext uri="{FF2B5EF4-FFF2-40B4-BE49-F238E27FC236}">
              <a16:creationId xmlns:a16="http://schemas.microsoft.com/office/drawing/2014/main" id="{00000000-0008-0000-0E00-000054BA0200}"/>
            </a:ext>
          </a:extLst>
        </xdr:cNvPr>
        <xdr:cNvGrpSpPr>
          <a:grpSpLocks/>
        </xdr:cNvGrpSpPr>
      </xdr:nvGrpSpPr>
      <xdr:grpSpPr bwMode="auto">
        <a:xfrm>
          <a:off x="142875" y="5610225"/>
          <a:ext cx="2600325" cy="0"/>
          <a:chOff x="180975" y="5667375"/>
          <a:chExt cx="2771775" cy="83721"/>
        </a:xfrm>
      </xdr:grpSpPr>
      <xdr:sp macro="" textlink="">
        <xdr:nvSpPr>
          <xdr:cNvPr id="178773" name="Line 5">
            <a:extLst>
              <a:ext uri="{FF2B5EF4-FFF2-40B4-BE49-F238E27FC236}">
                <a16:creationId xmlns:a16="http://schemas.microsoft.com/office/drawing/2014/main" id="{00000000-0008-0000-0E00-000055BA0200}"/>
              </a:ext>
            </a:extLst>
          </xdr:cNvPr>
          <xdr:cNvSpPr>
            <a:spLocks noChangeShapeType="1"/>
          </xdr:cNvSpPr>
        </xdr:nvSpPr>
        <xdr:spPr bwMode="auto">
          <a:xfrm flipV="1">
            <a:off x="180975"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774" name="Line 5">
            <a:extLst>
              <a:ext uri="{FF2B5EF4-FFF2-40B4-BE49-F238E27FC236}">
                <a16:creationId xmlns:a16="http://schemas.microsoft.com/office/drawing/2014/main" id="{00000000-0008-0000-0E00-000056BA0200}"/>
              </a:ext>
            </a:extLst>
          </xdr:cNvPr>
          <xdr:cNvSpPr>
            <a:spLocks noChangeShapeType="1"/>
          </xdr:cNvSpPr>
        </xdr:nvSpPr>
        <xdr:spPr bwMode="auto">
          <a:xfrm flipV="1">
            <a:off x="1019175"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775" name="Line 5">
            <a:extLst>
              <a:ext uri="{FF2B5EF4-FFF2-40B4-BE49-F238E27FC236}">
                <a16:creationId xmlns:a16="http://schemas.microsoft.com/office/drawing/2014/main" id="{00000000-0008-0000-0E00-000057BA0200}"/>
              </a:ext>
            </a:extLst>
          </xdr:cNvPr>
          <xdr:cNvSpPr>
            <a:spLocks noChangeShapeType="1"/>
          </xdr:cNvSpPr>
        </xdr:nvSpPr>
        <xdr:spPr bwMode="auto">
          <a:xfrm flipV="1">
            <a:off x="1495425"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8776" name="Line 5">
            <a:extLst>
              <a:ext uri="{FF2B5EF4-FFF2-40B4-BE49-F238E27FC236}">
                <a16:creationId xmlns:a16="http://schemas.microsoft.com/office/drawing/2014/main" id="{00000000-0008-0000-0E00-000058BA0200}"/>
              </a:ext>
            </a:extLst>
          </xdr:cNvPr>
          <xdr:cNvSpPr>
            <a:spLocks noChangeShapeType="1"/>
          </xdr:cNvSpPr>
        </xdr:nvSpPr>
        <xdr:spPr bwMode="auto">
          <a:xfrm flipV="1">
            <a:off x="2114550" y="5751096"/>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0</xdr:rowOff>
    </xdr:from>
    <xdr:to>
      <xdr:col>0</xdr:col>
      <xdr:colOff>994765</xdr:colOff>
      <xdr:row>3</xdr:row>
      <xdr:rowOff>133350</xdr:rowOff>
    </xdr:to>
    <xdr:pic>
      <xdr:nvPicPr>
        <xdr:cNvPr id="10" name="Imagen 9">
          <a:extLst>
            <a:ext uri="{FF2B5EF4-FFF2-40B4-BE49-F238E27FC236}">
              <a16:creationId xmlns:a16="http://schemas.microsoft.com/office/drawing/2014/main" id="{3538F776-494F-4B60-9B4D-914D983397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142875</xdr:rowOff>
    </xdr:from>
    <xdr:to>
      <xdr:col>3</xdr:col>
      <xdr:colOff>571500</xdr:colOff>
      <xdr:row>5</xdr:row>
      <xdr:rowOff>142875</xdr:rowOff>
    </xdr:to>
    <xdr:sp macro="" textlink="">
      <xdr:nvSpPr>
        <xdr:cNvPr id="167632" name="Line 113">
          <a:extLst>
            <a:ext uri="{FF2B5EF4-FFF2-40B4-BE49-F238E27FC236}">
              <a16:creationId xmlns:a16="http://schemas.microsoft.com/office/drawing/2014/main" id="{00000000-0008-0000-0100-0000D08E0200}"/>
            </a:ext>
          </a:extLst>
        </xdr:cNvPr>
        <xdr:cNvSpPr>
          <a:spLocks noChangeShapeType="1"/>
        </xdr:cNvSpPr>
      </xdr:nvSpPr>
      <xdr:spPr bwMode="auto">
        <a:xfrm>
          <a:off x="520065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3" name="Line 168">
          <a:extLst>
            <a:ext uri="{FF2B5EF4-FFF2-40B4-BE49-F238E27FC236}">
              <a16:creationId xmlns:a16="http://schemas.microsoft.com/office/drawing/2014/main" id="{00000000-0008-0000-0100-0000D1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4" name="Line 169">
          <a:extLst>
            <a:ext uri="{FF2B5EF4-FFF2-40B4-BE49-F238E27FC236}">
              <a16:creationId xmlns:a16="http://schemas.microsoft.com/office/drawing/2014/main" id="{00000000-0008-0000-0100-0000D2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5" name="Line 170">
          <a:extLst>
            <a:ext uri="{FF2B5EF4-FFF2-40B4-BE49-F238E27FC236}">
              <a16:creationId xmlns:a16="http://schemas.microsoft.com/office/drawing/2014/main" id="{00000000-0008-0000-0100-0000D3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6" name="Line 113">
          <a:extLst>
            <a:ext uri="{FF2B5EF4-FFF2-40B4-BE49-F238E27FC236}">
              <a16:creationId xmlns:a16="http://schemas.microsoft.com/office/drawing/2014/main" id="{00000000-0008-0000-0100-0000D4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7" name="Line 113">
          <a:extLst>
            <a:ext uri="{FF2B5EF4-FFF2-40B4-BE49-F238E27FC236}">
              <a16:creationId xmlns:a16="http://schemas.microsoft.com/office/drawing/2014/main" id="{00000000-0008-0000-0100-0000D5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8" name="Line 113">
          <a:extLst>
            <a:ext uri="{FF2B5EF4-FFF2-40B4-BE49-F238E27FC236}">
              <a16:creationId xmlns:a16="http://schemas.microsoft.com/office/drawing/2014/main" id="{00000000-0008-0000-0100-0000D6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39" name="Line 113">
          <a:extLst>
            <a:ext uri="{FF2B5EF4-FFF2-40B4-BE49-F238E27FC236}">
              <a16:creationId xmlns:a16="http://schemas.microsoft.com/office/drawing/2014/main" id="{00000000-0008-0000-0100-0000D7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40" name="Line 113">
          <a:extLst>
            <a:ext uri="{FF2B5EF4-FFF2-40B4-BE49-F238E27FC236}">
              <a16:creationId xmlns:a16="http://schemas.microsoft.com/office/drawing/2014/main" id="{00000000-0008-0000-0100-0000D8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67641" name="Line 113">
          <a:extLst>
            <a:ext uri="{FF2B5EF4-FFF2-40B4-BE49-F238E27FC236}">
              <a16:creationId xmlns:a16="http://schemas.microsoft.com/office/drawing/2014/main" id="{00000000-0008-0000-0100-0000D98E0200}"/>
            </a:ext>
          </a:extLst>
        </xdr:cNvPr>
        <xdr:cNvSpPr>
          <a:spLocks noChangeShapeType="1"/>
        </xdr:cNvSpPr>
      </xdr:nvSpPr>
      <xdr:spPr bwMode="auto">
        <a:xfrm>
          <a:off x="1116330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5</xdr:row>
      <xdr:rowOff>142875</xdr:rowOff>
    </xdr:from>
    <xdr:to>
      <xdr:col>7</xdr:col>
      <xdr:colOff>571500</xdr:colOff>
      <xdr:row>5</xdr:row>
      <xdr:rowOff>142875</xdr:rowOff>
    </xdr:to>
    <xdr:sp macro="" textlink="">
      <xdr:nvSpPr>
        <xdr:cNvPr id="12" name="Line 113">
          <a:extLst>
            <a:ext uri="{FF2B5EF4-FFF2-40B4-BE49-F238E27FC236}">
              <a16:creationId xmlns:a16="http://schemas.microsoft.com/office/drawing/2014/main" id="{00000000-0008-0000-0100-00000C000000}"/>
            </a:ext>
          </a:extLst>
        </xdr:cNvPr>
        <xdr:cNvSpPr>
          <a:spLocks noChangeShapeType="1"/>
        </xdr:cNvSpPr>
      </xdr:nvSpPr>
      <xdr:spPr bwMode="auto">
        <a:xfrm>
          <a:off x="5191125" y="95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309563</xdr:colOff>
      <xdr:row>0</xdr:row>
      <xdr:rowOff>0</xdr:rowOff>
    </xdr:from>
    <xdr:to>
      <xdr:col>0</xdr:col>
      <xdr:colOff>1304328</xdr:colOff>
      <xdr:row>3</xdr:row>
      <xdr:rowOff>128587</xdr:rowOff>
    </xdr:to>
    <xdr:pic>
      <xdr:nvPicPr>
        <xdr:cNvPr id="15" name="Imagen 14">
          <a:extLst>
            <a:ext uri="{FF2B5EF4-FFF2-40B4-BE49-F238E27FC236}">
              <a16:creationId xmlns:a16="http://schemas.microsoft.com/office/drawing/2014/main" id="{3CDF4EF7-A4F8-4204-9BA9-9D5AD51728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571500</xdr:colOff>
      <xdr:row>5</xdr:row>
      <xdr:rowOff>142875</xdr:rowOff>
    </xdr:from>
    <xdr:to>
      <xdr:col>7</xdr:col>
      <xdr:colOff>571500</xdr:colOff>
      <xdr:row>5</xdr:row>
      <xdr:rowOff>142875</xdr:rowOff>
    </xdr:to>
    <xdr:sp macro="" textlink="">
      <xdr:nvSpPr>
        <xdr:cNvPr id="14" name="Line 113">
          <a:extLst>
            <a:ext uri="{FF2B5EF4-FFF2-40B4-BE49-F238E27FC236}">
              <a16:creationId xmlns:a16="http://schemas.microsoft.com/office/drawing/2014/main" id="{7AAD2FF7-3B33-4767-8F8B-736A73EAECBA}"/>
            </a:ext>
          </a:extLst>
        </xdr:cNvPr>
        <xdr:cNvSpPr>
          <a:spLocks noChangeShapeType="1"/>
        </xdr:cNvSpPr>
      </xdr:nvSpPr>
      <xdr:spPr bwMode="auto">
        <a:xfrm>
          <a:off x="5298281" y="111918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571500</xdr:colOff>
      <xdr:row>7</xdr:row>
      <xdr:rowOff>142875</xdr:rowOff>
    </xdr:from>
    <xdr:to>
      <xdr:col>9</xdr:col>
      <xdr:colOff>571500</xdr:colOff>
      <xdr:row>7</xdr:row>
      <xdr:rowOff>142875</xdr:rowOff>
    </xdr:to>
    <xdr:sp macro="" textlink="">
      <xdr:nvSpPr>
        <xdr:cNvPr id="2" name="Line 21">
          <a:extLst>
            <a:ext uri="{FF2B5EF4-FFF2-40B4-BE49-F238E27FC236}">
              <a16:creationId xmlns:a16="http://schemas.microsoft.com/office/drawing/2014/main" id="{44754AC1-3335-4EBD-B47E-4B306A80CC78}"/>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3" name="Line 25">
          <a:extLst>
            <a:ext uri="{FF2B5EF4-FFF2-40B4-BE49-F238E27FC236}">
              <a16:creationId xmlns:a16="http://schemas.microsoft.com/office/drawing/2014/main" id="{0CAF501B-B2AA-40B5-BFE8-F2F1E0EFBF4A}"/>
            </a:ext>
          </a:extLst>
        </xdr:cNvPr>
        <xdr:cNvSpPr>
          <a:spLocks noChangeShapeType="1"/>
        </xdr:cNvSpPr>
      </xdr:nvSpPr>
      <xdr:spPr bwMode="auto">
        <a:xfrm>
          <a:off x="4162425"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4" name="Line 26">
          <a:extLst>
            <a:ext uri="{FF2B5EF4-FFF2-40B4-BE49-F238E27FC236}">
              <a16:creationId xmlns:a16="http://schemas.microsoft.com/office/drawing/2014/main" id="{BB1AED62-138E-4CE0-8EE3-B0886A65A1E2}"/>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5" name="Line 27">
          <a:extLst>
            <a:ext uri="{FF2B5EF4-FFF2-40B4-BE49-F238E27FC236}">
              <a16:creationId xmlns:a16="http://schemas.microsoft.com/office/drawing/2014/main" id="{E2F086EA-E9F9-4FF9-BE3D-81E61E3280C0}"/>
            </a:ext>
          </a:extLst>
        </xdr:cNvPr>
        <xdr:cNvSpPr>
          <a:spLocks noChangeShapeType="1"/>
        </xdr:cNvSpPr>
      </xdr:nvSpPr>
      <xdr:spPr bwMode="auto">
        <a:xfrm>
          <a:off x="4162425"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6" name="Line 25">
          <a:extLst>
            <a:ext uri="{FF2B5EF4-FFF2-40B4-BE49-F238E27FC236}">
              <a16:creationId xmlns:a16="http://schemas.microsoft.com/office/drawing/2014/main" id="{0D39C20B-E7CD-463E-88C3-D3ACD1882A8F}"/>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7" name="Line 27">
          <a:extLst>
            <a:ext uri="{FF2B5EF4-FFF2-40B4-BE49-F238E27FC236}">
              <a16:creationId xmlns:a16="http://schemas.microsoft.com/office/drawing/2014/main" id="{E2B3D5E8-8ABD-45FD-8F3A-07F537FC8C16}"/>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8" name="Line 25">
          <a:extLst>
            <a:ext uri="{FF2B5EF4-FFF2-40B4-BE49-F238E27FC236}">
              <a16:creationId xmlns:a16="http://schemas.microsoft.com/office/drawing/2014/main" id="{8F462A11-9F8A-47A6-B12E-21D2216E4AFE}"/>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9" name="Line 27">
          <a:extLst>
            <a:ext uri="{FF2B5EF4-FFF2-40B4-BE49-F238E27FC236}">
              <a16:creationId xmlns:a16="http://schemas.microsoft.com/office/drawing/2014/main" id="{5608C01C-E2B1-45E6-9079-8D153D685D0B}"/>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0" name="Line 21">
          <a:extLst>
            <a:ext uri="{FF2B5EF4-FFF2-40B4-BE49-F238E27FC236}">
              <a16:creationId xmlns:a16="http://schemas.microsoft.com/office/drawing/2014/main" id="{D8882A5C-6BD4-4484-BBA4-681CDC70F183}"/>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11" name="Line 25">
          <a:extLst>
            <a:ext uri="{FF2B5EF4-FFF2-40B4-BE49-F238E27FC236}">
              <a16:creationId xmlns:a16="http://schemas.microsoft.com/office/drawing/2014/main" id="{597E340C-747A-4CCD-87DA-82FD80CBFE0F}"/>
            </a:ext>
          </a:extLst>
        </xdr:cNvPr>
        <xdr:cNvSpPr>
          <a:spLocks noChangeShapeType="1"/>
        </xdr:cNvSpPr>
      </xdr:nvSpPr>
      <xdr:spPr bwMode="auto">
        <a:xfrm>
          <a:off x="4162425"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2" name="Line 26">
          <a:extLst>
            <a:ext uri="{FF2B5EF4-FFF2-40B4-BE49-F238E27FC236}">
              <a16:creationId xmlns:a16="http://schemas.microsoft.com/office/drawing/2014/main" id="{4701E08D-E14A-430B-80DE-70FAC39F0098}"/>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571500</xdr:colOff>
      <xdr:row>7</xdr:row>
      <xdr:rowOff>142875</xdr:rowOff>
    </xdr:from>
    <xdr:to>
      <xdr:col>8</xdr:col>
      <xdr:colOff>571500</xdr:colOff>
      <xdr:row>7</xdr:row>
      <xdr:rowOff>142875</xdr:rowOff>
    </xdr:to>
    <xdr:sp macro="" textlink="">
      <xdr:nvSpPr>
        <xdr:cNvPr id="13" name="Line 27">
          <a:extLst>
            <a:ext uri="{FF2B5EF4-FFF2-40B4-BE49-F238E27FC236}">
              <a16:creationId xmlns:a16="http://schemas.microsoft.com/office/drawing/2014/main" id="{6FFB3BA5-3ABE-4155-8D3E-1B3B494B24C2}"/>
            </a:ext>
          </a:extLst>
        </xdr:cNvPr>
        <xdr:cNvSpPr>
          <a:spLocks noChangeShapeType="1"/>
        </xdr:cNvSpPr>
      </xdr:nvSpPr>
      <xdr:spPr bwMode="auto">
        <a:xfrm>
          <a:off x="4162425"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4" name="Line 25">
          <a:extLst>
            <a:ext uri="{FF2B5EF4-FFF2-40B4-BE49-F238E27FC236}">
              <a16:creationId xmlns:a16="http://schemas.microsoft.com/office/drawing/2014/main" id="{FA99D58F-47A5-49EE-9A47-50405E05106B}"/>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5" name="Line 27">
          <a:extLst>
            <a:ext uri="{FF2B5EF4-FFF2-40B4-BE49-F238E27FC236}">
              <a16:creationId xmlns:a16="http://schemas.microsoft.com/office/drawing/2014/main" id="{A3DC75D4-F7BF-43DC-9107-B2E4EC6AF81F}"/>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6" name="Line 25">
          <a:extLst>
            <a:ext uri="{FF2B5EF4-FFF2-40B4-BE49-F238E27FC236}">
              <a16:creationId xmlns:a16="http://schemas.microsoft.com/office/drawing/2014/main" id="{7FC54E78-43CF-47A0-AE28-0F67C3CA226A}"/>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7</xdr:row>
      <xdr:rowOff>142875</xdr:rowOff>
    </xdr:from>
    <xdr:to>
      <xdr:col>9</xdr:col>
      <xdr:colOff>571500</xdr:colOff>
      <xdr:row>7</xdr:row>
      <xdr:rowOff>142875</xdr:rowOff>
    </xdr:to>
    <xdr:sp macro="" textlink="">
      <xdr:nvSpPr>
        <xdr:cNvPr id="17" name="Line 27">
          <a:extLst>
            <a:ext uri="{FF2B5EF4-FFF2-40B4-BE49-F238E27FC236}">
              <a16:creationId xmlns:a16="http://schemas.microsoft.com/office/drawing/2014/main" id="{7750422B-F775-4338-856E-C64EE68830DF}"/>
            </a:ext>
          </a:extLst>
        </xdr:cNvPr>
        <xdr:cNvSpPr>
          <a:spLocks noChangeShapeType="1"/>
        </xdr:cNvSpPr>
      </xdr:nvSpPr>
      <xdr:spPr bwMode="auto">
        <a:xfrm>
          <a:off x="5695950" y="1304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xdr:col>
      <xdr:colOff>108940</xdr:colOff>
      <xdr:row>4</xdr:row>
      <xdr:rowOff>104775</xdr:rowOff>
    </xdr:to>
    <xdr:pic>
      <xdr:nvPicPr>
        <xdr:cNvPr id="18" name="Imagen 17">
          <a:extLst>
            <a:ext uri="{FF2B5EF4-FFF2-40B4-BE49-F238E27FC236}">
              <a16:creationId xmlns:a16="http://schemas.microsoft.com/office/drawing/2014/main" id="{97D6C816-03A1-4C17-90BF-F7FBBEA58A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1242415</xdr:colOff>
      <xdr:row>3</xdr:row>
      <xdr:rowOff>152400</xdr:rowOff>
    </xdr:to>
    <xdr:pic>
      <xdr:nvPicPr>
        <xdr:cNvPr id="2" name="Imagen 1">
          <a:extLst>
            <a:ext uri="{FF2B5EF4-FFF2-40B4-BE49-F238E27FC236}">
              <a16:creationId xmlns:a16="http://schemas.microsoft.com/office/drawing/2014/main" id="{12018794-9DDD-49B3-85CF-4B38CBD4A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451840</xdr:colOff>
      <xdr:row>5</xdr:row>
      <xdr:rowOff>38100</xdr:rowOff>
    </xdr:to>
    <xdr:pic>
      <xdr:nvPicPr>
        <xdr:cNvPr id="2" name="Imagen 1">
          <a:extLst>
            <a:ext uri="{FF2B5EF4-FFF2-40B4-BE49-F238E27FC236}">
              <a16:creationId xmlns:a16="http://schemas.microsoft.com/office/drawing/2014/main" id="{2AEC8F63-0769-478D-8454-86047B761A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66674</xdr:colOff>
      <xdr:row>5</xdr:row>
      <xdr:rowOff>57149</xdr:rowOff>
    </xdr:to>
    <xdr:pic>
      <xdr:nvPicPr>
        <xdr:cNvPr id="2" name="Imagen 1">
          <a:extLst>
            <a:ext uri="{FF2B5EF4-FFF2-40B4-BE49-F238E27FC236}">
              <a16:creationId xmlns:a16="http://schemas.microsoft.com/office/drawing/2014/main" id="{2CDDBCDF-BF6E-4044-BA7B-920D586536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4" cy="866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59F164EC-99FB-44FD-804E-FD971A4F43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994765</xdr:colOff>
      <xdr:row>3</xdr:row>
      <xdr:rowOff>95250</xdr:rowOff>
    </xdr:to>
    <xdr:pic>
      <xdr:nvPicPr>
        <xdr:cNvPr id="2" name="Imagen 1">
          <a:extLst>
            <a:ext uri="{FF2B5EF4-FFF2-40B4-BE49-F238E27FC236}">
              <a16:creationId xmlns:a16="http://schemas.microsoft.com/office/drawing/2014/main" id="{914FF63B-EF06-4989-8BD5-DB73F4F7EE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108857</xdr:colOff>
      <xdr:row>0</xdr:row>
      <xdr:rowOff>0</xdr:rowOff>
    </xdr:from>
    <xdr:to>
      <xdr:col>0</xdr:col>
      <xdr:colOff>1103622</xdr:colOff>
      <xdr:row>3</xdr:row>
      <xdr:rowOff>111579</xdr:rowOff>
    </xdr:to>
    <xdr:pic>
      <xdr:nvPicPr>
        <xdr:cNvPr id="2" name="Imagen 1">
          <a:extLst>
            <a:ext uri="{FF2B5EF4-FFF2-40B4-BE49-F238E27FC236}">
              <a16:creationId xmlns:a16="http://schemas.microsoft.com/office/drawing/2014/main" id="{5A34C0EE-799A-4337-86A7-97BC32849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0"/>
          <a:ext cx="99476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14\cyce\Users\CYCE%20HP2\Documents\Aurelia\ATLANTIC\PPC-30-09-2020\BALANCES\S_PL0_86000028%20-%20ENERO%20A%20SEPT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14\cyce\Users\CYCE%20HP2\Documents\Aurelia\ATLANTIC\Atlantic\Estados%20financier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YCE%20HP2/Documents/CLIENTES/CLIENTES%202020/ATLANTIC/ATLANTIC%2030-09-2020/INFORMES%20AL%2030-09-2020/Copia%20de%20distribucion%20y%20aumento%20de%20capi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YCE%20HP2/Documents/CLIENTES/CLIENTES%202020/ATLANTIC/ATLANTIC%2030-09-2020/INFORMES%20AL%2030-09-2020/EFE%20Atlantic%2030-09-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0.114\cyce\Users\CYCE%20HP2\Documents\Aurelia\ATLANTIC\PPC-30-09-2020\Continent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0.114\cyce\Users\CYCE%20HP2\Documents\Aurelia\ATLANTIC\PPC-30-09-2020\Revalorizaciones%20por%20Ban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_PL0_86000028 - ENERO A SEPTIE"/>
    </sheetNames>
    <sheetDataSet>
      <sheetData sheetId="0">
        <row r="163">
          <cell r="Q163">
            <v>1443932934</v>
          </cell>
        </row>
        <row r="213">
          <cell r="Q213">
            <v>-343939</v>
          </cell>
        </row>
        <row r="222">
          <cell r="Q222">
            <v>107603046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BG"/>
      <sheetName val="ER"/>
      <sheetName val="VPN"/>
      <sheetName val="EFE"/>
      <sheetName val="A"/>
      <sheetName val="B"/>
      <sheetName val="C"/>
      <sheetName val="D"/>
      <sheetName val="E"/>
      <sheetName val="F"/>
      <sheetName val="G"/>
      <sheetName val="H"/>
      <sheetName val="I"/>
      <sheetName val="J"/>
    </sheetNames>
    <sheetDataSet>
      <sheetData sheetId="0"/>
      <sheetData sheetId="1"/>
      <sheetData sheetId="2"/>
      <sheetData sheetId="3">
        <row r="10">
          <cell r="I10">
            <v>126892201132</v>
          </cell>
        </row>
        <row r="14">
          <cell r="I14">
            <v>815930679</v>
          </cell>
        </row>
        <row r="17">
          <cell r="I17">
            <v>7019707018</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8">
          <cell r="C8">
            <v>25000000000</v>
          </cell>
        </row>
        <row r="11">
          <cell r="C11">
            <v>15760000000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06,20 (2)"/>
      <sheetName val="Planilla"/>
      <sheetName val="30,06,20"/>
    </sheetNames>
    <sheetDataSet>
      <sheetData sheetId="0">
        <row r="13">
          <cell r="G13">
            <v>153949085408</v>
          </cell>
        </row>
        <row r="14">
          <cell r="G14">
            <v>-115665116477</v>
          </cell>
        </row>
        <row r="15">
          <cell r="G15">
            <v>-9087490521</v>
          </cell>
        </row>
        <row r="16">
          <cell r="G16">
            <v>-13298505609</v>
          </cell>
        </row>
        <row r="21">
          <cell r="G21">
            <v>-258929859</v>
          </cell>
        </row>
        <row r="22">
          <cell r="G22">
            <v>-172021831</v>
          </cell>
        </row>
        <row r="29">
          <cell r="G29">
            <v>-253410823</v>
          </cell>
        </row>
        <row r="34">
          <cell r="G34">
            <v>-287915803</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G"/>
      <sheetName val="ME"/>
      <sheetName val="SAP ENERO"/>
      <sheetName val="SAP FEBRERO"/>
      <sheetName val="SAP MARZO"/>
      <sheetName val="SAP ABRIL"/>
      <sheetName val="SAP MAYO"/>
      <sheetName val="SAP JUNIO"/>
      <sheetName val="SAP JULIO"/>
      <sheetName val="SAP AGOSTO"/>
      <sheetName val="SAP SET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541">
          <cell r="J6541">
            <v>3223.18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1">
          <cell r="C11">
            <v>350000</v>
          </cell>
        </row>
        <row r="18">
          <cell r="C18">
            <v>11116.46</v>
          </cell>
        </row>
        <row r="19">
          <cell r="C19">
            <v>11998.22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showGridLines="0" tabSelected="1" topLeftCell="A31" zoomScaleNormal="100" workbookViewId="0">
      <selection activeCell="A44" sqref="A44"/>
    </sheetView>
  </sheetViews>
  <sheetFormatPr baseColWidth="10" defaultRowHeight="12.75"/>
  <cols>
    <col min="1" max="1" width="19.5703125" customWidth="1"/>
    <col min="2" max="2" width="21.140625" customWidth="1"/>
    <col min="3" max="3" width="18.7109375" customWidth="1"/>
    <col min="4" max="4" width="16.85546875" customWidth="1"/>
    <col min="5" max="5" width="29.85546875" customWidth="1"/>
  </cols>
  <sheetData>
    <row r="1" spans="1:6" ht="15">
      <c r="A1" s="13"/>
      <c r="B1" s="14"/>
      <c r="C1" s="14"/>
      <c r="D1" s="35"/>
      <c r="E1" s="34"/>
      <c r="F1" s="15"/>
    </row>
    <row r="2" spans="1:6" ht="15">
      <c r="A2" s="16"/>
      <c r="B2" s="17"/>
      <c r="C2" s="17"/>
      <c r="D2" s="33"/>
      <c r="E2" s="32"/>
      <c r="F2" s="15"/>
    </row>
    <row r="3" spans="1:6" ht="18">
      <c r="A3" s="37" t="s">
        <v>97</v>
      </c>
      <c r="B3" s="38"/>
      <c r="C3" s="39"/>
      <c r="D3" s="39"/>
      <c r="E3" s="40"/>
      <c r="F3" s="15"/>
    </row>
    <row r="4" spans="1:6">
      <c r="A4" s="41"/>
      <c r="B4" s="42"/>
      <c r="C4" s="42"/>
      <c r="D4" s="42"/>
      <c r="E4" s="43"/>
      <c r="F4" s="15"/>
    </row>
    <row r="5" spans="1:6" s="9" customFormat="1" ht="27.75" customHeight="1">
      <c r="A5" s="698" t="s">
        <v>450</v>
      </c>
      <c r="B5" s="699"/>
      <c r="C5" s="699"/>
      <c r="D5" s="699"/>
      <c r="E5" s="700"/>
      <c r="F5" s="18"/>
    </row>
    <row r="6" spans="1:6" s="9" customFormat="1" ht="14.25">
      <c r="A6" s="44"/>
      <c r="B6" s="45"/>
      <c r="C6" s="45"/>
      <c r="D6" s="45"/>
      <c r="E6" s="46"/>
      <c r="F6" s="18"/>
    </row>
    <row r="7" spans="1:6" s="9" customFormat="1" ht="14.25">
      <c r="A7" s="47"/>
      <c r="B7" s="48"/>
      <c r="C7" s="48"/>
      <c r="D7" s="48"/>
      <c r="E7" s="49"/>
      <c r="F7" s="18"/>
    </row>
    <row r="8" spans="1:6" s="9" customFormat="1" ht="14.25">
      <c r="A8" s="144" t="s">
        <v>173</v>
      </c>
      <c r="B8" s="145"/>
      <c r="C8" s="145"/>
      <c r="D8" s="145"/>
      <c r="E8" s="146"/>
      <c r="F8" s="18"/>
    </row>
    <row r="9" spans="1:6" s="9" customFormat="1" ht="14.25">
      <c r="A9" s="147"/>
      <c r="B9" s="148"/>
      <c r="C9" s="148"/>
      <c r="D9" s="148"/>
      <c r="E9" s="149"/>
      <c r="F9" s="18"/>
    </row>
    <row r="10" spans="1:6" s="9" customFormat="1" ht="14.25">
      <c r="A10" s="144" t="s">
        <v>174</v>
      </c>
      <c r="B10" s="145"/>
      <c r="C10" s="145"/>
      <c r="D10" s="145"/>
      <c r="E10" s="146"/>
      <c r="F10" s="18"/>
    </row>
    <row r="11" spans="1:6" s="9" customFormat="1" ht="14.25">
      <c r="A11" s="147"/>
      <c r="B11" s="148"/>
      <c r="C11" s="148"/>
      <c r="D11" s="148"/>
      <c r="E11" s="149"/>
      <c r="F11" s="18"/>
    </row>
    <row r="12" spans="1:6" s="9" customFormat="1" ht="14.25">
      <c r="A12" s="144" t="s">
        <v>175</v>
      </c>
      <c r="B12" s="145"/>
      <c r="C12" s="145"/>
      <c r="D12" s="145"/>
      <c r="E12" s="146"/>
      <c r="F12" s="18"/>
    </row>
    <row r="13" spans="1:6" s="9" customFormat="1" ht="14.25">
      <c r="A13" s="147"/>
      <c r="B13" s="148"/>
      <c r="C13" s="148"/>
      <c r="D13" s="148"/>
      <c r="E13" s="149"/>
      <c r="F13" s="18"/>
    </row>
    <row r="14" spans="1:6" s="9" customFormat="1" ht="36" customHeight="1">
      <c r="A14" s="695" t="s">
        <v>176</v>
      </c>
      <c r="B14" s="696"/>
      <c r="C14" s="696"/>
      <c r="D14" s="696"/>
      <c r="E14" s="697"/>
      <c r="F14" s="18"/>
    </row>
    <row r="15" spans="1:6" s="9" customFormat="1" ht="14.25">
      <c r="A15" s="147"/>
      <c r="B15" s="148"/>
      <c r="C15" s="148"/>
      <c r="D15" s="148"/>
      <c r="E15" s="149"/>
      <c r="F15" s="18"/>
    </row>
    <row r="16" spans="1:6" s="9" customFormat="1" ht="14.25">
      <c r="A16" s="692" t="s">
        <v>261</v>
      </c>
      <c r="B16" s="693"/>
      <c r="C16" s="693"/>
      <c r="D16" s="693"/>
      <c r="E16" s="694"/>
      <c r="F16" s="18"/>
    </row>
    <row r="17" spans="1:6" s="9" customFormat="1" ht="14.25">
      <c r="A17" s="147"/>
      <c r="B17" s="148"/>
      <c r="C17" s="148"/>
      <c r="D17" s="148"/>
      <c r="E17" s="149"/>
      <c r="F17" s="18"/>
    </row>
    <row r="18" spans="1:6" s="9" customFormat="1" ht="30.75" customHeight="1">
      <c r="A18" s="692" t="s">
        <v>436</v>
      </c>
      <c r="B18" s="693"/>
      <c r="C18" s="693"/>
      <c r="D18" s="693"/>
      <c r="E18" s="694"/>
      <c r="F18" s="18"/>
    </row>
    <row r="19" spans="1:6" s="9" customFormat="1" ht="13.5" customHeight="1">
      <c r="A19" s="299"/>
      <c r="B19" s="300"/>
      <c r="C19" s="300"/>
      <c r="D19" s="300"/>
      <c r="E19" s="301"/>
      <c r="F19" s="18"/>
    </row>
    <row r="20" spans="1:6" s="9" customFormat="1" ht="14.25">
      <c r="A20" s="144" t="s">
        <v>177</v>
      </c>
      <c r="B20" s="145"/>
      <c r="C20" s="145"/>
      <c r="D20" s="145"/>
      <c r="E20" s="146"/>
      <c r="F20" s="18"/>
    </row>
    <row r="21" spans="1:6" s="9" customFormat="1" ht="14.25">
      <c r="A21" s="147"/>
      <c r="B21" s="148"/>
      <c r="C21" s="148"/>
      <c r="D21" s="148"/>
      <c r="E21" s="149"/>
      <c r="F21" s="18"/>
    </row>
    <row r="22" spans="1:6" s="9" customFormat="1" ht="14.25">
      <c r="A22" s="144" t="s">
        <v>78</v>
      </c>
      <c r="B22" s="145"/>
      <c r="C22" s="145"/>
      <c r="D22" s="145"/>
      <c r="E22" s="146"/>
      <c r="F22" s="18"/>
    </row>
    <row r="23" spans="1:6" s="9" customFormat="1" ht="14.25">
      <c r="A23" s="147"/>
      <c r="B23" s="148"/>
      <c r="C23" s="148"/>
      <c r="D23" s="148"/>
      <c r="E23" s="149"/>
      <c r="F23" s="18"/>
    </row>
    <row r="24" spans="1:6" s="9" customFormat="1" ht="14.25">
      <c r="A24" s="144" t="s">
        <v>79</v>
      </c>
      <c r="B24" s="145"/>
      <c r="C24" s="145"/>
      <c r="D24" s="145"/>
      <c r="E24" s="146"/>
      <c r="F24" s="18"/>
    </row>
    <row r="25" spans="1:6" s="9" customFormat="1" ht="14.25">
      <c r="A25" s="147"/>
      <c r="B25" s="148"/>
      <c r="C25" s="148"/>
      <c r="D25" s="148"/>
      <c r="E25" s="149"/>
      <c r="F25" s="18"/>
    </row>
    <row r="26" spans="1:6" s="9" customFormat="1" ht="14.25">
      <c r="A26" s="150"/>
      <c r="B26" s="151"/>
      <c r="C26" s="151"/>
      <c r="D26" s="151" t="s">
        <v>80</v>
      </c>
      <c r="E26" s="152" t="s">
        <v>81</v>
      </c>
      <c r="F26" s="18"/>
    </row>
    <row r="27" spans="1:6" s="9" customFormat="1" ht="14.25">
      <c r="A27" s="160" t="s">
        <v>82</v>
      </c>
      <c r="B27" s="159" t="s">
        <v>135</v>
      </c>
      <c r="C27" s="153" t="s">
        <v>83</v>
      </c>
      <c r="D27" s="153" t="s">
        <v>84</v>
      </c>
      <c r="E27" s="154" t="s">
        <v>84</v>
      </c>
      <c r="F27" s="18"/>
    </row>
    <row r="28" spans="1:6" s="9" customFormat="1" ht="14.25">
      <c r="A28" s="161">
        <v>15000</v>
      </c>
      <c r="B28" s="162">
        <v>5</v>
      </c>
      <c r="C28" s="151" t="s">
        <v>178</v>
      </c>
      <c r="D28" s="155">
        <f>+A28*1000000</f>
        <v>15000000000</v>
      </c>
      <c r="E28" s="157">
        <v>13356000000</v>
      </c>
      <c r="F28" s="18"/>
    </row>
    <row r="29" spans="1:6" s="9" customFormat="1" ht="14.25">
      <c r="A29" s="161">
        <v>35000</v>
      </c>
      <c r="B29" s="162">
        <v>1</v>
      </c>
      <c r="C29" s="151" t="s">
        <v>179</v>
      </c>
      <c r="D29" s="155">
        <f>+A29*1000000</f>
        <v>35000000000</v>
      </c>
      <c r="E29" s="157">
        <v>31164000000</v>
      </c>
      <c r="F29" s="18"/>
    </row>
    <row r="30" spans="1:6" s="9" customFormat="1" ht="14.25">
      <c r="A30" s="161">
        <v>15000</v>
      </c>
      <c r="B30" s="162">
        <v>5</v>
      </c>
      <c r="C30" s="151" t="s">
        <v>178</v>
      </c>
      <c r="D30" s="155">
        <f>+D28</f>
        <v>15000000000</v>
      </c>
      <c r="E30" s="157">
        <f>+E28</f>
        <v>13356000000</v>
      </c>
      <c r="F30" s="18"/>
    </row>
    <row r="31" spans="1:6" s="9" customFormat="1" ht="14.25">
      <c r="A31" s="161">
        <v>35000</v>
      </c>
      <c r="B31" s="162">
        <v>1</v>
      </c>
      <c r="C31" s="151" t="s">
        <v>179</v>
      </c>
      <c r="D31" s="155">
        <f>+D29</f>
        <v>35000000000</v>
      </c>
      <c r="E31" s="157">
        <f>+E29</f>
        <v>31164000000</v>
      </c>
      <c r="F31" s="18"/>
    </row>
    <row r="32" spans="1:6" s="9" customFormat="1" ht="15">
      <c r="A32" s="163">
        <f>SUM(A28:A31)</f>
        <v>100000</v>
      </c>
      <c r="B32" s="164">
        <f>SUM(B28:B31)</f>
        <v>12</v>
      </c>
      <c r="C32" s="151"/>
      <c r="D32" s="156">
        <f>SUM(D28:D31)</f>
        <v>100000000000</v>
      </c>
      <c r="E32" s="158">
        <f>SUM(E28:E31)</f>
        <v>89040000000</v>
      </c>
      <c r="F32" s="18"/>
    </row>
    <row r="33" spans="1:8" s="9" customFormat="1" ht="15" thickBot="1">
      <c r="A33" s="140"/>
      <c r="B33" s="141"/>
      <c r="C33" s="141"/>
      <c r="D33" s="142"/>
      <c r="E33" s="143"/>
      <c r="F33" s="18"/>
    </row>
    <row r="40" spans="1:8" ht="13.5">
      <c r="A40" s="689" t="s">
        <v>180</v>
      </c>
      <c r="B40" s="689"/>
      <c r="C40" s="68" t="s">
        <v>181</v>
      </c>
      <c r="E40" s="583" t="s">
        <v>443</v>
      </c>
      <c r="F40" s="71"/>
      <c r="G40" s="71"/>
      <c r="H40" s="2"/>
    </row>
    <row r="41" spans="1:8">
      <c r="A41" s="689" t="s">
        <v>132</v>
      </c>
      <c r="B41" s="689"/>
      <c r="C41" s="68" t="s">
        <v>142</v>
      </c>
      <c r="E41" s="60" t="s">
        <v>123</v>
      </c>
      <c r="F41" s="72"/>
      <c r="G41" s="72"/>
      <c r="H41" s="2"/>
    </row>
    <row r="43" spans="1:8" s="62" customFormat="1">
      <c r="A43" s="103"/>
    </row>
    <row r="44" spans="1:8" ht="75" customHeight="1">
      <c r="A44" s="57"/>
    </row>
    <row r="45" spans="1:8">
      <c r="B45" s="689" t="s">
        <v>493</v>
      </c>
      <c r="C45" s="689"/>
      <c r="D45" s="689"/>
    </row>
    <row r="46" spans="1:8">
      <c r="B46" s="690" t="s">
        <v>494</v>
      </c>
      <c r="C46" s="690"/>
      <c r="D46" s="690"/>
    </row>
    <row r="47" spans="1:8" ht="13.15" customHeight="1">
      <c r="B47" s="691" t="s">
        <v>495</v>
      </c>
      <c r="C47" s="691"/>
      <c r="D47" s="691"/>
    </row>
    <row r="48" spans="1:8" ht="13.15" customHeight="1">
      <c r="B48" s="691"/>
      <c r="C48" s="691"/>
      <c r="D48" s="691"/>
    </row>
    <row r="49" spans="1:5">
      <c r="A49" s="15"/>
      <c r="B49" s="691"/>
      <c r="C49" s="691"/>
      <c r="D49" s="691"/>
      <c r="E49" s="15"/>
    </row>
    <row r="50" spans="1:5">
      <c r="A50" s="15"/>
      <c r="B50" s="691"/>
      <c r="C50" s="691"/>
      <c r="D50" s="691"/>
      <c r="E50" s="15"/>
    </row>
    <row r="51" spans="1:5">
      <c r="A51" s="15"/>
      <c r="B51" s="691"/>
      <c r="C51" s="691"/>
      <c r="D51" s="691"/>
      <c r="E51" s="15"/>
    </row>
    <row r="52" spans="1:5">
      <c r="A52" s="15"/>
      <c r="D52" s="15"/>
      <c r="E52" s="15"/>
    </row>
    <row r="53" spans="1:5">
      <c r="D53" s="15"/>
      <c r="E53" s="15"/>
    </row>
  </sheetData>
  <mergeCells count="9">
    <mergeCell ref="A5:E5"/>
    <mergeCell ref="A16:E16"/>
    <mergeCell ref="B45:D45"/>
    <mergeCell ref="B46:D46"/>
    <mergeCell ref="B47:D51"/>
    <mergeCell ref="A18:E18"/>
    <mergeCell ref="A14:E14"/>
    <mergeCell ref="A40:B40"/>
    <mergeCell ref="A41:B41"/>
  </mergeCells>
  <phoneticPr fontId="38" type="noConversion"/>
  <printOptions gridLinesSet="0"/>
  <pageMargins left="0.74803149606299213" right="0.70866141732283472" top="1.6535433070866143" bottom="0.98425196850393704" header="0.51181102362204722" footer="1.1023622047244095"/>
  <pageSetup scale="80" orientation="portrait" r:id="rId1"/>
  <headerFooter alignWithMargins="0">
    <oddFooter>&amp;C2</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2"/>
  <sheetViews>
    <sheetView showGridLines="0" zoomScale="70" zoomScaleNormal="70" workbookViewId="0">
      <selection sqref="A1:M1"/>
    </sheetView>
  </sheetViews>
  <sheetFormatPr baseColWidth="10" defaultColWidth="11.42578125" defaultRowHeight="12.75"/>
  <cols>
    <col min="1" max="1" width="30.42578125" style="177" customWidth="1"/>
    <col min="2" max="2" width="10" style="177" customWidth="1"/>
    <col min="3" max="3" width="11.28515625" style="177" customWidth="1"/>
    <col min="4" max="4" width="12.5703125" style="177" customWidth="1"/>
    <col min="5" max="5" width="12.140625" style="177" customWidth="1"/>
    <col min="6" max="6" width="16.5703125" style="177" customWidth="1"/>
    <col min="7" max="7" width="11.5703125" style="177" customWidth="1"/>
    <col min="8" max="8" width="14.85546875" style="177" customWidth="1"/>
    <col min="9" max="9" width="15.5703125" style="177" customWidth="1"/>
    <col min="10" max="10" width="13" style="177" customWidth="1"/>
    <col min="11" max="11" width="13.140625" style="177" customWidth="1"/>
    <col min="12" max="12" width="13.5703125" style="177" customWidth="1"/>
    <col min="13" max="13" width="23.28515625" style="177" bestFit="1" customWidth="1"/>
    <col min="14" max="16384" width="11.42578125" style="177"/>
  </cols>
  <sheetData>
    <row r="1" spans="1:13" ht="16.5">
      <c r="A1" s="701" t="s">
        <v>451</v>
      </c>
      <c r="B1" s="701"/>
      <c r="C1" s="701"/>
      <c r="D1" s="701"/>
      <c r="E1" s="701"/>
      <c r="F1" s="701"/>
      <c r="G1" s="701"/>
      <c r="H1" s="701"/>
      <c r="I1" s="701"/>
      <c r="J1" s="701"/>
      <c r="K1" s="701"/>
      <c r="L1" s="701"/>
      <c r="M1" s="701"/>
    </row>
    <row r="2" spans="1:13" ht="16.5">
      <c r="A2" s="701" t="s">
        <v>275</v>
      </c>
      <c r="B2" s="701"/>
      <c r="C2" s="701"/>
      <c r="D2" s="701"/>
      <c r="E2" s="701"/>
      <c r="F2" s="701"/>
      <c r="G2" s="701"/>
      <c r="H2" s="701"/>
      <c r="I2" s="701"/>
      <c r="J2" s="701"/>
      <c r="K2" s="701"/>
      <c r="L2" s="701"/>
      <c r="M2" s="701"/>
    </row>
    <row r="3" spans="1:13" ht="16.5">
      <c r="A3" s="701" t="s">
        <v>9</v>
      </c>
      <c r="B3" s="701"/>
      <c r="C3" s="701"/>
      <c r="D3" s="701"/>
      <c r="E3" s="701"/>
      <c r="F3" s="701"/>
      <c r="G3" s="701"/>
      <c r="H3" s="701"/>
      <c r="I3" s="701"/>
      <c r="J3" s="701"/>
      <c r="K3" s="701"/>
      <c r="L3" s="701"/>
      <c r="M3" s="701"/>
    </row>
    <row r="4" spans="1:13" s="371" customFormat="1" ht="18">
      <c r="A4" s="372"/>
      <c r="B4" s="372"/>
      <c r="C4" s="372"/>
      <c r="D4" s="372"/>
      <c r="E4" s="372"/>
      <c r="F4" s="372"/>
      <c r="G4" s="372"/>
      <c r="H4" s="372"/>
      <c r="I4" s="372"/>
      <c r="J4" s="372"/>
      <c r="K4" s="372"/>
      <c r="L4" s="372"/>
      <c r="M4" s="372"/>
    </row>
    <row r="5" spans="1:13" s="371" customFormat="1" ht="18">
      <c r="A5" s="372" t="s">
        <v>29</v>
      </c>
      <c r="B5" s="372"/>
      <c r="C5" s="372"/>
      <c r="D5" s="372"/>
      <c r="E5" s="372"/>
      <c r="F5" s="372"/>
      <c r="G5" s="372"/>
      <c r="H5" s="372"/>
      <c r="I5" s="372"/>
      <c r="J5" s="372"/>
      <c r="K5" s="372"/>
      <c r="L5" s="372"/>
      <c r="M5" s="372"/>
    </row>
    <row r="6" spans="1:13" s="371" customFormat="1" ht="18">
      <c r="A6" s="372" t="s">
        <v>30</v>
      </c>
      <c r="B6" s="372"/>
      <c r="C6" s="372"/>
      <c r="D6" s="372"/>
      <c r="E6" s="372"/>
      <c r="F6" s="372"/>
      <c r="G6" s="372"/>
      <c r="H6" s="372"/>
      <c r="I6" s="372"/>
      <c r="J6" s="372"/>
      <c r="K6" s="372"/>
      <c r="L6" s="372"/>
      <c r="M6" s="372"/>
    </row>
    <row r="7" spans="1:13" s="371" customFormat="1" ht="18">
      <c r="A7" s="372"/>
      <c r="B7" s="372"/>
      <c r="C7" s="372"/>
      <c r="D7" s="372"/>
      <c r="E7" s="372"/>
      <c r="F7" s="372"/>
      <c r="G7" s="372"/>
      <c r="H7" s="372"/>
      <c r="I7" s="372"/>
      <c r="J7" s="372"/>
      <c r="K7" s="372"/>
      <c r="L7" s="372"/>
      <c r="M7" s="372"/>
    </row>
    <row r="8" spans="1:13" s="371" customFormat="1" ht="18">
      <c r="A8" s="372"/>
      <c r="B8" s="372"/>
      <c r="C8" s="372"/>
      <c r="D8" s="372"/>
      <c r="E8" s="372"/>
      <c r="F8" s="372"/>
      <c r="G8" s="372"/>
      <c r="H8" s="372"/>
      <c r="I8" s="372"/>
      <c r="J8" s="372"/>
      <c r="K8" s="372"/>
      <c r="L8" s="372"/>
      <c r="M8" s="372"/>
    </row>
    <row r="9" spans="1:13" ht="18">
      <c r="A9" s="303"/>
      <c r="B9" s="303"/>
      <c r="C9" s="303"/>
      <c r="D9" s="303"/>
      <c r="E9" s="303"/>
      <c r="F9" s="303"/>
      <c r="G9" s="303"/>
      <c r="H9" s="303"/>
      <c r="I9" s="303"/>
      <c r="J9" s="303"/>
      <c r="K9" s="303"/>
      <c r="L9" s="303"/>
      <c r="M9" s="370" t="s">
        <v>31</v>
      </c>
    </row>
    <row r="10" spans="1:13">
      <c r="A10" s="303"/>
      <c r="B10" s="303"/>
      <c r="C10" s="303"/>
      <c r="D10" s="303"/>
      <c r="E10" s="303"/>
      <c r="F10" s="303"/>
      <c r="G10" s="303"/>
      <c r="H10" s="303"/>
      <c r="I10" s="303"/>
      <c r="J10" s="303"/>
      <c r="K10" s="303"/>
      <c r="L10" s="303"/>
      <c r="M10" s="303"/>
    </row>
    <row r="11" spans="1:13" ht="15.75">
      <c r="A11" s="769" t="s">
        <v>274</v>
      </c>
      <c r="B11" s="773" t="s">
        <v>33</v>
      </c>
      <c r="C11" s="769" t="s">
        <v>273</v>
      </c>
      <c r="D11" s="773" t="s">
        <v>34</v>
      </c>
      <c r="E11" s="769" t="s">
        <v>272</v>
      </c>
      <c r="F11" s="769" t="s">
        <v>271</v>
      </c>
      <c r="G11" s="769" t="s">
        <v>270</v>
      </c>
      <c r="H11" s="769" t="s">
        <v>267</v>
      </c>
      <c r="I11" s="491" t="s">
        <v>32</v>
      </c>
      <c r="J11" s="492"/>
      <c r="K11" s="492"/>
      <c r="L11" s="492"/>
      <c r="M11" s="493"/>
    </row>
    <row r="12" spans="1:13" ht="15.75">
      <c r="A12" s="770"/>
      <c r="B12" s="774"/>
      <c r="C12" s="770"/>
      <c r="D12" s="774"/>
      <c r="E12" s="770"/>
      <c r="F12" s="770"/>
      <c r="G12" s="770"/>
      <c r="H12" s="770"/>
      <c r="I12" s="769" t="s">
        <v>266</v>
      </c>
      <c r="J12" s="769" t="s">
        <v>265</v>
      </c>
      <c r="K12" s="773" t="s">
        <v>150</v>
      </c>
      <c r="L12" s="775" t="s">
        <v>206</v>
      </c>
      <c r="M12" s="776"/>
    </row>
    <row r="13" spans="1:13" ht="15.75" customHeight="1">
      <c r="A13" s="770"/>
      <c r="B13" s="774"/>
      <c r="C13" s="770"/>
      <c r="D13" s="774"/>
      <c r="E13" s="770"/>
      <c r="F13" s="770"/>
      <c r="G13" s="770"/>
      <c r="H13" s="770"/>
      <c r="I13" s="770"/>
      <c r="J13" s="770"/>
      <c r="K13" s="774"/>
      <c r="L13" s="773" t="s">
        <v>37</v>
      </c>
      <c r="M13" s="769" t="s">
        <v>264</v>
      </c>
    </row>
    <row r="14" spans="1:13" ht="15.75" customHeight="1">
      <c r="A14" s="771"/>
      <c r="B14" s="772"/>
      <c r="C14" s="771"/>
      <c r="D14" s="772"/>
      <c r="E14" s="771"/>
      <c r="F14" s="771"/>
      <c r="G14" s="771"/>
      <c r="H14" s="771"/>
      <c r="I14" s="771"/>
      <c r="J14" s="771"/>
      <c r="K14" s="772"/>
      <c r="L14" s="772"/>
      <c r="M14" s="772"/>
    </row>
    <row r="15" spans="1:13" ht="15.75">
      <c r="A15" s="369"/>
      <c r="B15" s="777" t="s">
        <v>38</v>
      </c>
      <c r="C15" s="778"/>
      <c r="D15" s="778"/>
      <c r="E15" s="778"/>
      <c r="F15" s="778"/>
      <c r="G15" s="778"/>
      <c r="H15" s="778"/>
      <c r="I15" s="778"/>
      <c r="J15" s="778"/>
      <c r="K15" s="778"/>
      <c r="L15" s="778"/>
      <c r="M15" s="779"/>
    </row>
    <row r="16" spans="1:13" ht="15.75">
      <c r="A16" s="368" t="s">
        <v>205</v>
      </c>
      <c r="B16" s="780"/>
      <c r="C16" s="781"/>
      <c r="D16" s="781"/>
      <c r="E16" s="781"/>
      <c r="F16" s="781"/>
      <c r="G16" s="781"/>
      <c r="H16" s="781"/>
      <c r="I16" s="781"/>
      <c r="J16" s="781"/>
      <c r="K16" s="781"/>
      <c r="L16" s="781"/>
      <c r="M16" s="782"/>
    </row>
    <row r="17" spans="1:13" ht="15.75">
      <c r="A17" s="368" t="s">
        <v>204</v>
      </c>
      <c r="B17" s="780"/>
      <c r="C17" s="781"/>
      <c r="D17" s="781"/>
      <c r="E17" s="781"/>
      <c r="F17" s="781"/>
      <c r="G17" s="781"/>
      <c r="H17" s="781"/>
      <c r="I17" s="781"/>
      <c r="J17" s="781"/>
      <c r="K17" s="781"/>
      <c r="L17" s="781"/>
      <c r="M17" s="782"/>
    </row>
    <row r="18" spans="1:13" ht="15.75">
      <c r="A18" s="368" t="s">
        <v>39</v>
      </c>
      <c r="B18" s="780"/>
      <c r="C18" s="781"/>
      <c r="D18" s="781"/>
      <c r="E18" s="781"/>
      <c r="F18" s="781"/>
      <c r="G18" s="781"/>
      <c r="H18" s="781"/>
      <c r="I18" s="781"/>
      <c r="J18" s="781"/>
      <c r="K18" s="781"/>
      <c r="L18" s="781"/>
      <c r="M18" s="782"/>
    </row>
    <row r="19" spans="1:13" ht="15.75">
      <c r="A19" s="367"/>
      <c r="B19" s="783"/>
      <c r="C19" s="784"/>
      <c r="D19" s="784"/>
      <c r="E19" s="784"/>
      <c r="F19" s="784"/>
      <c r="G19" s="784"/>
      <c r="H19" s="784"/>
      <c r="I19" s="784"/>
      <c r="J19" s="784"/>
      <c r="K19" s="784"/>
      <c r="L19" s="784"/>
      <c r="M19" s="785"/>
    </row>
    <row r="20" spans="1:13" ht="15.75">
      <c r="A20" s="579" t="s">
        <v>462</v>
      </c>
      <c r="B20" s="185"/>
      <c r="C20" s="366"/>
      <c r="D20" s="366"/>
      <c r="E20" s="366"/>
      <c r="F20" s="366"/>
      <c r="G20" s="364"/>
      <c r="H20" s="366"/>
      <c r="I20" s="366"/>
      <c r="J20" s="366"/>
      <c r="K20" s="366"/>
      <c r="L20" s="366"/>
      <c r="M20" s="366"/>
    </row>
    <row r="21" spans="1:13" ht="15.75">
      <c r="A21" s="580" t="s">
        <v>441</v>
      </c>
      <c r="B21" s="365"/>
      <c r="C21" s="364"/>
      <c r="D21" s="364"/>
      <c r="E21" s="364"/>
      <c r="F21" s="364"/>
      <c r="G21" s="364"/>
      <c r="H21" s="364"/>
      <c r="I21" s="364"/>
      <c r="J21" s="364"/>
      <c r="K21" s="364"/>
      <c r="L21" s="364"/>
      <c r="M21" s="364"/>
    </row>
    <row r="27" spans="1:13" s="362" customFormat="1" ht="20.25">
      <c r="A27" s="338" t="s">
        <v>151</v>
      </c>
      <c r="J27" s="363"/>
      <c r="K27" s="363"/>
    </row>
    <row r="36" spans="1:12" ht="13.5">
      <c r="A36" s="689" t="s">
        <v>180</v>
      </c>
      <c r="B36" s="689"/>
      <c r="E36" s="719" t="s">
        <v>181</v>
      </c>
      <c r="F36" s="719"/>
      <c r="G36" s="71"/>
      <c r="H36" s="689" t="s">
        <v>443</v>
      </c>
      <c r="I36" s="689"/>
      <c r="J36" s="689" t="s">
        <v>493</v>
      </c>
      <c r="K36" s="689"/>
      <c r="L36" s="689"/>
    </row>
    <row r="37" spans="1:12" ht="13.9" customHeight="1">
      <c r="A37" s="702" t="s">
        <v>132</v>
      </c>
      <c r="B37" s="702"/>
      <c r="E37" s="703" t="s">
        <v>207</v>
      </c>
      <c r="F37" s="703"/>
      <c r="G37" s="135"/>
      <c r="H37" s="702" t="s">
        <v>123</v>
      </c>
      <c r="I37" s="702"/>
      <c r="J37" s="690" t="s">
        <v>494</v>
      </c>
      <c r="K37" s="690"/>
      <c r="L37" s="690"/>
    </row>
    <row r="38" spans="1:12" ht="13.15" customHeight="1">
      <c r="J38" s="691" t="s">
        <v>495</v>
      </c>
      <c r="K38" s="691"/>
      <c r="L38" s="691"/>
    </row>
    <row r="39" spans="1:12" ht="13.15" customHeight="1">
      <c r="J39" s="691"/>
      <c r="K39" s="691"/>
      <c r="L39" s="691"/>
    </row>
    <row r="40" spans="1:12">
      <c r="J40" s="691"/>
      <c r="K40" s="691"/>
      <c r="L40" s="691"/>
    </row>
    <row r="41" spans="1:12">
      <c r="J41" s="691"/>
      <c r="K41" s="691"/>
      <c r="L41" s="691"/>
    </row>
    <row r="42" spans="1:12">
      <c r="J42" s="691"/>
      <c r="K42" s="691"/>
      <c r="L42" s="691"/>
    </row>
  </sheetData>
  <mergeCells count="27">
    <mergeCell ref="B15:M19"/>
    <mergeCell ref="F11:F14"/>
    <mergeCell ref="E11:E14"/>
    <mergeCell ref="C11:C14"/>
    <mergeCell ref="B11:B14"/>
    <mergeCell ref="H11:H14"/>
    <mergeCell ref="D11:D14"/>
    <mergeCell ref="J12:J14"/>
    <mergeCell ref="I12:I14"/>
    <mergeCell ref="G11:G14"/>
    <mergeCell ref="L12:M12"/>
    <mergeCell ref="J36:L36"/>
    <mergeCell ref="J37:L37"/>
    <mergeCell ref="J38:L42"/>
    <mergeCell ref="A11:A14"/>
    <mergeCell ref="A1:M1"/>
    <mergeCell ref="A2:M2"/>
    <mergeCell ref="A3:M3"/>
    <mergeCell ref="A37:B37"/>
    <mergeCell ref="E37:F37"/>
    <mergeCell ref="H37:I37"/>
    <mergeCell ref="A36:B36"/>
    <mergeCell ref="E36:F36"/>
    <mergeCell ref="H36:I36"/>
    <mergeCell ref="M13:M14"/>
    <mergeCell ref="L13:L14"/>
    <mergeCell ref="K12:K14"/>
  </mergeCells>
  <printOptions gridLinesSet="0"/>
  <pageMargins left="0.9055118110236221" right="1.4566929133858268" top="1.5748031496062993" bottom="1.1811023622047245" header="0.51181102362204722" footer="1.4960629921259843"/>
  <pageSetup scale="56" fitToHeight="0" orientation="landscape" horizontalDpi="300" verticalDpi="300" r:id="rId1"/>
  <headerFooter alignWithMargins="0">
    <oddFooter xml:space="preserve">&amp;C18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showGridLines="0" zoomScaleNormal="100" workbookViewId="0">
      <selection sqref="A1:G1"/>
    </sheetView>
  </sheetViews>
  <sheetFormatPr baseColWidth="10" defaultRowHeight="12.75"/>
  <cols>
    <col min="1" max="1" width="30.140625" customWidth="1"/>
    <col min="2" max="2" width="10.42578125" customWidth="1"/>
    <col min="3" max="3" width="12.140625" customWidth="1"/>
    <col min="4" max="4" width="11.85546875" customWidth="1"/>
    <col min="5" max="5" width="18.28515625" customWidth="1"/>
    <col min="6" max="6" width="19.85546875" customWidth="1"/>
  </cols>
  <sheetData>
    <row r="1" spans="1:7" ht="16.5">
      <c r="A1" s="701" t="s">
        <v>451</v>
      </c>
      <c r="B1" s="792"/>
      <c r="C1" s="792"/>
      <c r="D1" s="792"/>
      <c r="E1" s="792"/>
      <c r="F1" s="701"/>
      <c r="G1" s="792"/>
    </row>
    <row r="2" spans="1:7" ht="16.5">
      <c r="A2" s="701" t="s">
        <v>275</v>
      </c>
      <c r="B2" s="792"/>
      <c r="C2" s="792"/>
      <c r="D2" s="792"/>
      <c r="E2" s="792"/>
      <c r="F2" s="701"/>
      <c r="G2" s="792"/>
    </row>
    <row r="3" spans="1:7" ht="16.5">
      <c r="A3" s="701" t="s">
        <v>9</v>
      </c>
      <c r="B3" s="793"/>
      <c r="C3" s="793"/>
      <c r="D3" s="793"/>
      <c r="E3" s="793"/>
      <c r="F3" s="701"/>
      <c r="G3" s="701"/>
    </row>
    <row r="5" spans="1:7" s="9" customFormat="1" ht="15">
      <c r="A5" s="19"/>
      <c r="B5" s="19"/>
      <c r="C5" s="19"/>
      <c r="D5" s="19"/>
      <c r="E5" s="19"/>
      <c r="F5" s="19"/>
    </row>
    <row r="6" spans="1:7" s="9" customFormat="1" ht="15">
      <c r="A6" s="8" t="s">
        <v>40</v>
      </c>
      <c r="B6" s="8"/>
      <c r="C6" s="8"/>
      <c r="D6" s="8"/>
      <c r="E6" s="8"/>
      <c r="F6" s="8"/>
    </row>
    <row r="7" spans="1:7" s="9" customFormat="1" ht="7.5" customHeight="1">
      <c r="A7" s="8"/>
      <c r="B7" s="8"/>
      <c r="C7" s="8"/>
      <c r="D7" s="8"/>
      <c r="E7" s="8"/>
      <c r="F7" s="8"/>
    </row>
    <row r="8" spans="1:7" ht="15">
      <c r="A8" s="3"/>
      <c r="B8" s="3"/>
      <c r="C8" s="3"/>
      <c r="D8" s="3"/>
      <c r="E8" s="3"/>
      <c r="F8" s="21" t="s">
        <v>41</v>
      </c>
    </row>
    <row r="9" spans="1:7">
      <c r="A9" s="4"/>
      <c r="B9" s="4"/>
      <c r="C9" s="4"/>
      <c r="D9" s="4"/>
      <c r="E9" s="4"/>
      <c r="F9" s="4"/>
    </row>
    <row r="10" spans="1:7" s="1" customFormat="1" ht="11.25">
      <c r="A10" s="10"/>
      <c r="B10" s="22" t="s">
        <v>42</v>
      </c>
      <c r="C10" s="23" t="s">
        <v>43</v>
      </c>
      <c r="D10" s="23" t="s">
        <v>42</v>
      </c>
      <c r="E10" s="23" t="s">
        <v>44</v>
      </c>
      <c r="F10" s="36" t="s">
        <v>44</v>
      </c>
    </row>
    <row r="11" spans="1:7" s="1" customFormat="1" ht="11.25">
      <c r="A11" s="11" t="s">
        <v>16</v>
      </c>
      <c r="B11" s="12" t="s">
        <v>45</v>
      </c>
      <c r="C11" s="24"/>
      <c r="D11" s="24" t="s">
        <v>36</v>
      </c>
      <c r="E11" s="687">
        <v>44104</v>
      </c>
      <c r="F11" s="165">
        <v>43830</v>
      </c>
    </row>
    <row r="12" spans="1:7" s="1" customFormat="1" ht="11.25">
      <c r="A12" s="25"/>
      <c r="B12" s="20"/>
      <c r="C12" s="20"/>
      <c r="D12" s="20"/>
      <c r="E12" s="20"/>
      <c r="F12" s="20"/>
    </row>
    <row r="13" spans="1:7" s="1" customFormat="1" ht="11.25">
      <c r="A13" s="26" t="s">
        <v>46</v>
      </c>
      <c r="B13" s="27"/>
      <c r="C13" s="27"/>
      <c r="D13" s="27"/>
      <c r="E13" s="27"/>
      <c r="F13" s="27"/>
    </row>
    <row r="14" spans="1:7" s="1" customFormat="1" ht="11.25">
      <c r="A14" s="26" t="s">
        <v>39</v>
      </c>
      <c r="B14" s="27"/>
      <c r="C14" s="27"/>
      <c r="D14" s="27"/>
      <c r="E14" s="27"/>
      <c r="F14" s="27"/>
    </row>
    <row r="15" spans="1:7" s="1" customFormat="1" ht="11.25">
      <c r="A15" s="28"/>
      <c r="B15" s="786" t="s">
        <v>38</v>
      </c>
      <c r="C15" s="787"/>
      <c r="D15" s="787"/>
      <c r="E15" s="787"/>
      <c r="F15" s="788"/>
    </row>
    <row r="16" spans="1:7" s="1" customFormat="1" ht="11.25">
      <c r="A16" s="29" t="s">
        <v>47</v>
      </c>
      <c r="B16" s="789"/>
      <c r="C16" s="790"/>
      <c r="D16" s="790"/>
      <c r="E16" s="790"/>
      <c r="F16" s="791"/>
    </row>
    <row r="17" spans="1:11" s="1" customFormat="1" ht="11.25">
      <c r="A17" s="26"/>
      <c r="B17" s="27"/>
      <c r="C17" s="27"/>
      <c r="D17" s="27"/>
      <c r="E17" s="27"/>
      <c r="F17" s="27"/>
    </row>
    <row r="18" spans="1:11" s="1" customFormat="1" ht="11.25">
      <c r="A18" s="26"/>
      <c r="B18" s="27"/>
      <c r="C18" s="27"/>
      <c r="D18" s="27"/>
      <c r="E18" s="27"/>
      <c r="F18" s="27"/>
    </row>
    <row r="19" spans="1:11" s="1" customFormat="1" ht="11.25">
      <c r="A19" s="26" t="s">
        <v>48</v>
      </c>
      <c r="B19" s="27"/>
      <c r="C19" s="27"/>
      <c r="D19" s="27"/>
      <c r="E19" s="27"/>
      <c r="F19" s="27"/>
    </row>
    <row r="20" spans="1:11" s="1" customFormat="1" ht="11.25">
      <c r="A20" s="26" t="s">
        <v>39</v>
      </c>
      <c r="B20" s="27"/>
      <c r="C20" s="27"/>
      <c r="D20" s="27"/>
      <c r="E20" s="27"/>
      <c r="F20" s="27"/>
    </row>
    <row r="21" spans="1:11" s="1" customFormat="1" ht="11.25">
      <c r="A21" s="26"/>
      <c r="B21" s="27"/>
      <c r="C21" s="27"/>
      <c r="D21" s="27"/>
      <c r="E21" s="27"/>
      <c r="F21" s="27"/>
    </row>
    <row r="22" spans="1:11" s="1" customFormat="1" ht="11.25">
      <c r="A22" s="28" t="s">
        <v>47</v>
      </c>
      <c r="B22" s="20"/>
      <c r="C22" s="20"/>
      <c r="D22" s="20"/>
      <c r="E22" s="20"/>
      <c r="F22" s="20"/>
    </row>
    <row r="23" spans="1:11" s="1" customFormat="1" ht="11.25">
      <c r="A23" s="29"/>
      <c r="B23" s="5"/>
      <c r="C23" s="5"/>
      <c r="D23" s="5"/>
      <c r="E23" s="5"/>
      <c r="F23" s="5"/>
    </row>
    <row r="24" spans="1:11" s="1" customFormat="1" ht="11.25">
      <c r="A24" s="30" t="s">
        <v>93</v>
      </c>
      <c r="B24" s="31"/>
      <c r="C24" s="31"/>
      <c r="D24" s="31"/>
      <c r="E24" s="31"/>
      <c r="F24" s="31"/>
    </row>
    <row r="26" spans="1:11" s="6" customFormat="1" ht="14.45" customHeight="1">
      <c r="A26" s="52" t="s">
        <v>94</v>
      </c>
      <c r="J26" s="7"/>
      <c r="K26" s="7"/>
    </row>
    <row r="30" spans="1:11">
      <c r="A30" s="103"/>
    </row>
    <row r="31" spans="1:11">
      <c r="A31" s="103"/>
    </row>
    <row r="32" spans="1:11">
      <c r="A32" s="177"/>
      <c r="B32" s="177"/>
      <c r="C32" s="177"/>
      <c r="D32" s="177"/>
      <c r="E32" s="177"/>
      <c r="F32" s="177"/>
      <c r="G32" s="177"/>
      <c r="H32" s="177"/>
      <c r="I32" s="177"/>
      <c r="J32" s="177"/>
    </row>
    <row r="33" spans="1:10" ht="13.5">
      <c r="A33" s="689" t="s">
        <v>180</v>
      </c>
      <c r="B33" s="689"/>
      <c r="C33" s="719" t="s">
        <v>181</v>
      </c>
      <c r="D33" s="719"/>
      <c r="E33" s="689" t="s">
        <v>443</v>
      </c>
      <c r="F33" s="689"/>
      <c r="G33" s="71"/>
      <c r="J33" s="177"/>
    </row>
    <row r="34" spans="1:10">
      <c r="A34" s="702" t="s">
        <v>132</v>
      </c>
      <c r="B34" s="702"/>
      <c r="C34" s="703" t="s">
        <v>207</v>
      </c>
      <c r="D34" s="703"/>
      <c r="E34" s="702" t="s">
        <v>123</v>
      </c>
      <c r="F34" s="702"/>
      <c r="G34" s="135"/>
      <c r="J34" s="177"/>
    </row>
    <row r="38" spans="1:10">
      <c r="C38" s="689" t="s">
        <v>493</v>
      </c>
      <c r="D38" s="689"/>
      <c r="E38" s="689"/>
    </row>
    <row r="39" spans="1:10" ht="13.9" customHeight="1">
      <c r="C39" s="690" t="s">
        <v>494</v>
      </c>
      <c r="D39" s="690"/>
      <c r="E39" s="690"/>
    </row>
    <row r="40" spans="1:10" ht="13.15" customHeight="1">
      <c r="C40" s="691" t="s">
        <v>495</v>
      </c>
      <c r="D40" s="691"/>
      <c r="E40" s="691"/>
    </row>
    <row r="41" spans="1:10" ht="13.15" customHeight="1">
      <c r="C41" s="691"/>
      <c r="D41" s="691"/>
      <c r="E41" s="691"/>
    </row>
    <row r="42" spans="1:10">
      <c r="C42" s="691"/>
      <c r="D42" s="691"/>
      <c r="E42" s="691"/>
    </row>
    <row r="43" spans="1:10">
      <c r="C43" s="691"/>
      <c r="D43" s="691"/>
      <c r="E43" s="691"/>
    </row>
    <row r="44" spans="1:10">
      <c r="C44" s="691"/>
      <c r="D44" s="691"/>
      <c r="E44" s="691"/>
    </row>
  </sheetData>
  <mergeCells count="13">
    <mergeCell ref="B15:F16"/>
    <mergeCell ref="A1:G1"/>
    <mergeCell ref="A2:G2"/>
    <mergeCell ref="A3:G3"/>
    <mergeCell ref="A33:B33"/>
    <mergeCell ref="C33:D33"/>
    <mergeCell ref="E33:F33"/>
    <mergeCell ref="C38:E38"/>
    <mergeCell ref="C39:E39"/>
    <mergeCell ref="C40:E44"/>
    <mergeCell ref="A34:B34"/>
    <mergeCell ref="C34:D34"/>
    <mergeCell ref="E34:F34"/>
  </mergeCells>
  <phoneticPr fontId="0" type="noConversion"/>
  <printOptions gridLinesSet="0"/>
  <pageMargins left="1.4960629921259843" right="1.4566929133858268" top="1.5748031496062993" bottom="1.1811023622047245" header="0.51181102362204722" footer="1.1023622047244095"/>
  <pageSetup scale="90" orientation="landscape" r:id="rId1"/>
  <headerFooter alignWithMargins="0">
    <oddFooter xml:space="preserve">&amp;C19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
  <sheetViews>
    <sheetView showGridLines="0" zoomScaleNormal="100" workbookViewId="0">
      <selection sqref="A1:F1"/>
    </sheetView>
  </sheetViews>
  <sheetFormatPr baseColWidth="10" defaultColWidth="11.42578125" defaultRowHeight="12.75"/>
  <cols>
    <col min="1" max="1" width="32.85546875" style="62" customWidth="1"/>
    <col min="2" max="3" width="19.85546875" style="62" customWidth="1"/>
    <col min="4" max="4" width="17.7109375" style="62" customWidth="1"/>
    <col min="5" max="6" width="19.42578125" style="62" customWidth="1"/>
    <col min="7" max="8" width="19" style="62" bestFit="1" customWidth="1"/>
    <col min="9" max="16384" width="11.42578125" style="62"/>
  </cols>
  <sheetData>
    <row r="1" spans="1:8" ht="16.5">
      <c r="A1" s="701" t="s">
        <v>451</v>
      </c>
      <c r="B1" s="701"/>
      <c r="C1" s="701"/>
      <c r="D1" s="701"/>
      <c r="E1" s="701"/>
      <c r="F1" s="701"/>
      <c r="G1" s="398"/>
    </row>
    <row r="2" spans="1:8" ht="16.5">
      <c r="A2" s="701" t="s">
        <v>276</v>
      </c>
      <c r="B2" s="701"/>
      <c r="C2" s="701"/>
      <c r="D2" s="701"/>
      <c r="E2" s="701"/>
      <c r="F2" s="701"/>
      <c r="G2" s="398"/>
    </row>
    <row r="3" spans="1:8" ht="16.5">
      <c r="A3" s="701" t="s">
        <v>9</v>
      </c>
      <c r="B3" s="701"/>
      <c r="C3" s="701"/>
      <c r="D3" s="701"/>
      <c r="E3" s="701"/>
      <c r="F3" s="701"/>
      <c r="G3" s="397"/>
    </row>
    <row r="4" spans="1:8" s="78" customFormat="1" ht="15.75">
      <c r="A4" s="86"/>
      <c r="B4" s="86"/>
      <c r="C4" s="86"/>
      <c r="D4" s="86"/>
      <c r="E4" s="86"/>
      <c r="F4" s="86"/>
    </row>
    <row r="5" spans="1:8" s="78" customFormat="1" ht="15.75">
      <c r="A5" s="77" t="s">
        <v>49</v>
      </c>
      <c r="B5" s="77"/>
      <c r="C5" s="77"/>
      <c r="D5" s="77"/>
      <c r="E5" s="77"/>
      <c r="F5" s="77"/>
    </row>
    <row r="6" spans="1:8" s="78" customFormat="1" ht="15.75">
      <c r="A6" s="77"/>
      <c r="B6" s="77"/>
      <c r="C6" s="77"/>
      <c r="D6" s="77"/>
      <c r="E6" s="77"/>
      <c r="F6" s="77"/>
    </row>
    <row r="7" spans="1:8" s="78" customFormat="1" ht="15.75">
      <c r="A7" s="77"/>
      <c r="B7" s="77"/>
      <c r="C7" s="77"/>
      <c r="D7" s="77"/>
      <c r="E7" s="77"/>
      <c r="F7" s="77"/>
    </row>
    <row r="8" spans="1:8" ht="15">
      <c r="A8" s="88"/>
      <c r="B8" s="88"/>
      <c r="C8" s="88"/>
      <c r="D8" s="88"/>
      <c r="E8" s="88"/>
      <c r="F8" s="89" t="s">
        <v>50</v>
      </c>
    </row>
    <row r="9" spans="1:8">
      <c r="A9" s="88"/>
      <c r="B9" s="88"/>
      <c r="C9" s="88"/>
      <c r="D9" s="88"/>
      <c r="E9" s="88"/>
      <c r="F9" s="88"/>
    </row>
    <row r="10" spans="1:8" s="93" customFormat="1" ht="12">
      <c r="A10" s="90" t="s">
        <v>12</v>
      </c>
      <c r="B10" s="91" t="s">
        <v>51</v>
      </c>
      <c r="C10" s="92" t="s">
        <v>52</v>
      </c>
      <c r="D10" s="92" t="s">
        <v>53</v>
      </c>
      <c r="E10" s="92" t="s">
        <v>54</v>
      </c>
      <c r="F10" s="90" t="s">
        <v>54</v>
      </c>
    </row>
    <row r="11" spans="1:8" s="93" customFormat="1" ht="12">
      <c r="A11" s="94"/>
      <c r="B11" s="95" t="s">
        <v>17</v>
      </c>
      <c r="C11" s="96"/>
      <c r="D11" s="96"/>
      <c r="E11" s="686">
        <v>44104</v>
      </c>
      <c r="F11" s="399" t="s">
        <v>280</v>
      </c>
    </row>
    <row r="12" spans="1:8" s="93" customFormat="1" ht="12">
      <c r="A12" s="97"/>
      <c r="B12" s="137"/>
      <c r="C12" s="137"/>
      <c r="D12" s="137"/>
      <c r="E12" s="137"/>
      <c r="F12" s="137"/>
    </row>
    <row r="13" spans="1:8" s="93" customFormat="1" ht="12">
      <c r="A13" s="70" t="s">
        <v>55</v>
      </c>
      <c r="B13" s="138"/>
      <c r="C13" s="138"/>
      <c r="D13" s="138"/>
      <c r="E13" s="139"/>
      <c r="F13" s="138"/>
      <c r="G13" s="132"/>
    </row>
    <row r="14" spans="1:8" s="93" customFormat="1" ht="12">
      <c r="A14" s="97" t="s">
        <v>147</v>
      </c>
      <c r="B14" s="169">
        <v>358698342</v>
      </c>
      <c r="C14" s="169">
        <v>0</v>
      </c>
      <c r="D14" s="169">
        <v>0</v>
      </c>
      <c r="E14" s="169">
        <f>+SUM(B14:D14)</f>
        <v>358698342</v>
      </c>
      <c r="F14" s="169">
        <f>+B14</f>
        <v>358698342</v>
      </c>
      <c r="G14" s="170"/>
    </row>
    <row r="15" spans="1:8" s="93" customFormat="1" ht="12">
      <c r="A15" s="97" t="s">
        <v>148</v>
      </c>
      <c r="B15" s="169">
        <v>815068362</v>
      </c>
      <c r="C15" s="169">
        <v>0</v>
      </c>
      <c r="D15" s="169">
        <v>0</v>
      </c>
      <c r="E15" s="169">
        <f>+B15+C15-D15</f>
        <v>815068362</v>
      </c>
      <c r="F15" s="169">
        <f>+E15</f>
        <v>815068362</v>
      </c>
      <c r="G15" s="132"/>
    </row>
    <row r="16" spans="1:8" s="93" customFormat="1" ht="12">
      <c r="A16" s="70"/>
      <c r="B16" s="167"/>
      <c r="C16" s="167"/>
      <c r="D16" s="167"/>
      <c r="E16" s="167"/>
      <c r="F16" s="167"/>
      <c r="H16" s="132"/>
    </row>
    <row r="17" spans="1:10" s="93" customFormat="1" ht="12">
      <c r="A17" s="98"/>
      <c r="B17" s="168"/>
      <c r="C17" s="168"/>
      <c r="D17" s="168"/>
      <c r="E17" s="168"/>
      <c r="F17" s="168"/>
    </row>
    <row r="18" spans="1:10" s="93" customFormat="1" ht="12">
      <c r="A18" s="291" t="s">
        <v>35</v>
      </c>
      <c r="B18" s="292">
        <f>+B15+B14</f>
        <v>1173766704</v>
      </c>
      <c r="C18" s="292">
        <f>SUM(C13:C17)</f>
        <v>0</v>
      </c>
      <c r="D18" s="292">
        <f>SUM(D13:D17)</f>
        <v>0</v>
      </c>
      <c r="E18" s="292">
        <f>SUM(E13:E17)</f>
        <v>1173766704</v>
      </c>
      <c r="F18" s="292">
        <f>+F15+F14</f>
        <v>1173766704</v>
      </c>
    </row>
    <row r="19" spans="1:10">
      <c r="A19" s="75"/>
      <c r="B19" s="75"/>
      <c r="C19" s="75"/>
      <c r="D19" s="75"/>
      <c r="E19" s="75"/>
      <c r="F19" s="75"/>
    </row>
    <row r="20" spans="1:10" s="83" customFormat="1" ht="15">
      <c r="A20" s="82" t="s">
        <v>94</v>
      </c>
      <c r="I20" s="84"/>
      <c r="J20" s="84"/>
    </row>
    <row r="21" spans="1:10" s="83" customFormat="1" ht="18">
      <c r="A21" s="99"/>
      <c r="I21" s="84"/>
      <c r="J21" s="84"/>
    </row>
    <row r="23" spans="1:10">
      <c r="A23" s="177"/>
      <c r="B23" s="177"/>
      <c r="C23" s="177"/>
      <c r="D23" s="177"/>
      <c r="E23" s="177"/>
      <c r="F23" s="177"/>
      <c r="G23" s="177"/>
      <c r="H23" s="177"/>
      <c r="I23" s="177"/>
      <c r="J23" s="177"/>
    </row>
    <row r="24" spans="1:10" ht="13.5">
      <c r="A24" s="689" t="s">
        <v>180</v>
      </c>
      <c r="B24" s="689"/>
      <c r="C24" s="719" t="s">
        <v>181</v>
      </c>
      <c r="D24" s="719"/>
      <c r="E24" s="689" t="s">
        <v>443</v>
      </c>
      <c r="F24" s="689"/>
      <c r="G24" s="71"/>
      <c r="H24"/>
      <c r="I24"/>
      <c r="J24" s="177"/>
    </row>
    <row r="25" spans="1:10">
      <c r="A25" s="702" t="s">
        <v>132</v>
      </c>
      <c r="B25" s="702"/>
      <c r="C25" s="703" t="s">
        <v>207</v>
      </c>
      <c r="D25" s="703"/>
      <c r="E25" s="702" t="s">
        <v>123</v>
      </c>
      <c r="F25" s="702"/>
      <c r="G25" s="135"/>
      <c r="H25"/>
      <c r="I25"/>
      <c r="J25" s="177"/>
    </row>
    <row r="29" spans="1:10">
      <c r="C29" s="689" t="s">
        <v>493</v>
      </c>
      <c r="D29" s="689"/>
      <c r="E29" s="689"/>
    </row>
    <row r="30" spans="1:10" ht="13.9" customHeight="1">
      <c r="C30" s="690" t="s">
        <v>494</v>
      </c>
      <c r="D30" s="690"/>
      <c r="E30" s="690"/>
    </row>
    <row r="31" spans="1:10" ht="13.15" customHeight="1">
      <c r="C31" s="691" t="s">
        <v>495</v>
      </c>
      <c r="D31" s="691"/>
      <c r="E31" s="691"/>
    </row>
    <row r="32" spans="1:10" ht="13.15" customHeight="1">
      <c r="C32" s="691"/>
      <c r="D32" s="691"/>
      <c r="E32" s="691"/>
    </row>
    <row r="33" spans="3:5">
      <c r="C33" s="691"/>
      <c r="D33" s="691"/>
      <c r="E33" s="691"/>
    </row>
    <row r="34" spans="3:5">
      <c r="C34" s="691"/>
      <c r="D34" s="691"/>
      <c r="E34" s="691"/>
    </row>
    <row r="35" spans="3:5">
      <c r="C35" s="691"/>
      <c r="D35" s="691"/>
      <c r="E35" s="691"/>
    </row>
  </sheetData>
  <mergeCells count="12">
    <mergeCell ref="C29:E29"/>
    <mergeCell ref="C30:E30"/>
    <mergeCell ref="C31:E35"/>
    <mergeCell ref="A1:F1"/>
    <mergeCell ref="A2:F2"/>
    <mergeCell ref="A3:F3"/>
    <mergeCell ref="A25:B25"/>
    <mergeCell ref="C25:D25"/>
    <mergeCell ref="E25:F25"/>
    <mergeCell ref="A24:B24"/>
    <mergeCell ref="C24:D24"/>
    <mergeCell ref="E24:F24"/>
  </mergeCells>
  <phoneticPr fontId="0" type="noConversion"/>
  <printOptions gridLinesSet="0"/>
  <pageMargins left="1.1023622047244095" right="0.94488188976377963" top="1.5748031496062993" bottom="1.1811023622047245" header="0.51181102362204722" footer="1.1023622047244095"/>
  <pageSetup scale="85" orientation="landscape" r:id="rId1"/>
  <headerFooter alignWithMargins="0">
    <oddFooter>&amp;C20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6"/>
  <sheetViews>
    <sheetView showGridLines="0" zoomScaleNormal="100" workbookViewId="0">
      <selection sqref="A1:D1"/>
    </sheetView>
  </sheetViews>
  <sheetFormatPr baseColWidth="10" defaultColWidth="11.42578125" defaultRowHeight="12.75"/>
  <cols>
    <col min="1" max="1" width="4.140625" style="177" customWidth="1"/>
    <col min="2" max="2" width="66.7109375" style="177" customWidth="1"/>
    <col min="3" max="3" width="29.5703125" style="177" customWidth="1"/>
    <col min="4" max="4" width="33" style="177" customWidth="1"/>
    <col min="5" max="5" width="12.5703125" style="177" bestFit="1" customWidth="1"/>
    <col min="6" max="6" width="12.7109375" style="177" bestFit="1" customWidth="1"/>
    <col min="7" max="7" width="11.42578125" style="177"/>
    <col min="8" max="9" width="13.7109375" style="177" bestFit="1" customWidth="1"/>
    <col min="10" max="16384" width="11.42578125" style="177"/>
  </cols>
  <sheetData>
    <row r="1" spans="1:8" ht="16.5">
      <c r="A1" s="701" t="s">
        <v>463</v>
      </c>
      <c r="B1" s="701"/>
      <c r="C1" s="701"/>
      <c r="D1" s="701"/>
    </row>
    <row r="2" spans="1:8" ht="16.5">
      <c r="A2" s="701" t="s">
        <v>491</v>
      </c>
      <c r="B2" s="701"/>
      <c r="C2" s="701"/>
      <c r="D2" s="701"/>
    </row>
    <row r="3" spans="1:8" ht="16.5">
      <c r="A3" s="701" t="s">
        <v>9</v>
      </c>
      <c r="B3" s="701"/>
      <c r="C3" s="701"/>
      <c r="D3" s="701"/>
    </row>
    <row r="6" spans="1:8" s="185" customFormat="1" ht="15.75">
      <c r="A6" s="794" t="s">
        <v>125</v>
      </c>
      <c r="B6" s="794"/>
      <c r="C6" s="794"/>
      <c r="D6" s="794"/>
    </row>
    <row r="7" spans="1:8" s="185" customFormat="1" ht="15.75">
      <c r="A7" s="256"/>
      <c r="B7" s="256"/>
      <c r="C7" s="256"/>
      <c r="D7" s="256"/>
    </row>
    <row r="8" spans="1:8" s="185" customFormat="1" ht="15.75">
      <c r="A8" s="184"/>
      <c r="B8" s="184"/>
      <c r="C8" s="184"/>
      <c r="D8" s="186" t="s">
        <v>56</v>
      </c>
    </row>
    <row r="9" spans="1:8" s="185" customFormat="1" ht="15.75">
      <c r="A9" s="184"/>
      <c r="B9" s="184"/>
      <c r="C9" s="184"/>
      <c r="D9" s="184"/>
    </row>
    <row r="10" spans="1:8" s="226" customFormat="1" ht="12">
      <c r="A10" s="795" t="s">
        <v>64</v>
      </c>
      <c r="B10" s="799"/>
      <c r="C10" s="795" t="s">
        <v>465</v>
      </c>
      <c r="D10" s="797" t="s">
        <v>464</v>
      </c>
    </row>
    <row r="11" spans="1:8" s="226" customFormat="1" ht="12">
      <c r="A11" s="796"/>
      <c r="B11" s="800"/>
      <c r="C11" s="796"/>
      <c r="D11" s="798"/>
    </row>
    <row r="12" spans="1:8">
      <c r="A12" s="187" t="s">
        <v>57</v>
      </c>
      <c r="B12" s="248" t="s">
        <v>58</v>
      </c>
      <c r="C12" s="284"/>
      <c r="D12" s="227"/>
    </row>
    <row r="13" spans="1:8">
      <c r="A13" s="179"/>
      <c r="B13" s="177" t="s">
        <v>88</v>
      </c>
      <c r="C13" s="285"/>
      <c r="D13" s="227"/>
      <c r="H13" s="171"/>
    </row>
    <row r="14" spans="1:8">
      <c r="A14" s="179"/>
      <c r="B14" s="177" t="s">
        <v>59</v>
      </c>
      <c r="C14" s="286">
        <v>69022171199</v>
      </c>
      <c r="D14" s="664">
        <v>66663787051</v>
      </c>
      <c r="H14" s="171"/>
    </row>
    <row r="15" spans="1:8">
      <c r="A15" s="179"/>
      <c r="C15" s="191"/>
      <c r="D15" s="666"/>
      <c r="H15" s="171"/>
    </row>
    <row r="16" spans="1:8">
      <c r="A16" s="179"/>
      <c r="C16" s="285"/>
      <c r="D16" s="663"/>
      <c r="H16" s="171"/>
    </row>
    <row r="17" spans="1:10">
      <c r="A17" s="179"/>
      <c r="B17" s="177" t="s">
        <v>89</v>
      </c>
      <c r="C17" s="285"/>
      <c r="D17" s="663"/>
      <c r="H17" s="171"/>
    </row>
    <row r="18" spans="1:10">
      <c r="A18" s="179"/>
      <c r="B18" s="177" t="s">
        <v>60</v>
      </c>
      <c r="C18" s="286">
        <f>186085820197-69022171199</f>
        <v>117063648998</v>
      </c>
      <c r="D18" s="664">
        <v>127090585201</v>
      </c>
      <c r="F18" s="183"/>
      <c r="H18" s="171"/>
    </row>
    <row r="19" spans="1:10">
      <c r="A19" s="179"/>
      <c r="C19" s="227"/>
      <c r="D19" s="663"/>
      <c r="H19" s="171"/>
    </row>
    <row r="20" spans="1:10">
      <c r="A20" s="179"/>
      <c r="C20" s="227"/>
      <c r="D20" s="663"/>
      <c r="H20" s="171"/>
    </row>
    <row r="21" spans="1:10">
      <c r="A21" s="179"/>
      <c r="B21" s="177" t="s">
        <v>90</v>
      </c>
      <c r="C21" s="227"/>
      <c r="D21" s="663"/>
      <c r="H21" s="171"/>
    </row>
    <row r="22" spans="1:10">
      <c r="A22" s="179"/>
      <c r="B22" s="177" t="s">
        <v>59</v>
      </c>
      <c r="C22" s="577">
        <v>62547557587</v>
      </c>
      <c r="D22" s="665">
        <v>69930809963</v>
      </c>
      <c r="H22" s="171"/>
    </row>
    <row r="23" spans="1:10">
      <c r="A23" s="179"/>
      <c r="C23" s="227"/>
      <c r="D23" s="663"/>
      <c r="H23" s="171"/>
    </row>
    <row r="24" spans="1:10">
      <c r="A24" s="187" t="s">
        <v>61</v>
      </c>
      <c r="B24" s="248" t="s">
        <v>62</v>
      </c>
      <c r="C24" s="227"/>
      <c r="D24" s="663"/>
      <c r="H24" s="171"/>
    </row>
    <row r="25" spans="1:10">
      <c r="A25" s="179"/>
      <c r="C25" s="227"/>
      <c r="D25" s="663"/>
      <c r="E25" s="248"/>
      <c r="F25" s="248"/>
      <c r="G25" s="248"/>
      <c r="H25" s="472"/>
      <c r="J25" s="183"/>
    </row>
    <row r="26" spans="1:10">
      <c r="A26" s="179"/>
      <c r="B26" s="177" t="s">
        <v>58</v>
      </c>
      <c r="C26" s="227">
        <f>+C14+C18-C22</f>
        <v>123538262610</v>
      </c>
      <c r="D26" s="663">
        <v>123823562289</v>
      </c>
      <c r="H26" s="183"/>
    </row>
    <row r="27" spans="1:10">
      <c r="A27" s="180"/>
      <c r="B27" s="178" t="s">
        <v>63</v>
      </c>
      <c r="C27" s="188"/>
      <c r="D27" s="188"/>
      <c r="H27" s="171"/>
    </row>
    <row r="28" spans="1:10">
      <c r="C28" s="183"/>
      <c r="H28" s="171"/>
    </row>
    <row r="29" spans="1:10">
      <c r="C29" s="283"/>
      <c r="D29" s="183"/>
      <c r="H29" s="171"/>
    </row>
    <row r="30" spans="1:10" s="181" customFormat="1" ht="15">
      <c r="A30" s="265" t="s">
        <v>94</v>
      </c>
      <c r="C30" s="672"/>
      <c r="D30" s="481"/>
      <c r="H30" s="171"/>
      <c r="I30" s="177"/>
    </row>
    <row r="31" spans="1:10">
      <c r="H31" s="183"/>
    </row>
    <row r="32" spans="1:10">
      <c r="E32" s="248"/>
      <c r="F32" s="248"/>
      <c r="G32" s="248"/>
      <c r="H32" s="472"/>
    </row>
    <row r="33" spans="1:8">
      <c r="A33" s="263"/>
      <c r="H33" s="183"/>
    </row>
    <row r="34" spans="1:8">
      <c r="H34" s="183"/>
    </row>
    <row r="35" spans="1:8" ht="12.95" customHeight="1">
      <c r="A35" s="262"/>
      <c r="B35" s="294" t="s">
        <v>180</v>
      </c>
      <c r="C35" s="53" t="s">
        <v>181</v>
      </c>
      <c r="D35" s="583" t="s">
        <v>443</v>
      </c>
    </row>
    <row r="36" spans="1:8">
      <c r="B36" s="295" t="s">
        <v>132</v>
      </c>
      <c r="C36" s="296" t="s">
        <v>207</v>
      </c>
      <c r="D36" s="575" t="s">
        <v>123</v>
      </c>
    </row>
    <row r="40" spans="1:8">
      <c r="D40" s="689" t="s">
        <v>493</v>
      </c>
      <c r="E40" s="689"/>
      <c r="F40" s="689"/>
    </row>
    <row r="41" spans="1:8" ht="13.9" customHeight="1">
      <c r="D41" s="690" t="s">
        <v>494</v>
      </c>
      <c r="E41" s="690"/>
      <c r="F41" s="690"/>
    </row>
    <row r="42" spans="1:8" ht="13.15" customHeight="1">
      <c r="D42" s="691" t="s">
        <v>495</v>
      </c>
      <c r="E42" s="691"/>
      <c r="F42" s="691"/>
    </row>
    <row r="43" spans="1:8" ht="13.15" customHeight="1">
      <c r="D43" s="691"/>
      <c r="E43" s="691"/>
      <c r="F43" s="691"/>
    </row>
    <row r="44" spans="1:8">
      <c r="D44" s="691"/>
      <c r="E44" s="691"/>
      <c r="F44" s="691"/>
    </row>
    <row r="45" spans="1:8">
      <c r="D45" s="691"/>
      <c r="E45" s="691"/>
      <c r="F45" s="691"/>
    </row>
    <row r="46" spans="1:8">
      <c r="D46" s="691"/>
      <c r="E46" s="691"/>
      <c r="F46" s="691"/>
    </row>
  </sheetData>
  <mergeCells count="10">
    <mergeCell ref="D40:F40"/>
    <mergeCell ref="D41:F41"/>
    <mergeCell ref="D42:F46"/>
    <mergeCell ref="A1:D1"/>
    <mergeCell ref="A2:D2"/>
    <mergeCell ref="A3:D3"/>
    <mergeCell ref="A6:D6"/>
    <mergeCell ref="C10:C11"/>
    <mergeCell ref="D10:D11"/>
    <mergeCell ref="A10:B11"/>
  </mergeCells>
  <printOptions gridLinesSet="0"/>
  <pageMargins left="1.0236220472440944" right="0.55118110236220474" top="1.3779527559055118" bottom="1.1811023622047245" header="0.23622047244094491" footer="0.98425196850393704"/>
  <pageSetup scale="75" orientation="landscape" r:id="rId1"/>
  <headerFooter alignWithMargins="0">
    <oddFooter>&amp;C21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3"/>
  <sheetViews>
    <sheetView showGridLines="0" workbookViewId="0">
      <selection sqref="A1:F1"/>
    </sheetView>
  </sheetViews>
  <sheetFormatPr baseColWidth="10" defaultColWidth="11.42578125" defaultRowHeight="12.75"/>
  <cols>
    <col min="1" max="1" width="32.7109375" style="177" customWidth="1"/>
    <col min="2" max="2" width="7.140625" style="177" bestFit="1" customWidth="1"/>
    <col min="3" max="3" width="22" style="177" bestFit="1" customWidth="1"/>
    <col min="4" max="4" width="9" style="177" bestFit="1" customWidth="1"/>
    <col min="5" max="5" width="19" style="177" customWidth="1"/>
    <col min="6" max="6" width="16.28515625" style="177" customWidth="1"/>
    <col min="7" max="7" width="17.42578125" style="177" bestFit="1" customWidth="1"/>
    <col min="8" max="16384" width="11.42578125" style="177"/>
  </cols>
  <sheetData>
    <row r="1" spans="1:6" ht="16.5">
      <c r="A1" s="701" t="s">
        <v>451</v>
      </c>
      <c r="B1" s="801"/>
      <c r="C1" s="801"/>
      <c r="D1" s="801"/>
      <c r="E1" s="801"/>
      <c r="F1" s="701"/>
    </row>
    <row r="2" spans="1:6" ht="16.5">
      <c r="A2" s="701" t="s">
        <v>276</v>
      </c>
      <c r="B2" s="792"/>
      <c r="C2" s="792"/>
      <c r="D2" s="792"/>
      <c r="E2" s="792"/>
      <c r="F2" s="701"/>
    </row>
    <row r="3" spans="1:6" s="281" customFormat="1" ht="15.75">
      <c r="A3" s="184" t="s">
        <v>171</v>
      </c>
      <c r="B3" s="184"/>
      <c r="C3" s="184"/>
      <c r="D3" s="184"/>
      <c r="E3" s="184"/>
      <c r="F3" s="184"/>
    </row>
    <row r="4" spans="1:6" s="185" customFormat="1" ht="15.75">
      <c r="A4" s="224"/>
      <c r="B4" s="224"/>
      <c r="C4" s="224"/>
      <c r="D4" s="224"/>
      <c r="E4" s="224"/>
      <c r="F4" s="184"/>
    </row>
    <row r="5" spans="1:6" s="185" customFormat="1" ht="15.75">
      <c r="A5" s="184" t="s">
        <v>170</v>
      </c>
      <c r="B5" s="224"/>
      <c r="C5" s="224"/>
      <c r="D5" s="224"/>
      <c r="E5" s="224"/>
      <c r="F5" s="224"/>
    </row>
    <row r="6" spans="1:6" s="356" customFormat="1" ht="16.5">
      <c r="A6" s="361"/>
      <c r="B6" s="357"/>
      <c r="C6" s="357"/>
      <c r="D6" s="357"/>
      <c r="E6" s="357"/>
      <c r="F6" s="392" t="s">
        <v>169</v>
      </c>
    </row>
    <row r="7" spans="1:6" s="356" customFormat="1" ht="16.5">
      <c r="A7" s="357"/>
      <c r="B7" s="357"/>
      <c r="C7" s="357"/>
      <c r="D7" s="357"/>
      <c r="E7" s="357"/>
      <c r="F7" s="392"/>
    </row>
    <row r="8" spans="1:6">
      <c r="A8" s="242"/>
      <c r="B8" s="391"/>
      <c r="C8" s="390" t="s">
        <v>168</v>
      </c>
      <c r="D8" s="390"/>
      <c r="E8" s="389" t="s">
        <v>167</v>
      </c>
      <c r="F8" s="293"/>
    </row>
    <row r="9" spans="1:6">
      <c r="A9" s="237"/>
      <c r="B9" s="250"/>
      <c r="C9" s="297"/>
      <c r="D9" s="251" t="s">
        <v>166</v>
      </c>
      <c r="E9" s="298"/>
      <c r="F9" s="251"/>
    </row>
    <row r="10" spans="1:6">
      <c r="A10" s="250" t="s">
        <v>64</v>
      </c>
      <c r="B10" s="298" t="s">
        <v>33</v>
      </c>
      <c r="C10" s="219" t="s">
        <v>165</v>
      </c>
      <c r="D10" s="388" t="s">
        <v>164</v>
      </c>
      <c r="E10" s="582">
        <v>44104</v>
      </c>
      <c r="F10" s="219" t="s">
        <v>281</v>
      </c>
    </row>
    <row r="11" spans="1:6">
      <c r="A11" s="247"/>
      <c r="B11" s="387"/>
      <c r="C11" s="387"/>
      <c r="D11" s="387"/>
      <c r="E11" s="387"/>
      <c r="F11" s="387"/>
    </row>
    <row r="12" spans="1:6">
      <c r="A12" s="187" t="s">
        <v>163</v>
      </c>
      <c r="B12" s="288"/>
      <c r="C12" s="288"/>
      <c r="D12" s="288"/>
      <c r="E12" s="288"/>
      <c r="F12" s="288"/>
    </row>
    <row r="13" spans="1:6">
      <c r="A13" s="187"/>
      <c r="B13" s="288"/>
      <c r="C13" s="288"/>
      <c r="D13" s="288"/>
      <c r="E13" s="288"/>
      <c r="F13" s="288"/>
    </row>
    <row r="14" spans="1:6" ht="18">
      <c r="A14" s="187" t="s">
        <v>162</v>
      </c>
      <c r="B14" s="288"/>
      <c r="C14" s="383"/>
      <c r="D14" s="386"/>
      <c r="E14" s="288"/>
      <c r="F14" s="288"/>
    </row>
    <row r="15" spans="1:6">
      <c r="A15" s="312" t="s">
        <v>218</v>
      </c>
      <c r="B15" s="133" t="s">
        <v>160</v>
      </c>
      <c r="C15" s="496">
        <v>6398</v>
      </c>
      <c r="D15" s="375">
        <v>6979.36</v>
      </c>
      <c r="E15" s="227">
        <f>+D15*C15</f>
        <v>44653945.280000001</v>
      </c>
      <c r="F15" s="227">
        <v>59018185</v>
      </c>
    </row>
    <row r="16" spans="1:6">
      <c r="A16" s="312" t="s">
        <v>217</v>
      </c>
      <c r="B16" s="133" t="s">
        <v>160</v>
      </c>
      <c r="C16" s="496">
        <v>5434.05</v>
      </c>
      <c r="D16" s="375">
        <v>6979.36</v>
      </c>
      <c r="E16" s="227">
        <f>+D16*C16-1</f>
        <v>37926190.207999997</v>
      </c>
      <c r="F16" s="227">
        <v>35007943.336500004</v>
      </c>
    </row>
    <row r="17" spans="1:7">
      <c r="A17" s="312" t="s">
        <v>215</v>
      </c>
      <c r="B17" s="133" t="s">
        <v>160</v>
      </c>
      <c r="C17" s="496">
        <v>17652.810000000001</v>
      </c>
      <c r="D17" s="375">
        <v>6979.36</v>
      </c>
      <c r="E17" s="227">
        <f>+D17*C17-1</f>
        <v>123205315.0016</v>
      </c>
      <c r="F17" s="227">
        <v>151407446.3901</v>
      </c>
    </row>
    <row r="18" spans="1:7">
      <c r="A18" s="312" t="s">
        <v>216</v>
      </c>
      <c r="B18" s="133" t="s">
        <v>160</v>
      </c>
      <c r="C18" s="496">
        <v>7146.19</v>
      </c>
      <c r="D18" s="375">
        <v>6979.36</v>
      </c>
      <c r="E18" s="227">
        <f>+D18*C18</f>
        <v>49875832.638399996</v>
      </c>
      <c r="F18" s="227">
        <v>75393428.3706</v>
      </c>
    </row>
    <row r="19" spans="1:7">
      <c r="A19" s="312" t="s">
        <v>214</v>
      </c>
      <c r="B19" s="133" t="s">
        <v>160</v>
      </c>
      <c r="C19" s="496">
        <v>3991.9</v>
      </c>
      <c r="D19" s="375">
        <v>6979.36</v>
      </c>
      <c r="E19" s="227">
        <f>+C19*D19</f>
        <v>27860907.184</v>
      </c>
      <c r="F19" s="227">
        <v>25342451.214199997</v>
      </c>
    </row>
    <row r="20" spans="1:7">
      <c r="A20" s="312" t="s">
        <v>219</v>
      </c>
      <c r="B20" s="133" t="s">
        <v>160</v>
      </c>
      <c r="C20" s="496">
        <f>+'[5]SAP SETIEMBRE'!$J$6541</f>
        <v>3223.18</v>
      </c>
      <c r="D20" s="375">
        <v>6979.36</v>
      </c>
      <c r="E20" s="227">
        <f>+D20*C20</f>
        <v>22495733.564799998</v>
      </c>
      <c r="F20" s="227">
        <v>142802103</v>
      </c>
    </row>
    <row r="21" spans="1:7" s="661" customFormat="1">
      <c r="A21" s="669" t="s">
        <v>466</v>
      </c>
      <c r="B21" s="660" t="s">
        <v>160</v>
      </c>
      <c r="C21" s="496">
        <f>+[6]Hoja1!$C$11</f>
        <v>350000</v>
      </c>
      <c r="D21" s="375">
        <v>6979.36</v>
      </c>
      <c r="E21" s="227">
        <f>+D21*C21</f>
        <v>2442776000</v>
      </c>
      <c r="F21" s="227">
        <v>0</v>
      </c>
    </row>
    <row r="22" spans="1:7">
      <c r="A22" s="312" t="s">
        <v>213</v>
      </c>
      <c r="B22" s="133" t="s">
        <v>160</v>
      </c>
      <c r="C22" s="496">
        <f>+[6]Hoja1!$C$19</f>
        <v>11998.22</v>
      </c>
      <c r="D22" s="375">
        <v>6979.36</v>
      </c>
      <c r="E22" s="227">
        <f>+D22*C22</f>
        <v>83739896.739199996</v>
      </c>
      <c r="F22" s="227">
        <f>815898481.9217-1</f>
        <v>815898480.9217</v>
      </c>
    </row>
    <row r="23" spans="1:7">
      <c r="A23" s="312" t="s">
        <v>330</v>
      </c>
      <c r="B23" s="133" t="s">
        <v>160</v>
      </c>
      <c r="C23" s="496">
        <f>+[6]Hoja1!$C$18</f>
        <v>11116.46</v>
      </c>
      <c r="D23" s="375">
        <v>6979.36</v>
      </c>
      <c r="E23" s="227">
        <f>+D23*C23</f>
        <v>77585776.265599996</v>
      </c>
      <c r="F23" s="400">
        <v>0</v>
      </c>
    </row>
    <row r="24" spans="1:7">
      <c r="A24" s="218" t="s">
        <v>256</v>
      </c>
      <c r="B24" s="133" t="s">
        <v>160</v>
      </c>
      <c r="C24" s="496">
        <v>988438.71</v>
      </c>
      <c r="D24" s="375">
        <v>6979.36</v>
      </c>
      <c r="E24" s="586">
        <f>+D24*C24</f>
        <v>6898669595.0255995</v>
      </c>
      <c r="F24" s="227">
        <v>8655435343.0713005</v>
      </c>
    </row>
    <row r="25" spans="1:7">
      <c r="A25" s="187" t="s">
        <v>208</v>
      </c>
      <c r="B25" s="376" t="s">
        <v>160</v>
      </c>
      <c r="C25" s="384">
        <f>SUM(C15:C24)</f>
        <v>1405399.52</v>
      </c>
      <c r="D25" s="378"/>
      <c r="E25" s="377">
        <f>SUM(E15:E24)</f>
        <v>9808789191.9071999</v>
      </c>
      <c r="F25" s="377">
        <f>SUM(F15:F24)</f>
        <v>9960305381.3044014</v>
      </c>
      <c r="G25" s="283"/>
    </row>
    <row r="26" spans="1:7" hidden="1">
      <c r="A26" s="187"/>
      <c r="B26" s="380"/>
      <c r="C26" s="385"/>
      <c r="D26" s="227"/>
      <c r="E26" s="227"/>
      <c r="F26" s="227"/>
    </row>
    <row r="27" spans="1:7" hidden="1">
      <c r="A27" s="381" t="s">
        <v>212</v>
      </c>
      <c r="B27" s="380" t="s">
        <v>10</v>
      </c>
      <c r="C27" s="385"/>
      <c r="D27" s="227"/>
      <c r="E27" s="227"/>
      <c r="F27" s="227"/>
    </row>
    <row r="28" spans="1:7" hidden="1">
      <c r="A28" s="187" t="s">
        <v>208</v>
      </c>
      <c r="B28" s="376" t="s">
        <v>160</v>
      </c>
      <c r="C28" s="384">
        <v>0</v>
      </c>
      <c r="D28" s="378"/>
      <c r="E28" s="377">
        <v>0</v>
      </c>
      <c r="F28" s="377">
        <v>0</v>
      </c>
    </row>
    <row r="29" spans="1:7">
      <c r="A29" s="187"/>
      <c r="B29" s="380"/>
      <c r="C29" s="383"/>
      <c r="D29" s="227"/>
      <c r="E29" s="227"/>
      <c r="F29" s="227"/>
    </row>
    <row r="30" spans="1:7">
      <c r="A30" s="249" t="s">
        <v>152</v>
      </c>
      <c r="B30" s="374" t="s">
        <v>160</v>
      </c>
      <c r="C30" s="382">
        <f>+C28+C25</f>
        <v>1405399.52</v>
      </c>
      <c r="D30" s="206"/>
      <c r="E30" s="206">
        <f>+E28+E25</f>
        <v>9808789191.9071999</v>
      </c>
      <c r="F30" s="206">
        <f>+F28+F25</f>
        <v>9960305381.3044014</v>
      </c>
    </row>
    <row r="31" spans="1:7">
      <c r="A31" s="187"/>
      <c r="B31" s="380"/>
      <c r="C31" s="375"/>
      <c r="D31" s="227"/>
      <c r="E31" s="227"/>
      <c r="F31" s="227"/>
    </row>
    <row r="32" spans="1:7">
      <c r="A32" s="187" t="s">
        <v>161</v>
      </c>
      <c r="B32" s="380"/>
      <c r="C32" s="375"/>
      <c r="D32" s="227"/>
      <c r="E32" s="227"/>
      <c r="F32" s="227"/>
    </row>
    <row r="33" spans="1:6">
      <c r="A33" s="187"/>
      <c r="B33" s="380"/>
      <c r="C33" s="375"/>
      <c r="D33" s="227"/>
      <c r="E33" s="227"/>
      <c r="F33" s="227"/>
    </row>
    <row r="34" spans="1:6">
      <c r="A34" s="312" t="s">
        <v>449</v>
      </c>
      <c r="B34" s="133" t="s">
        <v>160</v>
      </c>
      <c r="C34" s="674">
        <f>740+198424.85</f>
        <v>199164.85</v>
      </c>
      <c r="D34" s="487">
        <v>6990.35</v>
      </c>
      <c r="E34" s="400">
        <f>+D34*C34</f>
        <v>1392232009.1975002</v>
      </c>
      <c r="F34" s="400">
        <v>860047939.35000002</v>
      </c>
    </row>
    <row r="35" spans="1:6">
      <c r="A35" s="312" t="s">
        <v>449</v>
      </c>
      <c r="B35" s="133" t="s">
        <v>260</v>
      </c>
      <c r="C35" s="674">
        <v>3521</v>
      </c>
      <c r="D35" s="487">
        <v>1240.08</v>
      </c>
      <c r="E35" s="400">
        <f>+D35*C35</f>
        <v>4366321.68</v>
      </c>
      <c r="F35" s="400">
        <v>7145518.0999999996</v>
      </c>
    </row>
    <row r="36" spans="1:6">
      <c r="A36" s="312" t="s">
        <v>487</v>
      </c>
      <c r="B36" s="133" t="s">
        <v>160</v>
      </c>
      <c r="C36" s="375">
        <v>3785955.32</v>
      </c>
      <c r="D36" s="671">
        <v>6990.35</v>
      </c>
      <c r="E36" s="400">
        <f>+D36*C36+1</f>
        <v>26465152772.161999</v>
      </c>
      <c r="F36" s="227">
        <f>19670127574-2</f>
        <v>19670127572</v>
      </c>
    </row>
    <row r="37" spans="1:6" hidden="1">
      <c r="A37" s="585" t="s">
        <v>221</v>
      </c>
      <c r="B37" s="133" t="s">
        <v>160</v>
      </c>
      <c r="C37" s="584"/>
      <c r="D37" s="487">
        <v>6820.47</v>
      </c>
      <c r="E37" s="400">
        <f t="shared" ref="E37" si="0">+D37*C37</f>
        <v>0</v>
      </c>
      <c r="F37" s="227">
        <v>0</v>
      </c>
    </row>
    <row r="38" spans="1:6" hidden="1">
      <c r="A38" s="312" t="s">
        <v>211</v>
      </c>
      <c r="B38" s="133" t="s">
        <v>160</v>
      </c>
      <c r="C38" s="375">
        <f>+E38/D38</f>
        <v>0</v>
      </c>
      <c r="D38" s="227">
        <v>4331</v>
      </c>
      <c r="E38" s="285"/>
      <c r="F38" s="227"/>
    </row>
    <row r="39" spans="1:6" hidden="1">
      <c r="A39" s="312" t="s">
        <v>210</v>
      </c>
      <c r="B39" s="133" t="s">
        <v>160</v>
      </c>
      <c r="C39" s="375"/>
      <c r="D39" s="227"/>
      <c r="E39" s="285"/>
      <c r="F39" s="227"/>
    </row>
    <row r="40" spans="1:6" hidden="1">
      <c r="A40" s="187"/>
      <c r="B40" s="380"/>
      <c r="C40" s="375"/>
      <c r="D40" s="227"/>
      <c r="E40" s="227"/>
      <c r="F40" s="227"/>
    </row>
    <row r="41" spans="1:6">
      <c r="A41" s="187" t="s">
        <v>208</v>
      </c>
      <c r="B41" s="374" t="s">
        <v>160</v>
      </c>
      <c r="C41" s="379">
        <f>+C34+C36</f>
        <v>3985120.17</v>
      </c>
      <c r="D41" s="379"/>
      <c r="E41" s="377">
        <f>+E34+E36</f>
        <v>27857384781.359497</v>
      </c>
      <c r="F41" s="377">
        <f>+F34+F36+F37</f>
        <v>20530175511.349998</v>
      </c>
    </row>
    <row r="42" spans="1:6">
      <c r="A42" s="187"/>
      <c r="B42" s="374" t="s">
        <v>260</v>
      </c>
      <c r="C42" s="379">
        <f>+C35</f>
        <v>3521</v>
      </c>
      <c r="D42" s="379"/>
      <c r="E42" s="377">
        <f>+E35</f>
        <v>4366321.68</v>
      </c>
      <c r="F42" s="377">
        <f>+F35</f>
        <v>7145518.0999999996</v>
      </c>
    </row>
    <row r="43" spans="1:6" hidden="1">
      <c r="A43" s="381" t="s">
        <v>209</v>
      </c>
      <c r="B43" s="227"/>
      <c r="C43" s="375"/>
      <c r="D43" s="227"/>
      <c r="E43" s="490"/>
      <c r="F43" s="490"/>
    </row>
    <row r="44" spans="1:6" hidden="1">
      <c r="A44" s="187" t="s">
        <v>208</v>
      </c>
      <c r="B44" s="378">
        <v>0</v>
      </c>
      <c r="C44" s="379">
        <v>0</v>
      </c>
      <c r="D44" s="378">
        <v>0</v>
      </c>
      <c r="E44" s="377">
        <v>0</v>
      </c>
      <c r="F44" s="377">
        <v>0</v>
      </c>
    </row>
    <row r="45" spans="1:6">
      <c r="A45" s="187"/>
      <c r="B45" s="227"/>
      <c r="C45" s="375"/>
      <c r="D45" s="227"/>
      <c r="E45" s="227" t="s">
        <v>10</v>
      </c>
      <c r="F45" s="227"/>
    </row>
    <row r="46" spans="1:6">
      <c r="A46" s="187"/>
      <c r="B46" s="374" t="s">
        <v>160</v>
      </c>
      <c r="C46" s="379">
        <f>+C41</f>
        <v>3985120.17</v>
      </c>
      <c r="D46" s="379"/>
      <c r="E46" s="377">
        <f>+E41</f>
        <v>27857384781.359497</v>
      </c>
      <c r="F46" s="377">
        <f>+F41</f>
        <v>20530175511.349998</v>
      </c>
    </row>
    <row r="47" spans="1:6">
      <c r="A47" s="249" t="s">
        <v>152</v>
      </c>
      <c r="B47" s="374" t="s">
        <v>260</v>
      </c>
      <c r="C47" s="379">
        <f>+C42</f>
        <v>3521</v>
      </c>
      <c r="D47" s="379"/>
      <c r="E47" s="206">
        <f>+E42</f>
        <v>4366321.68</v>
      </c>
      <c r="F47" s="206">
        <f>+F42</f>
        <v>7145518.0999999996</v>
      </c>
    </row>
    <row r="49" spans="1:7" ht="15">
      <c r="E49" s="590"/>
    </row>
    <row r="53" spans="1:7" s="404" customFormat="1">
      <c r="A53" s="264" t="s">
        <v>180</v>
      </c>
      <c r="B53" s="704" t="s">
        <v>181</v>
      </c>
      <c r="C53" s="704"/>
      <c r="D53" s="264"/>
      <c r="E53" s="704" t="s">
        <v>443</v>
      </c>
      <c r="F53" s="704"/>
      <c r="G53" s="673"/>
    </row>
    <row r="54" spans="1:7" s="404" customFormat="1">
      <c r="A54" s="264" t="s">
        <v>132</v>
      </c>
      <c r="B54" s="704" t="s">
        <v>247</v>
      </c>
      <c r="C54" s="704"/>
      <c r="D54" s="264"/>
      <c r="E54" s="704" t="s">
        <v>134</v>
      </c>
      <c r="F54" s="704"/>
      <c r="G54" s="673"/>
    </row>
    <row r="57" spans="1:7">
      <c r="C57" s="689" t="s">
        <v>493</v>
      </c>
      <c r="D57" s="689"/>
      <c r="E57" s="689"/>
    </row>
    <row r="58" spans="1:7" ht="13.9" customHeight="1">
      <c r="C58" s="690" t="s">
        <v>494</v>
      </c>
      <c r="D58" s="690"/>
      <c r="E58" s="690"/>
    </row>
    <row r="59" spans="1:7" ht="13.15" customHeight="1">
      <c r="C59" s="691" t="s">
        <v>495</v>
      </c>
      <c r="D59" s="691"/>
      <c r="E59" s="691"/>
    </row>
    <row r="60" spans="1:7" ht="13.15" customHeight="1">
      <c r="C60" s="691"/>
      <c r="D60" s="691"/>
      <c r="E60" s="691"/>
    </row>
    <row r="61" spans="1:7">
      <c r="C61" s="691"/>
      <c r="D61" s="691"/>
      <c r="E61" s="691"/>
    </row>
    <row r="62" spans="1:7">
      <c r="C62" s="691"/>
      <c r="D62" s="691"/>
      <c r="E62" s="691"/>
    </row>
    <row r="63" spans="1:7">
      <c r="C63" s="691"/>
      <c r="D63" s="691"/>
      <c r="E63" s="691"/>
    </row>
  </sheetData>
  <mergeCells count="9">
    <mergeCell ref="C57:E57"/>
    <mergeCell ref="C58:E58"/>
    <mergeCell ref="C59:E63"/>
    <mergeCell ref="A1:F1"/>
    <mergeCell ref="A2:F2"/>
    <mergeCell ref="E53:F53"/>
    <mergeCell ref="E54:F54"/>
    <mergeCell ref="B53:C53"/>
    <mergeCell ref="B54:C54"/>
  </mergeCells>
  <printOptions gridLinesSet="0"/>
  <pageMargins left="0.94488188976377963" right="0.59055118110236227" top="1.5748031496062993" bottom="0.98425196850393704" header="0.51181102362204722" footer="1.1023622047244095"/>
  <pageSetup scale="80" orientation="portrait" horizontalDpi="300" verticalDpi="300" r:id="rId1"/>
  <headerFooter alignWithMargins="0">
    <oddFooter>&amp;C22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3038-9BE7-4983-B932-141C6B6A665A}">
  <dimension ref="A1:M60"/>
  <sheetViews>
    <sheetView showGridLines="0" zoomScale="84" zoomScaleNormal="82" zoomScalePageLayoutView="75" workbookViewId="0"/>
  </sheetViews>
  <sheetFormatPr baseColWidth="10" defaultColWidth="11.42578125" defaultRowHeight="12.75"/>
  <cols>
    <col min="1" max="1" width="47.7109375" style="177" customWidth="1"/>
    <col min="2" max="2" width="21.28515625" style="177" customWidth="1"/>
    <col min="3" max="4" width="20.42578125" style="177" customWidth="1"/>
    <col min="5" max="5" width="21.42578125" style="177" customWidth="1"/>
    <col min="6" max="7" width="23.5703125" style="177" bestFit="1" customWidth="1"/>
    <col min="8" max="8" width="17.85546875" style="177" bestFit="1" customWidth="1"/>
    <col min="9" max="9" width="22.7109375" style="177" bestFit="1" customWidth="1"/>
    <col min="10" max="10" width="14.5703125" style="177" bestFit="1" customWidth="1"/>
    <col min="11" max="16384" width="11.42578125" style="177"/>
  </cols>
  <sheetData>
    <row r="1" spans="1:10" ht="16.5">
      <c r="G1" s="392" t="s">
        <v>66</v>
      </c>
    </row>
    <row r="3" spans="1:10" s="356" customFormat="1" ht="16.5">
      <c r="A3" s="802" t="s">
        <v>455</v>
      </c>
      <c r="B3" s="802"/>
      <c r="C3" s="802"/>
      <c r="D3" s="802"/>
      <c r="E3" s="802"/>
      <c r="F3" s="802"/>
      <c r="G3" s="802"/>
    </row>
    <row r="4" spans="1:10" s="330" customFormat="1" ht="15">
      <c r="A4" s="803" t="s">
        <v>184</v>
      </c>
      <c r="B4" s="803"/>
      <c r="C4" s="803"/>
      <c r="D4" s="803"/>
      <c r="E4" s="803"/>
      <c r="F4" s="803"/>
      <c r="G4" s="803"/>
      <c r="H4" s="619"/>
      <c r="I4" s="619"/>
      <c r="J4" s="329"/>
    </row>
    <row r="5" spans="1:10" s="356" customFormat="1" ht="16.5">
      <c r="A5" s="361" t="s">
        <v>9</v>
      </c>
      <c r="B5" s="361"/>
      <c r="C5" s="361"/>
      <c r="D5" s="361"/>
      <c r="E5" s="361"/>
      <c r="F5" s="361"/>
      <c r="G5" s="361"/>
    </row>
    <row r="6" spans="1:10" s="356" customFormat="1" ht="16.5">
      <c r="A6" s="361"/>
      <c r="B6" s="361"/>
      <c r="C6" s="361"/>
      <c r="D6" s="361"/>
      <c r="E6" s="361"/>
      <c r="F6" s="361"/>
      <c r="G6" s="361"/>
    </row>
    <row r="7" spans="1:10" s="356" customFormat="1" ht="16.5">
      <c r="A7" s="361" t="s">
        <v>65</v>
      </c>
      <c r="B7" s="361"/>
      <c r="C7" s="361"/>
      <c r="D7" s="361"/>
      <c r="E7" s="361"/>
      <c r="F7" s="361"/>
      <c r="G7" s="361"/>
    </row>
    <row r="8" spans="1:10" s="356" customFormat="1" ht="16.5">
      <c r="A8" s="361"/>
      <c r="B8" s="361"/>
      <c r="C8" s="361"/>
      <c r="D8" s="361"/>
      <c r="E8" s="361"/>
      <c r="F8" s="361"/>
      <c r="G8" s="361"/>
    </row>
    <row r="9" spans="1:10" s="356" customFormat="1" ht="16.5">
      <c r="A9" s="361"/>
      <c r="B9" s="361"/>
      <c r="C9" s="361"/>
      <c r="D9" s="361"/>
      <c r="E9" s="361"/>
      <c r="F9" s="177"/>
      <c r="G9" s="392"/>
    </row>
    <row r="10" spans="1:10" ht="15" customHeight="1">
      <c r="A10" s="325"/>
      <c r="B10" s="804" t="s">
        <v>129</v>
      </c>
      <c r="C10" s="804" t="s">
        <v>130</v>
      </c>
      <c r="D10" s="804" t="s">
        <v>185</v>
      </c>
      <c r="E10" s="804" t="s">
        <v>257</v>
      </c>
      <c r="F10" s="373" t="s">
        <v>35</v>
      </c>
      <c r="G10" s="373"/>
    </row>
    <row r="11" spans="1:10">
      <c r="A11" s="593" t="s">
        <v>12</v>
      </c>
      <c r="B11" s="804"/>
      <c r="C11" s="804"/>
      <c r="D11" s="804"/>
      <c r="E11" s="804"/>
      <c r="F11" s="274">
        <v>44104</v>
      </c>
      <c r="G11" s="274">
        <v>43738</v>
      </c>
    </row>
    <row r="12" spans="1:10">
      <c r="A12" s="273"/>
      <c r="B12" s="574"/>
      <c r="C12" s="243"/>
      <c r="D12" s="243"/>
      <c r="E12" s="243"/>
      <c r="F12" s="402"/>
      <c r="G12" s="243"/>
    </row>
    <row r="13" spans="1:10" ht="25.5">
      <c r="A13" s="618" t="s">
        <v>262</v>
      </c>
      <c r="B13" s="216">
        <v>0</v>
      </c>
      <c r="C13" s="216">
        <v>2487591370</v>
      </c>
      <c r="D13" s="216">
        <v>0</v>
      </c>
      <c r="E13" s="216">
        <v>0</v>
      </c>
      <c r="F13" s="216">
        <f>+SUM(B13:E13)</f>
        <v>2487591370</v>
      </c>
      <c r="G13" s="216">
        <v>1985850000</v>
      </c>
      <c r="H13" s="183"/>
    </row>
    <row r="14" spans="1:10">
      <c r="A14" s="273"/>
      <c r="B14" s="216"/>
      <c r="C14" s="216"/>
      <c r="D14" s="216"/>
      <c r="E14" s="216"/>
      <c r="F14" s="216"/>
      <c r="G14" s="216"/>
      <c r="I14" s="241"/>
    </row>
    <row r="15" spans="1:10">
      <c r="A15" s="273" t="s">
        <v>126</v>
      </c>
      <c r="B15" s="216">
        <v>2809099485</v>
      </c>
      <c r="C15" s="216">
        <v>1501923345</v>
      </c>
      <c r="D15" s="216">
        <v>2359217026</v>
      </c>
      <c r="E15" s="216">
        <v>0</v>
      </c>
      <c r="F15" s="216">
        <f>+SUM(B15:E15)</f>
        <v>6670239856</v>
      </c>
      <c r="G15" s="216">
        <v>7891475100</v>
      </c>
    </row>
    <row r="16" spans="1:10">
      <c r="A16" s="273"/>
      <c r="B16" s="216"/>
      <c r="C16" s="216"/>
      <c r="D16" s="216"/>
      <c r="E16" s="216"/>
      <c r="F16" s="216"/>
      <c r="G16" s="216"/>
    </row>
    <row r="17" spans="1:9">
      <c r="A17" s="273" t="s">
        <v>85</v>
      </c>
      <c r="B17" s="216">
        <v>460031376</v>
      </c>
      <c r="C17" s="216">
        <v>231900238</v>
      </c>
      <c r="D17" s="216">
        <v>372758118</v>
      </c>
      <c r="E17" s="216">
        <v>0</v>
      </c>
      <c r="F17" s="216">
        <f>+SUM(B17:E17)</f>
        <v>1064689732</v>
      </c>
      <c r="G17" s="216">
        <v>1119764361</v>
      </c>
    </row>
    <row r="18" spans="1:9">
      <c r="A18" s="273"/>
      <c r="B18" s="216"/>
      <c r="C18" s="216"/>
      <c r="D18" s="216"/>
      <c r="E18" s="216"/>
      <c r="F18" s="216"/>
      <c r="G18" s="216"/>
    </row>
    <row r="19" spans="1:9">
      <c r="A19" s="273" t="s">
        <v>145</v>
      </c>
      <c r="B19" s="216">
        <v>3823147799</v>
      </c>
      <c r="C19" s="216">
        <v>531709196</v>
      </c>
      <c r="D19" s="216">
        <v>1329398738</v>
      </c>
      <c r="E19" s="216">
        <v>0</v>
      </c>
      <c r="F19" s="216">
        <f>+SUM(B19:E19)</f>
        <v>5684255733</v>
      </c>
      <c r="G19" s="216">
        <v>5581018989</v>
      </c>
    </row>
    <row r="20" spans="1:9">
      <c r="A20" s="273"/>
      <c r="B20" s="216"/>
      <c r="C20" s="216"/>
      <c r="D20" s="216"/>
      <c r="E20" s="216"/>
      <c r="F20" s="216"/>
      <c r="G20" s="216"/>
    </row>
    <row r="21" spans="1:9">
      <c r="A21" s="273" t="s">
        <v>86</v>
      </c>
      <c r="B21" s="216">
        <v>658148329</v>
      </c>
      <c r="C21" s="216">
        <v>0</v>
      </c>
      <c r="D21" s="183">
        <v>3352429</v>
      </c>
      <c r="E21" s="216">
        <v>0</v>
      </c>
      <c r="F21" s="216">
        <f>+SUM(B21:E21)</f>
        <v>661500758</v>
      </c>
      <c r="G21" s="216">
        <v>588973119</v>
      </c>
      <c r="H21" s="609"/>
      <c r="I21" s="183"/>
    </row>
    <row r="22" spans="1:9">
      <c r="A22" s="273"/>
      <c r="B22" s="216"/>
      <c r="C22" s="216"/>
      <c r="D22" s="216"/>
      <c r="E22" s="216"/>
      <c r="F22" s="216"/>
      <c r="G22" s="216"/>
    </row>
    <row r="23" spans="1:9">
      <c r="A23" s="273" t="s">
        <v>67</v>
      </c>
      <c r="B23" s="216">
        <v>38897182</v>
      </c>
      <c r="C23" s="216">
        <v>143018840</v>
      </c>
      <c r="D23" s="616">
        <v>51354173</v>
      </c>
      <c r="E23" s="216">
        <v>0</v>
      </c>
      <c r="F23" s="216">
        <f>+SUM(B23:E23)</f>
        <v>233270195</v>
      </c>
      <c r="G23" s="216">
        <v>365536201</v>
      </c>
    </row>
    <row r="24" spans="1:9">
      <c r="A24" s="273"/>
      <c r="B24" s="216"/>
      <c r="C24" s="216"/>
      <c r="D24" s="216"/>
      <c r="E24" s="216"/>
      <c r="F24" s="216"/>
      <c r="G24" s="216"/>
    </row>
    <row r="25" spans="1:9">
      <c r="A25" s="617" t="s">
        <v>133</v>
      </c>
      <c r="B25" s="216">
        <v>18604517</v>
      </c>
      <c r="C25" s="216">
        <v>399890166</v>
      </c>
      <c r="D25" s="616">
        <v>4253678</v>
      </c>
      <c r="E25" s="216">
        <v>0</v>
      </c>
      <c r="F25" s="216">
        <f>+SUM(B25:E25)</f>
        <v>422748361</v>
      </c>
      <c r="G25" s="216">
        <v>441149991</v>
      </c>
    </row>
    <row r="26" spans="1:9">
      <c r="A26" s="273"/>
      <c r="B26" s="216"/>
      <c r="C26" s="216"/>
      <c r="D26" s="216"/>
      <c r="E26" s="216"/>
      <c r="F26" s="216"/>
      <c r="G26" s="216"/>
    </row>
    <row r="27" spans="1:9">
      <c r="A27" s="614" t="s">
        <v>223</v>
      </c>
      <c r="B27" s="216">
        <v>0</v>
      </c>
      <c r="C27" s="216">
        <v>253410823</v>
      </c>
      <c r="D27" s="216">
        <v>0</v>
      </c>
      <c r="E27" s="216">
        <v>0</v>
      </c>
      <c r="F27" s="216">
        <f>+SUM(B27:E27)</f>
        <v>253410823</v>
      </c>
      <c r="G27" s="216">
        <v>448834446</v>
      </c>
    </row>
    <row r="28" spans="1:9">
      <c r="A28" s="273"/>
      <c r="B28" s="216"/>
      <c r="C28" s="216"/>
      <c r="D28" s="216"/>
      <c r="E28" s="216"/>
      <c r="F28" s="216"/>
      <c r="G28" s="216"/>
    </row>
    <row r="29" spans="1:9">
      <c r="A29" s="273" t="s">
        <v>101</v>
      </c>
      <c r="B29" s="216">
        <v>0</v>
      </c>
      <c r="C29" s="216">
        <v>0</v>
      </c>
      <c r="D29" s="216">
        <v>0</v>
      </c>
      <c r="E29" s="216">
        <v>287915803</v>
      </c>
      <c r="F29" s="216">
        <f>+SUM(B29:E29)</f>
        <v>287915803</v>
      </c>
      <c r="G29" s="216">
        <f>-'ER '!J25</f>
        <v>456050452</v>
      </c>
    </row>
    <row r="30" spans="1:9">
      <c r="A30" s="273"/>
      <c r="B30" s="216"/>
      <c r="C30" s="216"/>
      <c r="D30" s="216"/>
      <c r="E30" s="216"/>
      <c r="F30" s="216"/>
      <c r="G30" s="216"/>
    </row>
    <row r="31" spans="1:9">
      <c r="A31" s="273" t="s">
        <v>146</v>
      </c>
      <c r="B31" s="216">
        <v>156731782</v>
      </c>
      <c r="C31" s="216">
        <v>509490029</v>
      </c>
      <c r="D31" s="216">
        <v>208200814</v>
      </c>
      <c r="E31" s="216">
        <v>0</v>
      </c>
      <c r="F31" s="216">
        <f>+SUM(B31:E31)</f>
        <v>874422625</v>
      </c>
      <c r="G31" s="216">
        <v>1941071770</v>
      </c>
    </row>
    <row r="32" spans="1:9">
      <c r="A32" s="273"/>
      <c r="B32" s="216"/>
      <c r="C32" s="216"/>
      <c r="D32" s="216"/>
      <c r="E32" s="216"/>
      <c r="F32" s="216"/>
      <c r="G32" s="216"/>
    </row>
    <row r="33" spans="1:13">
      <c r="A33" s="614" t="s">
        <v>127</v>
      </c>
      <c r="B33" s="216">
        <v>5128671</v>
      </c>
      <c r="C33" s="216">
        <v>2491807</v>
      </c>
      <c r="D33" s="216">
        <v>555259682</v>
      </c>
      <c r="E33" s="216">
        <v>0</v>
      </c>
      <c r="F33" s="216">
        <f>+SUM(B33:E33)</f>
        <v>562880160</v>
      </c>
      <c r="G33" s="216">
        <v>637292256</v>
      </c>
    </row>
    <row r="34" spans="1:13" hidden="1">
      <c r="A34" s="615"/>
      <c r="B34" s="216"/>
      <c r="C34" s="216"/>
      <c r="D34" s="216"/>
      <c r="E34" s="216"/>
      <c r="F34" s="216"/>
      <c r="G34" s="216"/>
    </row>
    <row r="35" spans="1:13" hidden="1">
      <c r="A35" s="614" t="s">
        <v>128</v>
      </c>
      <c r="B35" s="616"/>
      <c r="C35" s="216"/>
      <c r="D35" s="216"/>
      <c r="E35" s="216"/>
      <c r="F35" s="216"/>
      <c r="G35" s="216"/>
    </row>
    <row r="36" spans="1:13">
      <c r="A36" s="615"/>
      <c r="B36" s="216"/>
      <c r="C36" s="216"/>
      <c r="D36" s="216"/>
      <c r="E36" s="216"/>
      <c r="F36" s="216"/>
      <c r="G36" s="216"/>
    </row>
    <row r="37" spans="1:13">
      <c r="A37" s="615" t="s">
        <v>222</v>
      </c>
      <c r="B37" s="216">
        <v>721421</v>
      </c>
      <c r="C37" s="216">
        <v>16840779</v>
      </c>
      <c r="D37" s="216">
        <v>0</v>
      </c>
      <c r="E37" s="216">
        <v>0</v>
      </c>
      <c r="F37" s="216">
        <f>+SUM(B37:E37)</f>
        <v>17562200</v>
      </c>
      <c r="G37" s="216">
        <v>43464498</v>
      </c>
    </row>
    <row r="38" spans="1:13">
      <c r="A38" s="615"/>
      <c r="B38" s="216"/>
      <c r="C38" s="216"/>
      <c r="D38" s="216"/>
      <c r="E38" s="216"/>
      <c r="F38" s="216"/>
      <c r="G38" s="216"/>
    </row>
    <row r="39" spans="1:13">
      <c r="A39" s="614" t="s">
        <v>68</v>
      </c>
      <c r="B39" s="216">
        <v>2085525498</v>
      </c>
      <c r="C39" s="216">
        <f>3269814587-110843-265385</f>
        <v>3269438359</v>
      </c>
      <c r="D39" s="216">
        <v>1417482643</v>
      </c>
      <c r="E39" s="216">
        <v>0</v>
      </c>
      <c r="F39" s="216">
        <f>+SUM(B39:E39)</f>
        <v>6772446500</v>
      </c>
      <c r="G39" s="216">
        <v>4739235057</v>
      </c>
    </row>
    <row r="40" spans="1:13">
      <c r="A40" s="614"/>
      <c r="B40" s="216"/>
      <c r="C40" s="216"/>
      <c r="D40" s="216"/>
      <c r="E40" s="216"/>
      <c r="F40" s="216"/>
      <c r="G40" s="244"/>
    </row>
    <row r="41" spans="1:13">
      <c r="A41" s="613" t="s">
        <v>462</v>
      </c>
      <c r="B41" s="245">
        <f>+SUM(B12:B40)</f>
        <v>10056036060</v>
      </c>
      <c r="C41" s="245">
        <f>+SUM(C12:C40)</f>
        <v>9347704952</v>
      </c>
      <c r="D41" s="245">
        <f>+SUM(D12:D40)</f>
        <v>6301277301</v>
      </c>
      <c r="E41" s="245">
        <f>+SUM(E12:E40)</f>
        <v>287915803</v>
      </c>
      <c r="F41" s="245">
        <f>SUM(B41:E41)</f>
        <v>25992934116</v>
      </c>
      <c r="G41" s="245">
        <v>0</v>
      </c>
      <c r="H41" s="609"/>
    </row>
    <row r="42" spans="1:13" s="265" customFormat="1">
      <c r="A42" s="613" t="s">
        <v>492</v>
      </c>
      <c r="B42" s="245">
        <v>9756635089</v>
      </c>
      <c r="C42" s="245">
        <v>9002251224</v>
      </c>
      <c r="D42" s="245">
        <v>6568729023</v>
      </c>
      <c r="E42" s="245">
        <v>456050452</v>
      </c>
      <c r="F42" s="245">
        <v>0</v>
      </c>
      <c r="G42" s="245">
        <f>+SUM(G13:G40)</f>
        <v>26239716240</v>
      </c>
      <c r="H42" s="609"/>
      <c r="I42" s="177"/>
      <c r="J42" s="177"/>
      <c r="K42" s="177"/>
      <c r="L42" s="177"/>
      <c r="M42" s="177"/>
    </row>
    <row r="43" spans="1:13">
      <c r="B43" s="482"/>
      <c r="C43" s="241"/>
      <c r="E43" s="482"/>
      <c r="F43" s="290"/>
      <c r="G43" s="183"/>
      <c r="H43" s="609"/>
    </row>
    <row r="44" spans="1:13" s="185" customFormat="1" ht="15">
      <c r="A44" s="181" t="s">
        <v>151</v>
      </c>
      <c r="D44" s="611"/>
      <c r="E44" s="611"/>
      <c r="F44" s="611"/>
      <c r="G44" s="612"/>
      <c r="H44" s="611"/>
      <c r="I44" s="474"/>
      <c r="J44" s="611"/>
    </row>
    <row r="45" spans="1:13" ht="15">
      <c r="B45" s="183"/>
      <c r="E45" s="609"/>
      <c r="F45" s="609"/>
      <c r="G45" s="609"/>
      <c r="H45" s="611"/>
      <c r="J45" s="609"/>
    </row>
    <row r="46" spans="1:13">
      <c r="B46" s="609"/>
      <c r="C46" s="610"/>
      <c r="D46" s="610"/>
      <c r="F46" s="609"/>
      <c r="H46" s="609"/>
      <c r="I46" s="609"/>
    </row>
    <row r="47" spans="1:13">
      <c r="B47" s="610"/>
      <c r="C47" s="609"/>
      <c r="D47" s="609"/>
      <c r="I47" s="609"/>
    </row>
    <row r="48" spans="1:13" s="404" customFormat="1">
      <c r="A48" s="603" t="s">
        <v>180</v>
      </c>
      <c r="B48" s="704" t="s">
        <v>181</v>
      </c>
      <c r="C48" s="704"/>
      <c r="D48" s="603"/>
      <c r="E48" s="704" t="s">
        <v>443</v>
      </c>
      <c r="F48" s="704"/>
      <c r="I48" s="720"/>
      <c r="J48" s="720"/>
      <c r="K48" s="720"/>
      <c r="L48" s="720"/>
      <c r="M48" s="720"/>
    </row>
    <row r="49" spans="1:13" s="404" customFormat="1">
      <c r="A49" s="603" t="s">
        <v>132</v>
      </c>
      <c r="B49" s="704" t="s">
        <v>247</v>
      </c>
      <c r="C49" s="704"/>
      <c r="D49" s="603"/>
      <c r="E49" s="704" t="s">
        <v>134</v>
      </c>
      <c r="F49" s="704"/>
      <c r="I49" s="720"/>
      <c r="J49" s="720"/>
      <c r="K49" s="720"/>
      <c r="L49" s="720"/>
      <c r="M49" s="720"/>
    </row>
    <row r="50" spans="1:13">
      <c r="A50" s="608"/>
    </row>
    <row r="52" spans="1:13" ht="15">
      <c r="B52" s="606"/>
      <c r="C52" s="607"/>
      <c r="D52" s="607"/>
      <c r="E52" s="606"/>
    </row>
    <row r="54" spans="1:13">
      <c r="C54" s="689" t="s">
        <v>493</v>
      </c>
      <c r="D54" s="689"/>
      <c r="E54" s="689"/>
    </row>
    <row r="55" spans="1:13" ht="13.9" customHeight="1">
      <c r="C55" s="690" t="s">
        <v>494</v>
      </c>
      <c r="D55" s="690"/>
      <c r="E55" s="690"/>
    </row>
    <row r="56" spans="1:13" ht="13.15" customHeight="1">
      <c r="C56" s="691" t="s">
        <v>495</v>
      </c>
      <c r="D56" s="691"/>
      <c r="E56" s="691"/>
    </row>
    <row r="57" spans="1:13" ht="13.15" customHeight="1">
      <c r="C57" s="691"/>
      <c r="D57" s="691"/>
      <c r="E57" s="691"/>
    </row>
    <row r="58" spans="1:13">
      <c r="C58" s="691"/>
      <c r="D58" s="691"/>
      <c r="E58" s="691"/>
    </row>
    <row r="59" spans="1:13">
      <c r="C59" s="691"/>
      <c r="D59" s="691"/>
      <c r="E59" s="691"/>
    </row>
    <row r="60" spans="1:13">
      <c r="C60" s="691"/>
      <c r="D60" s="691"/>
      <c r="E60" s="691"/>
    </row>
  </sheetData>
  <mergeCells count="15">
    <mergeCell ref="I48:M48"/>
    <mergeCell ref="B49:C49"/>
    <mergeCell ref="E49:F49"/>
    <mergeCell ref="I49:M49"/>
    <mergeCell ref="C54:E54"/>
    <mergeCell ref="C55:E55"/>
    <mergeCell ref="C56:E60"/>
    <mergeCell ref="A3:G3"/>
    <mergeCell ref="A4:G4"/>
    <mergeCell ref="B10:B11"/>
    <mergeCell ref="C10:C11"/>
    <mergeCell ref="D10:D11"/>
    <mergeCell ref="E10:E11"/>
    <mergeCell ref="B48:C48"/>
    <mergeCell ref="E48:F48"/>
  </mergeCells>
  <printOptions gridLinesSet="0"/>
  <pageMargins left="1.299212598425197" right="1.4566929133858268" top="1.3779527559055118" bottom="0.98425196850393704" header="0.51181102362204722" footer="1.1023622047244095"/>
  <pageSetup scale="60" orientation="landscape" r:id="rId1"/>
  <headerFooter alignWithMargins="0">
    <oddFooter>&amp;C23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6:L40"/>
  <sheetViews>
    <sheetView showGridLines="0" zoomScaleNormal="100" workbookViewId="0"/>
  </sheetViews>
  <sheetFormatPr baseColWidth="10" defaultColWidth="11.42578125" defaultRowHeight="12.75"/>
  <cols>
    <col min="1" max="1" width="39.7109375" style="189" customWidth="1"/>
    <col min="2" max="2" width="23.140625" style="189" customWidth="1"/>
    <col min="3" max="3" width="20.85546875" style="189" customWidth="1"/>
    <col min="4" max="4" width="25.7109375" style="189" customWidth="1"/>
    <col min="5" max="5" width="18.42578125" style="189" bestFit="1" customWidth="1"/>
    <col min="6" max="16384" width="11.42578125" style="189"/>
  </cols>
  <sheetData>
    <row r="6" spans="1:6" s="228" customFormat="1" ht="15">
      <c r="A6" s="805" t="s">
        <v>455</v>
      </c>
      <c r="B6" s="805"/>
      <c r="C6" s="805"/>
    </row>
    <row r="7" spans="1:6" s="228" customFormat="1" ht="15">
      <c r="A7" s="713" t="s">
        <v>184</v>
      </c>
      <c r="B7" s="713"/>
      <c r="C7" s="713"/>
      <c r="D7" s="470"/>
      <c r="E7" s="470"/>
      <c r="F7" s="470"/>
    </row>
    <row r="8" spans="1:6" s="228" customFormat="1" ht="15">
      <c r="A8" s="805" t="s">
        <v>69</v>
      </c>
      <c r="B8" s="805"/>
      <c r="C8" s="805"/>
    </row>
    <row r="9" spans="1:6" s="221" customFormat="1" ht="15.75">
      <c r="A9" s="229"/>
      <c r="B9" s="229"/>
      <c r="C9" s="229"/>
    </row>
    <row r="10" spans="1:6" s="221" customFormat="1" ht="15.75">
      <c r="A10" s="229"/>
      <c r="B10" s="229"/>
      <c r="C10" s="189"/>
    </row>
    <row r="11" spans="1:6" s="222" customFormat="1" ht="16.5">
      <c r="A11" s="223"/>
      <c r="B11" s="223"/>
      <c r="C11" s="230" t="s">
        <v>70</v>
      </c>
    </row>
    <row r="12" spans="1:6" s="222" customFormat="1" ht="16.5">
      <c r="A12" s="223"/>
      <c r="B12" s="223"/>
      <c r="C12" s="231"/>
    </row>
    <row r="13" spans="1:6">
      <c r="A13" s="232" t="s">
        <v>71</v>
      </c>
      <c r="B13" s="233" t="s">
        <v>96</v>
      </c>
      <c r="C13" s="234"/>
    </row>
    <row r="14" spans="1:6">
      <c r="A14" s="235"/>
      <c r="B14" s="494">
        <v>44104</v>
      </c>
      <c r="C14" s="494">
        <v>43738</v>
      </c>
      <c r="D14" s="236"/>
    </row>
    <row r="15" spans="1:6">
      <c r="A15" s="237"/>
      <c r="B15" s="238"/>
      <c r="C15" s="287"/>
      <c r="D15" s="675"/>
    </row>
    <row r="16" spans="1:6">
      <c r="A16" s="218" t="s">
        <v>137</v>
      </c>
      <c r="B16" s="488">
        <v>156194556</v>
      </c>
      <c r="C16" s="69">
        <v>155524192</v>
      </c>
      <c r="D16" s="174"/>
    </row>
    <row r="17" spans="1:12">
      <c r="A17" s="193"/>
      <c r="B17" s="69"/>
      <c r="C17" s="69"/>
      <c r="D17" s="174"/>
    </row>
    <row r="18" spans="1:12">
      <c r="A18" s="193" t="s">
        <v>72</v>
      </c>
      <c r="B18" s="574">
        <v>215</v>
      </c>
      <c r="C18" s="574">
        <v>214</v>
      </c>
      <c r="D18" s="174"/>
    </row>
    <row r="19" spans="1:12">
      <c r="A19" s="193"/>
      <c r="B19" s="69"/>
      <c r="C19" s="69"/>
      <c r="D19" s="174"/>
    </row>
    <row r="20" spans="1:12">
      <c r="A20" s="218" t="s">
        <v>138</v>
      </c>
      <c r="B20" s="69">
        <v>171700</v>
      </c>
      <c r="C20" s="69">
        <v>162479</v>
      </c>
      <c r="D20" s="171"/>
      <c r="E20" s="61"/>
    </row>
    <row r="21" spans="1:12">
      <c r="A21" s="193"/>
      <c r="B21" s="69"/>
      <c r="C21" s="69"/>
      <c r="D21" s="174"/>
    </row>
    <row r="22" spans="1:12">
      <c r="A22" s="217" t="s">
        <v>131</v>
      </c>
      <c r="B22" s="192">
        <v>5</v>
      </c>
      <c r="C22" s="576">
        <v>5</v>
      </c>
    </row>
    <row r="24" spans="1:12">
      <c r="A24" s="239" t="s">
        <v>151</v>
      </c>
    </row>
    <row r="25" spans="1:12">
      <c r="A25" s="239"/>
    </row>
    <row r="26" spans="1:12">
      <c r="A26" s="239"/>
    </row>
    <row r="28" spans="1:12" s="404" customFormat="1">
      <c r="A28" s="489" t="s">
        <v>180</v>
      </c>
      <c r="B28" s="489" t="s">
        <v>181</v>
      </c>
      <c r="C28" s="583" t="s">
        <v>443</v>
      </c>
      <c r="D28" s="403"/>
      <c r="H28" s="720"/>
      <c r="I28" s="720"/>
      <c r="J28" s="720"/>
      <c r="K28" s="720"/>
      <c r="L28" s="720"/>
    </row>
    <row r="29" spans="1:12" s="404" customFormat="1">
      <c r="A29" s="489" t="s">
        <v>269</v>
      </c>
      <c r="B29" s="489" t="s">
        <v>268</v>
      </c>
      <c r="C29" s="489" t="s">
        <v>134</v>
      </c>
      <c r="D29" s="403"/>
      <c r="H29" s="720"/>
      <c r="I29" s="720"/>
      <c r="J29" s="720"/>
      <c r="K29" s="720"/>
      <c r="L29" s="720"/>
    </row>
    <row r="32" spans="1:12">
      <c r="A32" s="190"/>
    </row>
    <row r="33" spans="1:10" s="220" customFormat="1" ht="15">
      <c r="A33" s="240"/>
      <c r="I33" s="194"/>
      <c r="J33" s="194"/>
    </row>
    <row r="34" spans="1:10">
      <c r="A34" s="689" t="s">
        <v>493</v>
      </c>
      <c r="B34" s="689"/>
      <c r="C34" s="689"/>
    </row>
    <row r="35" spans="1:10">
      <c r="A35" s="690" t="s">
        <v>494</v>
      </c>
      <c r="B35" s="690"/>
      <c r="C35" s="690"/>
    </row>
    <row r="36" spans="1:10" ht="13.15" customHeight="1">
      <c r="A36" s="691" t="s">
        <v>495</v>
      </c>
      <c r="B36" s="691"/>
      <c r="C36" s="691"/>
    </row>
    <row r="37" spans="1:10" ht="13.15" customHeight="1">
      <c r="A37" s="691"/>
      <c r="B37" s="691"/>
      <c r="C37" s="691"/>
    </row>
    <row r="38" spans="1:10">
      <c r="A38" s="691"/>
      <c r="B38" s="691"/>
      <c r="C38" s="691"/>
    </row>
    <row r="39" spans="1:10">
      <c r="A39" s="691"/>
      <c r="B39" s="691"/>
      <c r="C39" s="691"/>
    </row>
    <row r="40" spans="1:10">
      <c r="A40" s="691"/>
      <c r="B40" s="691"/>
      <c r="C40" s="691"/>
    </row>
  </sheetData>
  <mergeCells count="8">
    <mergeCell ref="A6:C6"/>
    <mergeCell ref="A8:C8"/>
    <mergeCell ref="H28:L28"/>
    <mergeCell ref="A34:C34"/>
    <mergeCell ref="A35:C35"/>
    <mergeCell ref="A36:C40"/>
    <mergeCell ref="H29:L29"/>
    <mergeCell ref="A7:C7"/>
  </mergeCells>
  <printOptions gridLinesSet="0"/>
  <pageMargins left="0.98425196850393704" right="0.78740157480314965" top="1.9685039370078741" bottom="1.1811023622047245" header="0.51181102362204722" footer="1.1023622047244095"/>
  <pageSetup orientation="portrait" r:id="rId1"/>
  <headerFooter alignWithMargins="0">
    <oddFooter>&amp;C24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4"/>
  <sheetViews>
    <sheetView showGridLines="0" zoomScaleNormal="100" workbookViewId="0">
      <selection sqref="A1:H1"/>
    </sheetView>
  </sheetViews>
  <sheetFormatPr baseColWidth="10" defaultColWidth="11.42578125" defaultRowHeight="12.75"/>
  <cols>
    <col min="1" max="1" width="24.7109375" style="62" customWidth="1"/>
    <col min="2" max="2" width="18.140625" style="62" customWidth="1"/>
    <col min="3" max="3" width="3.28515625" style="62" customWidth="1"/>
    <col min="4" max="4" width="6" style="62" customWidth="1"/>
    <col min="5" max="5" width="19.5703125" style="62" bestFit="1" customWidth="1"/>
    <col min="6" max="6" width="6" style="62" customWidth="1"/>
    <col min="7" max="7" width="19.7109375" style="62" customWidth="1"/>
    <col min="8" max="8" width="4.140625" style="62" customWidth="1"/>
    <col min="9" max="9" width="3" style="62" customWidth="1"/>
    <col min="10" max="10" width="17.42578125" style="62" bestFit="1" customWidth="1"/>
    <col min="11" max="11" width="3.85546875" style="62" customWidth="1"/>
    <col min="12" max="12" width="7.42578125" style="62" customWidth="1"/>
    <col min="13" max="16384" width="11.42578125" style="62"/>
  </cols>
  <sheetData>
    <row r="1" spans="1:10" s="76" customFormat="1" ht="15">
      <c r="A1" s="806" t="s">
        <v>451</v>
      </c>
      <c r="B1" s="806"/>
      <c r="C1" s="806"/>
      <c r="D1" s="806"/>
      <c r="E1" s="806"/>
      <c r="F1" s="806"/>
      <c r="G1" s="806"/>
      <c r="H1" s="806"/>
    </row>
    <row r="2" spans="1:10" s="177" customFormat="1" ht="15">
      <c r="A2" s="820" t="s">
        <v>276</v>
      </c>
      <c r="B2" s="821"/>
      <c r="C2" s="821"/>
      <c r="D2" s="821"/>
      <c r="E2" s="821"/>
      <c r="F2" s="820"/>
      <c r="G2" s="821"/>
    </row>
    <row r="3" spans="1:10" s="76" customFormat="1" ht="15">
      <c r="A3" s="806" t="s">
        <v>9</v>
      </c>
      <c r="B3" s="806"/>
      <c r="C3" s="806"/>
      <c r="D3" s="806"/>
      <c r="E3" s="806"/>
      <c r="F3" s="806"/>
      <c r="G3" s="806"/>
      <c r="H3" s="806"/>
    </row>
    <row r="4" spans="1:10" s="76" customFormat="1" ht="15">
      <c r="A4" s="109"/>
      <c r="B4" s="109"/>
      <c r="C4" s="109"/>
      <c r="D4" s="109"/>
      <c r="E4" s="109"/>
      <c r="F4" s="109"/>
      <c r="G4" s="109"/>
      <c r="H4" s="109"/>
    </row>
    <row r="5" spans="1:10" s="76" customFormat="1" ht="15">
      <c r="A5" s="806" t="s">
        <v>73</v>
      </c>
      <c r="B5" s="806"/>
      <c r="C5" s="806"/>
      <c r="D5" s="806"/>
      <c r="E5" s="806"/>
      <c r="F5" s="806"/>
      <c r="G5" s="806"/>
      <c r="H5" s="806"/>
    </row>
    <row r="6" spans="1:10" s="78" customFormat="1" ht="15.75">
      <c r="A6" s="110"/>
      <c r="B6" s="110"/>
      <c r="C6" s="110"/>
      <c r="D6" s="110"/>
      <c r="E6" s="110"/>
      <c r="F6" s="110"/>
      <c r="G6" s="110"/>
      <c r="H6" s="110"/>
    </row>
    <row r="7" spans="1:10" s="78" customFormat="1" ht="15.75">
      <c r="A7" s="110"/>
      <c r="B7" s="110"/>
      <c r="C7" s="110"/>
      <c r="D7" s="110"/>
      <c r="E7" s="110"/>
      <c r="F7" s="110"/>
      <c r="G7" s="110"/>
      <c r="H7" s="62"/>
    </row>
    <row r="8" spans="1:10" s="79" customFormat="1" ht="16.5">
      <c r="A8" s="111"/>
      <c r="B8" s="111"/>
      <c r="C8" s="111"/>
      <c r="D8" s="111"/>
      <c r="E8" s="111"/>
      <c r="F8" s="111"/>
      <c r="G8" s="111"/>
      <c r="H8" s="112" t="s">
        <v>74</v>
      </c>
    </row>
    <row r="9" spans="1:10">
      <c r="A9" s="88"/>
      <c r="B9" s="88"/>
      <c r="C9" s="88"/>
      <c r="D9" s="88"/>
      <c r="E9" s="88"/>
      <c r="F9" s="88"/>
      <c r="G9" s="88"/>
      <c r="H9" s="88"/>
    </row>
    <row r="10" spans="1:10">
      <c r="A10" s="113"/>
      <c r="B10" s="136"/>
      <c r="C10" s="136"/>
      <c r="D10" s="114"/>
      <c r="E10" s="809" t="s">
        <v>96</v>
      </c>
      <c r="F10" s="810"/>
      <c r="G10" s="810"/>
      <c r="H10" s="811"/>
    </row>
    <row r="11" spans="1:10">
      <c r="A11" s="115" t="s">
        <v>71</v>
      </c>
      <c r="B11" s="116"/>
      <c r="C11" s="116"/>
      <c r="D11" s="116"/>
      <c r="E11" s="807">
        <v>44104</v>
      </c>
      <c r="F11" s="808"/>
      <c r="G11" s="807">
        <v>43830</v>
      </c>
      <c r="H11" s="808"/>
      <c r="J11" s="117"/>
    </row>
    <row r="12" spans="1:10">
      <c r="A12" s="87"/>
      <c r="B12" s="50"/>
      <c r="C12" s="50"/>
      <c r="D12" s="50"/>
      <c r="E12" s="118"/>
      <c r="F12" s="119"/>
      <c r="G12" s="80"/>
      <c r="H12" s="120"/>
      <c r="J12" s="80"/>
    </row>
    <row r="13" spans="1:10">
      <c r="A13" s="81"/>
      <c r="B13" s="50"/>
      <c r="C13" s="50"/>
      <c r="D13" s="50"/>
      <c r="E13" s="118"/>
      <c r="F13" s="120"/>
      <c r="G13" s="80"/>
      <c r="H13" s="120"/>
      <c r="J13" s="80"/>
    </row>
    <row r="14" spans="1:10">
      <c r="A14" s="81" t="s">
        <v>75</v>
      </c>
      <c r="B14" s="50"/>
      <c r="C14" s="50"/>
      <c r="D14" s="50"/>
      <c r="E14" s="818">
        <f>E27/E28</f>
        <v>2.3909371793596965</v>
      </c>
      <c r="F14" s="819"/>
      <c r="G14" s="812">
        <v>3.380243863180763</v>
      </c>
      <c r="H14" s="813"/>
      <c r="J14" s="121"/>
    </row>
    <row r="15" spans="1:10">
      <c r="A15" s="81"/>
      <c r="B15" s="50"/>
      <c r="C15" s="50"/>
      <c r="D15" s="50"/>
      <c r="E15" s="818"/>
      <c r="F15" s="819"/>
      <c r="G15" s="818"/>
      <c r="H15" s="819"/>
      <c r="J15" s="121"/>
    </row>
    <row r="16" spans="1:10">
      <c r="A16" s="81"/>
      <c r="B16" s="50"/>
      <c r="C16" s="50"/>
      <c r="D16" s="50"/>
      <c r="E16" s="818"/>
      <c r="F16" s="819"/>
      <c r="G16" s="818"/>
      <c r="H16" s="819"/>
      <c r="J16" s="121"/>
    </row>
    <row r="17" spans="1:10">
      <c r="A17" s="81" t="s">
        <v>76</v>
      </c>
      <c r="B17" s="50"/>
      <c r="C17" s="50"/>
      <c r="D17" s="50"/>
      <c r="E17" s="817">
        <f>E31/E32</f>
        <v>0.42203143789792119</v>
      </c>
      <c r="F17" s="816"/>
      <c r="G17" s="812">
        <v>0.25918362511969745</v>
      </c>
      <c r="H17" s="813"/>
      <c r="J17" s="121"/>
    </row>
    <row r="18" spans="1:10">
      <c r="A18" s="81"/>
      <c r="B18" s="50"/>
      <c r="C18" s="50"/>
      <c r="D18" s="50"/>
      <c r="E18" s="818"/>
      <c r="F18" s="819"/>
      <c r="G18" s="818"/>
      <c r="H18" s="819"/>
      <c r="J18" s="121"/>
    </row>
    <row r="19" spans="1:10">
      <c r="A19" s="81"/>
      <c r="B19" s="50"/>
      <c r="C19" s="50"/>
      <c r="D19" s="50"/>
      <c r="E19" s="818"/>
      <c r="F19" s="819"/>
      <c r="G19" s="818"/>
      <c r="H19" s="819"/>
      <c r="J19" s="121"/>
    </row>
    <row r="20" spans="1:10">
      <c r="A20" s="81" t="s">
        <v>253</v>
      </c>
      <c r="B20" s="50"/>
      <c r="C20" s="50"/>
      <c r="D20" s="50"/>
      <c r="E20" s="814" t="s">
        <v>252</v>
      </c>
      <c r="F20" s="816"/>
      <c r="G20" s="814">
        <v>6.7500067784423703E-2</v>
      </c>
      <c r="H20" s="815"/>
      <c r="J20" s="121"/>
    </row>
    <row r="21" spans="1:10">
      <c r="A21" s="81"/>
      <c r="B21" s="50"/>
      <c r="C21" s="50"/>
      <c r="D21" s="50"/>
      <c r="E21" s="122"/>
      <c r="F21" s="123"/>
      <c r="G21" s="124"/>
      <c r="H21" s="125"/>
    </row>
    <row r="22" spans="1:10">
      <c r="A22" s="101"/>
      <c r="B22" s="102"/>
      <c r="C22" s="102"/>
      <c r="D22" s="102"/>
      <c r="E22" s="126"/>
      <c r="F22" s="127"/>
      <c r="G22" s="128"/>
      <c r="H22" s="127"/>
    </row>
    <row r="26" spans="1:10">
      <c r="E26" s="50"/>
      <c r="F26" s="50"/>
      <c r="G26" s="50"/>
      <c r="H26" s="50"/>
    </row>
    <row r="27" spans="1:10">
      <c r="A27" s="75" t="s">
        <v>139</v>
      </c>
      <c r="C27" s="50"/>
      <c r="D27" s="50"/>
      <c r="E27" s="394">
        <f>+BG!C14</f>
        <v>126648098593</v>
      </c>
      <c r="F27" s="74">
        <f>+E27/E28</f>
        <v>2.3909371793596965</v>
      </c>
      <c r="G27" s="58"/>
      <c r="H27" s="56"/>
      <c r="J27" s="105"/>
    </row>
    <row r="28" spans="1:10">
      <c r="A28" s="62" t="s">
        <v>77</v>
      </c>
      <c r="C28" s="50"/>
      <c r="D28" s="50"/>
      <c r="E28" s="129">
        <f>+BG!G14</f>
        <v>52970065331</v>
      </c>
      <c r="F28" s="58"/>
      <c r="G28" s="51"/>
      <c r="H28" s="50"/>
      <c r="J28" s="395"/>
    </row>
    <row r="29" spans="1:10">
      <c r="E29" s="51"/>
      <c r="F29" s="51"/>
      <c r="G29" s="50"/>
      <c r="H29" s="50"/>
      <c r="J29" s="396"/>
    </row>
    <row r="30" spans="1:10">
      <c r="E30" s="50"/>
      <c r="F30" s="50"/>
      <c r="G30" s="50"/>
      <c r="H30" s="50"/>
    </row>
    <row r="31" spans="1:10">
      <c r="A31" s="73" t="s">
        <v>140</v>
      </c>
      <c r="E31" s="394">
        <f>+BG!G19</f>
        <v>52970065331</v>
      </c>
      <c r="F31" s="74">
        <f>+E31/E32</f>
        <v>0.42203143789792119</v>
      </c>
      <c r="G31" s="51"/>
      <c r="H31" s="55"/>
    </row>
    <row r="32" spans="1:10">
      <c r="A32" s="73" t="s">
        <v>120</v>
      </c>
      <c r="E32" s="129">
        <f>+BG!G21</f>
        <v>125512131501</v>
      </c>
      <c r="F32" s="50"/>
      <c r="G32" s="51"/>
      <c r="H32" s="50"/>
      <c r="J32" s="393"/>
    </row>
    <row r="33" spans="1:16">
      <c r="E33" s="50"/>
      <c r="F33" s="50"/>
      <c r="G33" s="50"/>
      <c r="H33" s="50"/>
    </row>
    <row r="34" spans="1:16" hidden="1">
      <c r="E34" s="50"/>
      <c r="F34" s="50"/>
      <c r="G34" s="50"/>
      <c r="H34" s="50"/>
    </row>
    <row r="35" spans="1:16" hidden="1">
      <c r="A35" s="75" t="s">
        <v>141</v>
      </c>
      <c r="B35" s="75"/>
      <c r="C35" s="130"/>
      <c r="D35" s="130"/>
      <c r="E35" s="394" t="e">
        <f>+#REF!</f>
        <v>#REF!</v>
      </c>
      <c r="F35" s="74" t="e">
        <f>+E35/E36</f>
        <v>#REF!</v>
      </c>
      <c r="G35" s="51"/>
      <c r="H35" s="55"/>
    </row>
    <row r="36" spans="1:16" hidden="1">
      <c r="A36" s="75" t="s">
        <v>121</v>
      </c>
      <c r="E36" s="129" t="e">
        <f>+J!E32-#REF!</f>
        <v>#REF!</v>
      </c>
      <c r="F36" s="50"/>
      <c r="G36" s="51"/>
      <c r="H36" s="50"/>
    </row>
    <row r="37" spans="1:16" s="83" customFormat="1" ht="15" hidden="1">
      <c r="A37" s="62"/>
      <c r="E37" s="166"/>
      <c r="G37" s="166"/>
      <c r="O37" s="84"/>
      <c r="P37" s="84"/>
    </row>
    <row r="38" spans="1:16">
      <c r="E38" s="106"/>
      <c r="G38" s="106"/>
    </row>
    <row r="39" spans="1:16">
      <c r="A39" s="82" t="s">
        <v>94</v>
      </c>
    </row>
    <row r="40" spans="1:16" ht="14.25">
      <c r="A40" s="85"/>
    </row>
    <row r="41" spans="1:16" ht="18">
      <c r="A41" s="131"/>
      <c r="B41" s="131"/>
      <c r="C41" s="131"/>
      <c r="D41" s="131"/>
      <c r="E41" s="131"/>
      <c r="F41" s="131"/>
      <c r="G41" s="131"/>
      <c r="H41" s="131"/>
    </row>
    <row r="43" spans="1:16">
      <c r="G43" s="702"/>
      <c r="H43" s="702"/>
    </row>
    <row r="44" spans="1:16" s="404" customFormat="1">
      <c r="A44" s="264" t="s">
        <v>180</v>
      </c>
      <c r="B44" s="704" t="s">
        <v>181</v>
      </c>
      <c r="C44" s="704"/>
      <c r="E44" s="583" t="s">
        <v>443</v>
      </c>
      <c r="I44" s="720"/>
      <c r="J44" s="720"/>
      <c r="K44" s="720"/>
      <c r="L44" s="720"/>
      <c r="M44" s="720"/>
    </row>
    <row r="45" spans="1:16" s="404" customFormat="1">
      <c r="A45" s="264" t="s">
        <v>132</v>
      </c>
      <c r="B45" s="704" t="s">
        <v>247</v>
      </c>
      <c r="C45" s="704"/>
      <c r="E45" s="403" t="s">
        <v>134</v>
      </c>
      <c r="I45" s="720"/>
      <c r="J45" s="720"/>
      <c r="K45" s="720"/>
      <c r="L45" s="720"/>
      <c r="M45" s="720"/>
    </row>
    <row r="47" spans="1:16">
      <c r="A47" s="57"/>
    </row>
    <row r="48" spans="1:16">
      <c r="C48" s="689" t="s">
        <v>493</v>
      </c>
      <c r="D48" s="689"/>
      <c r="E48" s="689"/>
    </row>
    <row r="49" spans="3:5" ht="25.9" customHeight="1">
      <c r="C49" s="690" t="s">
        <v>494</v>
      </c>
      <c r="D49" s="690"/>
      <c r="E49" s="690"/>
    </row>
    <row r="50" spans="3:5" ht="13.15" customHeight="1">
      <c r="C50" s="691" t="s">
        <v>495</v>
      </c>
      <c r="D50" s="691"/>
      <c r="E50" s="691"/>
    </row>
    <row r="51" spans="3:5" ht="13.15" customHeight="1">
      <c r="C51" s="691"/>
      <c r="D51" s="691"/>
      <c r="E51" s="691"/>
    </row>
    <row r="52" spans="3:5" ht="13.15" customHeight="1">
      <c r="C52" s="691"/>
      <c r="D52" s="691"/>
      <c r="E52" s="691"/>
    </row>
    <row r="53" spans="3:5" ht="13.15" customHeight="1">
      <c r="C53" s="691"/>
      <c r="D53" s="691"/>
      <c r="E53" s="691"/>
    </row>
    <row r="54" spans="3:5" ht="13.15" customHeight="1">
      <c r="C54" s="691"/>
      <c r="D54" s="691"/>
      <c r="E54" s="691"/>
    </row>
  </sheetData>
  <mergeCells count="29">
    <mergeCell ref="B45:C45"/>
    <mergeCell ref="I45:M45"/>
    <mergeCell ref="A2:G2"/>
    <mergeCell ref="E19:F19"/>
    <mergeCell ref="G19:H19"/>
    <mergeCell ref="G18:H18"/>
    <mergeCell ref="G16:H16"/>
    <mergeCell ref="G15:H15"/>
    <mergeCell ref="E16:F16"/>
    <mergeCell ref="E15:F15"/>
    <mergeCell ref="E18:F18"/>
    <mergeCell ref="B44:C44"/>
    <mergeCell ref="I44:M44"/>
    <mergeCell ref="C48:E48"/>
    <mergeCell ref="C49:E49"/>
    <mergeCell ref="C50:E54"/>
    <mergeCell ref="A1:H1"/>
    <mergeCell ref="A3:H3"/>
    <mergeCell ref="A5:H5"/>
    <mergeCell ref="G43:H43"/>
    <mergeCell ref="E11:F11"/>
    <mergeCell ref="E10:H10"/>
    <mergeCell ref="G11:H11"/>
    <mergeCell ref="G14:H14"/>
    <mergeCell ref="G17:H17"/>
    <mergeCell ref="G20:H20"/>
    <mergeCell ref="E20:F20"/>
    <mergeCell ref="E17:F17"/>
    <mergeCell ref="E14:F14"/>
  </mergeCells>
  <phoneticPr fontId="0" type="noConversion"/>
  <printOptions gridLinesSet="0"/>
  <pageMargins left="0.98425196850393704" right="0.78740157480314965" top="1.3779527559055118" bottom="1.1811023622047245" header="0.51181102362204722" footer="1.1023622047244095"/>
  <pageSetup scale="79" orientation="portrait" r:id="rId1"/>
  <headerFooter alignWithMargins="0">
    <oddFooter>&amp;C25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59"/>
  <sheetViews>
    <sheetView showGridLines="0" topLeftCell="A4" zoomScale="80" zoomScaleNormal="80" workbookViewId="0">
      <selection activeCell="G27" sqref="G27"/>
    </sheetView>
  </sheetViews>
  <sheetFormatPr baseColWidth="10" defaultColWidth="11.42578125" defaultRowHeight="12.75"/>
  <cols>
    <col min="1" max="1" width="29.28515625" style="62" customWidth="1"/>
    <col min="2" max="2" width="14.85546875" style="62" customWidth="1"/>
    <col min="3" max="3" width="22.85546875" style="62" customWidth="1"/>
    <col min="4" max="4" width="18.85546875" style="62" customWidth="1"/>
    <col min="5" max="5" width="37.7109375" style="62" customWidth="1"/>
    <col min="6" max="6" width="15.42578125" style="62" customWidth="1"/>
    <col min="7" max="7" width="17.42578125" style="62" customWidth="1"/>
    <col min="8" max="8" width="18" style="62" customWidth="1"/>
    <col min="9" max="16384" width="11.42578125" style="62"/>
  </cols>
  <sheetData>
    <row r="2" spans="1:9" ht="16.5">
      <c r="A2" s="701" t="s">
        <v>451</v>
      </c>
      <c r="B2" s="701"/>
      <c r="C2" s="701"/>
      <c r="D2" s="701"/>
      <c r="E2" s="701"/>
      <c r="F2" s="701"/>
      <c r="G2" s="701"/>
      <c r="H2" s="701"/>
    </row>
    <row r="3" spans="1:9" s="104" customFormat="1" ht="16.5">
      <c r="A3" s="701" t="s">
        <v>275</v>
      </c>
      <c r="B3" s="701"/>
      <c r="C3" s="701"/>
      <c r="D3" s="701"/>
      <c r="E3" s="701"/>
      <c r="F3" s="701"/>
      <c r="G3" s="701"/>
      <c r="H3" s="701"/>
    </row>
    <row r="4" spans="1:9" s="104" customFormat="1" ht="16.5">
      <c r="A4" s="701" t="s">
        <v>9</v>
      </c>
      <c r="B4" s="701"/>
      <c r="C4" s="701"/>
      <c r="D4" s="701"/>
      <c r="E4" s="701"/>
      <c r="F4" s="701"/>
      <c r="G4" s="701"/>
      <c r="H4" s="701"/>
    </row>
    <row r="6" spans="1:9">
      <c r="A6" s="195" t="s">
        <v>0</v>
      </c>
      <c r="B6" s="196" t="s">
        <v>105</v>
      </c>
      <c r="C6" s="176">
        <v>44104</v>
      </c>
      <c r="D6" s="176">
        <v>43830</v>
      </c>
      <c r="E6" s="195" t="s">
        <v>1</v>
      </c>
      <c r="F6" s="196" t="s">
        <v>105</v>
      </c>
      <c r="G6" s="176">
        <v>44104</v>
      </c>
      <c r="H6" s="176">
        <v>43830</v>
      </c>
    </row>
    <row r="7" spans="1:9">
      <c r="A7" s="197" t="s">
        <v>2</v>
      </c>
      <c r="B7" s="59"/>
      <c r="C7" s="54"/>
      <c r="D7" s="54"/>
      <c r="E7" s="198" t="s">
        <v>3</v>
      </c>
      <c r="F7" s="175"/>
      <c r="G7" s="59"/>
      <c r="H7" s="59"/>
    </row>
    <row r="8" spans="1:9">
      <c r="A8" s="59"/>
      <c r="B8" s="204"/>
      <c r="C8" s="173"/>
      <c r="D8" s="59"/>
      <c r="E8" s="59"/>
      <c r="F8" s="172"/>
      <c r="G8" s="252"/>
      <c r="H8" s="59"/>
    </row>
    <row r="9" spans="1:9">
      <c r="A9" s="59" t="s">
        <v>106</v>
      </c>
      <c r="B9" s="204">
        <v>4</v>
      </c>
      <c r="C9" s="201">
        <v>7612338433</v>
      </c>
      <c r="D9" s="201">
        <v>2686643948</v>
      </c>
      <c r="E9" s="200" t="s">
        <v>109</v>
      </c>
      <c r="F9" s="172">
        <v>9</v>
      </c>
      <c r="G9" s="199">
        <v>859159038</v>
      </c>
      <c r="H9" s="201">
        <v>11540251523</v>
      </c>
      <c r="I9" s="106"/>
    </row>
    <row r="10" spans="1:9">
      <c r="A10" s="202" t="s">
        <v>107</v>
      </c>
      <c r="B10" s="209">
        <v>5</v>
      </c>
      <c r="C10" s="201">
        <v>42974906468</v>
      </c>
      <c r="D10" s="201">
        <v>40979384766</v>
      </c>
      <c r="E10" s="202" t="s">
        <v>110</v>
      </c>
      <c r="F10" s="203">
        <v>10</v>
      </c>
      <c r="G10" s="401">
        <v>30169232407</v>
      </c>
      <c r="H10" s="215">
        <v>22153477074</v>
      </c>
    </row>
    <row r="11" spans="1:9">
      <c r="A11" s="202" t="s">
        <v>102</v>
      </c>
      <c r="B11" s="209">
        <v>6</v>
      </c>
      <c r="C11" s="201">
        <f>3499844906-177691354</f>
        <v>3322153552</v>
      </c>
      <c r="D11" s="201">
        <v>3031977180</v>
      </c>
      <c r="E11" s="200" t="s">
        <v>111</v>
      </c>
      <c r="F11" s="203">
        <v>11</v>
      </c>
      <c r="G11" s="401">
        <f>2798241108+1385340974</f>
        <v>4183582082</v>
      </c>
      <c r="H11" s="215">
        <v>1252663107</v>
      </c>
    </row>
    <row r="12" spans="1:9">
      <c r="A12" s="200" t="s">
        <v>108</v>
      </c>
      <c r="B12" s="204">
        <v>7</v>
      </c>
      <c r="C12" s="201">
        <v>72141393418</v>
      </c>
      <c r="D12" s="201">
        <v>72263451272</v>
      </c>
      <c r="E12" s="200" t="s">
        <v>183</v>
      </c>
      <c r="F12" s="172">
        <v>12</v>
      </c>
      <c r="G12" s="401">
        <f>9213340+248878464+17500000000</f>
        <v>17758091804</v>
      </c>
      <c r="H12" s="215">
        <v>303277529</v>
      </c>
    </row>
    <row r="13" spans="1:9">
      <c r="A13" s="200" t="s">
        <v>182</v>
      </c>
      <c r="B13" s="204">
        <v>8</v>
      </c>
      <c r="C13" s="201">
        <v>597306722</v>
      </c>
      <c r="D13" s="201">
        <v>191020938</v>
      </c>
      <c r="E13" s="59"/>
      <c r="F13" s="172"/>
      <c r="G13" s="199"/>
      <c r="H13" s="201"/>
    </row>
    <row r="14" spans="1:9">
      <c r="A14" s="205" t="s">
        <v>4</v>
      </c>
      <c r="B14" s="204"/>
      <c r="C14" s="206">
        <f>SUM(C9:C13)</f>
        <v>126648098593</v>
      </c>
      <c r="D14" s="206">
        <f>SUM(D9:D13)</f>
        <v>119152478104</v>
      </c>
      <c r="E14" s="197" t="s">
        <v>5</v>
      </c>
      <c r="F14" s="172"/>
      <c r="G14" s="214">
        <f>SUM(G9:G13)</f>
        <v>52970065331</v>
      </c>
      <c r="H14" s="206">
        <f>SUM(H9:H13)</f>
        <v>35249669233</v>
      </c>
    </row>
    <row r="15" spans="1:9">
      <c r="A15" s="173"/>
      <c r="B15" s="204"/>
      <c r="C15" s="260"/>
      <c r="D15" s="257"/>
      <c r="E15" s="59"/>
      <c r="F15" s="172"/>
      <c r="G15" s="253"/>
      <c r="H15" s="207"/>
    </row>
    <row r="16" spans="1:9">
      <c r="A16" s="205" t="s">
        <v>6</v>
      </c>
      <c r="B16" s="204"/>
      <c r="C16" s="261"/>
      <c r="D16" s="258"/>
      <c r="E16" s="197" t="s">
        <v>226</v>
      </c>
      <c r="F16" s="172"/>
      <c r="G16" s="255">
        <v>0</v>
      </c>
      <c r="H16" s="255">
        <v>0</v>
      </c>
    </row>
    <row r="17" spans="1:13">
      <c r="A17" s="173"/>
      <c r="B17" s="204"/>
      <c r="C17" s="260"/>
      <c r="D17" s="257"/>
      <c r="E17" s="59"/>
      <c r="F17" s="172"/>
      <c r="G17" s="215"/>
      <c r="H17" s="201"/>
    </row>
    <row r="18" spans="1:13">
      <c r="A18" s="208" t="s">
        <v>119</v>
      </c>
      <c r="B18" s="204" t="s">
        <v>224</v>
      </c>
      <c r="C18" s="201">
        <v>50105214844</v>
      </c>
      <c r="D18" s="201">
        <v>50720707110</v>
      </c>
      <c r="E18" s="200"/>
      <c r="F18" s="204"/>
      <c r="G18" s="201"/>
      <c r="H18" s="201"/>
    </row>
    <row r="19" spans="1:13">
      <c r="A19" s="173" t="s">
        <v>428</v>
      </c>
      <c r="B19" s="497" t="s">
        <v>259</v>
      </c>
      <c r="C19" s="201">
        <f>+'[1]S_PL0_86000028 - ENERO A SEPTIE'!$Q$163+'[1]S_PL0_86000028 - ENERO A SEPTIE'!$Q$222+'[1]S_PL0_86000028 - ENERO A SEPTIE'!$Q$213</f>
        <v>1551192041</v>
      </c>
      <c r="D19" s="201">
        <v>1379170210</v>
      </c>
      <c r="E19" s="197" t="s">
        <v>100</v>
      </c>
      <c r="F19" s="175"/>
      <c r="G19" s="206">
        <f>+G14+G16</f>
        <v>52970065331</v>
      </c>
      <c r="H19" s="206">
        <f>+H14+H16</f>
        <v>35249669233</v>
      </c>
    </row>
    <row r="20" spans="1:13">
      <c r="A20" s="59" t="s">
        <v>480</v>
      </c>
      <c r="B20" s="172"/>
      <c r="C20" s="201">
        <v>177691354</v>
      </c>
      <c r="D20" s="259">
        <v>0</v>
      </c>
      <c r="E20" s="59"/>
      <c r="F20" s="175"/>
      <c r="G20" s="207"/>
      <c r="H20" s="207"/>
    </row>
    <row r="21" spans="1:13">
      <c r="A21" s="205" t="s">
        <v>7</v>
      </c>
      <c r="B21" s="204"/>
      <c r="C21" s="206">
        <f>SUM(C18:C20)</f>
        <v>51834098239</v>
      </c>
      <c r="D21" s="206">
        <f>SUM(D18:D20)</f>
        <v>52099877320</v>
      </c>
      <c r="E21" s="197" t="s">
        <v>98</v>
      </c>
      <c r="F21" s="175"/>
      <c r="G21" s="471">
        <v>125512131501</v>
      </c>
      <c r="H21" s="255">
        <v>136002686191</v>
      </c>
    </row>
    <row r="22" spans="1:13">
      <c r="A22" s="173"/>
      <c r="B22" s="204"/>
      <c r="C22" s="207"/>
      <c r="D22" s="207"/>
      <c r="E22" s="59"/>
      <c r="F22" s="175"/>
      <c r="G22" s="207"/>
      <c r="H22" s="207"/>
    </row>
    <row r="23" spans="1:13" ht="13.5" thickBot="1">
      <c r="A23" s="210" t="s">
        <v>8</v>
      </c>
      <c r="B23" s="211"/>
      <c r="C23" s="254">
        <f>+C21+C14</f>
        <v>178482196832</v>
      </c>
      <c r="D23" s="254">
        <f>+D21+D14</f>
        <v>171252355424</v>
      </c>
      <c r="E23" s="212" t="s">
        <v>91</v>
      </c>
      <c r="F23" s="213"/>
      <c r="G23" s="254">
        <f>+G21+G19</f>
        <v>178482196832</v>
      </c>
      <c r="H23" s="254">
        <f>+H21+H19</f>
        <v>171252355424</v>
      </c>
      <c r="I23" s="106"/>
    </row>
    <row r="24" spans="1:13" ht="18.75" thickTop="1">
      <c r="A24" s="145"/>
      <c r="B24" s="145"/>
      <c r="C24" s="171"/>
      <c r="D24" s="107"/>
      <c r="G24" s="171"/>
      <c r="L24" s="99"/>
      <c r="M24" s="99"/>
    </row>
    <row r="25" spans="1:13" s="99" customFormat="1" ht="18">
      <c r="A25" s="85" t="s">
        <v>94</v>
      </c>
      <c r="E25" s="45"/>
      <c r="F25" s="45"/>
      <c r="G25" s="171"/>
      <c r="H25" s="107"/>
    </row>
    <row r="26" spans="1:13" s="99" customFormat="1" ht="18">
      <c r="C26" s="166"/>
      <c r="D26" s="166"/>
      <c r="G26"/>
      <c r="L26" s="62"/>
      <c r="M26" s="62"/>
    </row>
    <row r="27" spans="1:13" ht="18">
      <c r="C27" s="166"/>
      <c r="E27" s="99"/>
      <c r="F27" s="99"/>
      <c r="G27"/>
      <c r="H27" s="108"/>
    </row>
    <row r="28" spans="1:13">
      <c r="C28" s="106"/>
      <c r="E28" s="166"/>
      <c r="G28"/>
    </row>
    <row r="29" spans="1:13">
      <c r="C29" s="134"/>
      <c r="G29"/>
    </row>
    <row r="30" spans="1:13">
      <c r="A30" s="689"/>
      <c r="B30" s="689"/>
      <c r="C30" s="134"/>
      <c r="E30" s="134"/>
      <c r="L30"/>
      <c r="M30"/>
    </row>
    <row r="31" spans="1:13" customFormat="1">
      <c r="A31" s="689" t="s">
        <v>180</v>
      </c>
      <c r="B31" s="689"/>
      <c r="C31" s="689" t="s">
        <v>181</v>
      </c>
      <c r="D31" s="689"/>
      <c r="E31" s="294" t="s">
        <v>443</v>
      </c>
      <c r="F31" s="689" t="s">
        <v>493</v>
      </c>
      <c r="G31" s="689"/>
      <c r="H31" s="689"/>
      <c r="L31" s="62"/>
      <c r="M31" s="62"/>
    </row>
    <row r="32" spans="1:13">
      <c r="A32" s="702" t="s">
        <v>132</v>
      </c>
      <c r="B32" s="702"/>
      <c r="C32" s="703" t="s">
        <v>143</v>
      </c>
      <c r="D32" s="703"/>
      <c r="E32" s="100" t="s">
        <v>123</v>
      </c>
      <c r="F32" s="690" t="s">
        <v>494</v>
      </c>
      <c r="G32" s="690"/>
      <c r="H32" s="690"/>
    </row>
    <row r="33" spans="1:8" ht="13.15" customHeight="1">
      <c r="F33" s="691" t="s">
        <v>495</v>
      </c>
      <c r="G33" s="691"/>
      <c r="H33" s="691"/>
    </row>
    <row r="34" spans="1:8" ht="13.15" customHeight="1">
      <c r="A34" s="103"/>
      <c r="F34" s="691"/>
      <c r="G34" s="691"/>
      <c r="H34" s="691"/>
    </row>
    <row r="35" spans="1:8">
      <c r="F35" s="691"/>
      <c r="G35" s="691"/>
      <c r="H35" s="691"/>
    </row>
    <row r="36" spans="1:8">
      <c r="A36" s="57"/>
      <c r="F36" s="691"/>
      <c r="G36" s="691"/>
      <c r="H36" s="691"/>
    </row>
    <row r="37" spans="1:8">
      <c r="F37" s="691"/>
      <c r="G37" s="691"/>
      <c r="H37" s="691"/>
    </row>
    <row r="41" spans="1:8">
      <c r="B41" s="50"/>
      <c r="C41" s="50"/>
      <c r="D41" s="50"/>
    </row>
    <row r="42" spans="1:8">
      <c r="B42" s="50"/>
      <c r="C42" s="50"/>
      <c r="D42" s="50"/>
      <c r="E42" s="50"/>
      <c r="F42" s="66"/>
      <c r="G42" s="50"/>
    </row>
    <row r="43" spans="1:8">
      <c r="B43" s="50"/>
      <c r="C43" s="50"/>
      <c r="D43" s="66"/>
      <c r="E43" s="50"/>
      <c r="F43" s="66"/>
      <c r="G43" s="50"/>
    </row>
    <row r="44" spans="1:8">
      <c r="B44" s="50"/>
      <c r="C44" s="50"/>
      <c r="D44" s="66"/>
      <c r="E44" s="66"/>
      <c r="F44" s="66"/>
      <c r="G44" s="50"/>
    </row>
    <row r="45" spans="1:8">
      <c r="B45" s="66"/>
      <c r="C45" s="50"/>
      <c r="D45" s="66"/>
      <c r="E45" s="63"/>
      <c r="F45" s="66"/>
      <c r="G45" s="50"/>
    </row>
    <row r="46" spans="1:8">
      <c r="B46" s="66"/>
      <c r="C46" s="50"/>
      <c r="D46" s="67"/>
      <c r="E46" s="63"/>
      <c r="F46" s="50"/>
      <c r="G46" s="50"/>
    </row>
    <row r="47" spans="1:8">
      <c r="B47" s="66"/>
      <c r="C47" s="50"/>
      <c r="D47" s="50"/>
      <c r="E47" s="63"/>
      <c r="F47" s="65"/>
      <c r="G47" s="50"/>
    </row>
    <row r="48" spans="1:8">
      <c r="B48" s="66"/>
      <c r="C48" s="50"/>
      <c r="D48" s="50"/>
      <c r="E48" s="63"/>
      <c r="F48" s="50"/>
      <c r="G48" s="50"/>
    </row>
    <row r="49" spans="2:7">
      <c r="B49" s="50"/>
      <c r="C49" s="50"/>
      <c r="D49" s="50"/>
      <c r="E49" s="63"/>
      <c r="F49" s="65"/>
      <c r="G49" s="50"/>
    </row>
    <row r="50" spans="2:7">
      <c r="B50" s="50"/>
      <c r="C50" s="50"/>
      <c r="D50" s="50"/>
      <c r="E50" s="63"/>
      <c r="F50" s="50"/>
      <c r="G50" s="50"/>
    </row>
    <row r="51" spans="2:7">
      <c r="B51" s="50"/>
      <c r="C51" s="50"/>
      <c r="D51" s="50"/>
      <c r="E51" s="63"/>
      <c r="F51" s="50"/>
      <c r="G51" s="50"/>
    </row>
    <row r="52" spans="2:7">
      <c r="E52" s="66"/>
      <c r="F52" s="50"/>
      <c r="G52" s="50"/>
    </row>
    <row r="53" spans="2:7">
      <c r="E53" s="63"/>
    </row>
    <row r="54" spans="2:7">
      <c r="E54" s="63"/>
    </row>
    <row r="55" spans="2:7">
      <c r="E55" s="63"/>
    </row>
    <row r="56" spans="2:7">
      <c r="E56" s="64"/>
    </row>
    <row r="57" spans="2:7">
      <c r="E57" s="50"/>
    </row>
    <row r="58" spans="2:7">
      <c r="E58" s="65"/>
    </row>
    <row r="59" spans="2:7">
      <c r="E59" s="50"/>
    </row>
  </sheetData>
  <mergeCells count="11">
    <mergeCell ref="F33:H37"/>
    <mergeCell ref="A2:H2"/>
    <mergeCell ref="A31:B31"/>
    <mergeCell ref="A32:B32"/>
    <mergeCell ref="F31:H31"/>
    <mergeCell ref="F32:H32"/>
    <mergeCell ref="A30:B30"/>
    <mergeCell ref="A3:H3"/>
    <mergeCell ref="A4:H4"/>
    <mergeCell ref="C31:D31"/>
    <mergeCell ref="C32:D32"/>
  </mergeCells>
  <phoneticPr fontId="0" type="noConversion"/>
  <printOptions horizontalCentered="1" gridLinesSet="0"/>
  <pageMargins left="1.1811023622047245" right="1.5748031496062993" top="1.3779527559055118" bottom="1.1811023622047245" header="0.51181102362204722" footer="0.98425196850393704"/>
  <pageSetup scale="60" orientation="landscape" r:id="rId1"/>
  <headerFooter alignWithMargins="0">
    <oddFooter xml:space="preserve">&amp;C4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1F33-2527-40D1-BB20-A832EC5B6733}">
  <dimension ref="A1:L55"/>
  <sheetViews>
    <sheetView topLeftCell="A30" zoomScaleNormal="100" workbookViewId="0">
      <selection activeCell="E47" sqref="E47"/>
    </sheetView>
  </sheetViews>
  <sheetFormatPr baseColWidth="10" defaultColWidth="11.42578125" defaultRowHeight="12.75"/>
  <cols>
    <col min="1" max="1" width="1.85546875" style="177" customWidth="1"/>
    <col min="2" max="4" width="11.42578125" style="177"/>
    <col min="5" max="5" width="4.5703125" style="177" customWidth="1"/>
    <col min="6" max="6" width="1.140625" style="177" hidden="1" customWidth="1"/>
    <col min="7" max="7" width="12" style="177" hidden="1" customWidth="1"/>
    <col min="8" max="8" width="13.140625" style="177" customWidth="1"/>
    <col min="9" max="9" width="23" style="177" customWidth="1"/>
    <col min="10" max="10" width="19.42578125" style="177" bestFit="1" customWidth="1"/>
    <col min="11" max="11" width="2.140625" style="177" customWidth="1"/>
    <col min="12" max="12" width="13.7109375" style="177" bestFit="1" customWidth="1"/>
    <col min="13" max="16384" width="11.42578125" style="177"/>
  </cols>
  <sheetData>
    <row r="1" spans="1:12" s="226" customFormat="1" ht="12"/>
    <row r="2" spans="1:12" s="279" customFormat="1" ht="12">
      <c r="B2" s="706" t="s">
        <v>149</v>
      </c>
      <c r="C2" s="706"/>
      <c r="D2" s="706"/>
      <c r="E2" s="706"/>
      <c r="F2" s="706"/>
      <c r="G2" s="706"/>
      <c r="H2" s="706"/>
      <c r="I2" s="706"/>
      <c r="J2" s="706"/>
    </row>
    <row r="3" spans="1:12" s="279" customFormat="1" ht="12">
      <c r="B3" s="706" t="s">
        <v>452</v>
      </c>
      <c r="C3" s="706"/>
      <c r="D3" s="706"/>
      <c r="E3" s="706"/>
      <c r="F3" s="706"/>
      <c r="G3" s="706"/>
      <c r="H3" s="706"/>
      <c r="I3" s="706"/>
      <c r="J3" s="706"/>
    </row>
    <row r="4" spans="1:12">
      <c r="A4" s="279"/>
      <c r="B4" s="706" t="s">
        <v>184</v>
      </c>
      <c r="C4" s="706"/>
      <c r="D4" s="706"/>
      <c r="E4" s="706"/>
      <c r="F4" s="706"/>
      <c r="G4" s="706"/>
      <c r="H4" s="706"/>
      <c r="I4" s="706"/>
      <c r="J4" s="706"/>
    </row>
    <row r="5" spans="1:12" s="279" customFormat="1" ht="12">
      <c r="B5" s="706" t="s">
        <v>9</v>
      </c>
      <c r="C5" s="706"/>
      <c r="D5" s="706"/>
      <c r="E5" s="706"/>
      <c r="F5" s="706"/>
      <c r="G5" s="706"/>
      <c r="H5" s="706"/>
      <c r="I5" s="706"/>
      <c r="J5" s="706"/>
    </row>
    <row r="7" spans="1:12" ht="18" customHeight="1">
      <c r="B7" s="247"/>
      <c r="C7" s="246"/>
      <c r="D7" s="246"/>
      <c r="E7" s="246"/>
      <c r="F7" s="246"/>
      <c r="G7" s="246"/>
      <c r="H7" s="278"/>
      <c r="I7" s="277" t="s">
        <v>153</v>
      </c>
      <c r="J7" s="276"/>
    </row>
    <row r="8" spans="1:12" ht="18" customHeight="1">
      <c r="B8" s="179"/>
      <c r="H8" s="593" t="s">
        <v>105</v>
      </c>
      <c r="I8" s="274">
        <v>44104</v>
      </c>
      <c r="J8" s="274">
        <v>43738</v>
      </c>
    </row>
    <row r="9" spans="1:12">
      <c r="B9" s="179"/>
      <c r="H9" s="273"/>
      <c r="I9" s="273"/>
      <c r="J9" s="273"/>
    </row>
    <row r="10" spans="1:12">
      <c r="B10" s="179"/>
      <c r="H10" s="273"/>
      <c r="I10" s="273"/>
      <c r="J10" s="273"/>
    </row>
    <row r="11" spans="1:12">
      <c r="B11" s="179" t="s">
        <v>118</v>
      </c>
      <c r="H11" s="594"/>
      <c r="I11" s="483">
        <v>156194556543</v>
      </c>
      <c r="J11" s="269">
        <v>155524192780</v>
      </c>
    </row>
    <row r="12" spans="1:12">
      <c r="B12" s="179"/>
      <c r="H12" s="594"/>
      <c r="I12" s="484"/>
      <c r="J12" s="282"/>
    </row>
    <row r="13" spans="1:12">
      <c r="B13" s="271" t="s">
        <v>117</v>
      </c>
      <c r="H13" s="594" t="s">
        <v>112</v>
      </c>
      <c r="I13" s="483">
        <v>-123538262610</v>
      </c>
      <c r="J13" s="269">
        <v>-123823562289</v>
      </c>
      <c r="L13" s="183"/>
    </row>
    <row r="14" spans="1:12">
      <c r="B14" s="179"/>
      <c r="H14" s="594"/>
      <c r="I14" s="485"/>
      <c r="J14" s="272"/>
    </row>
    <row r="15" spans="1:12">
      <c r="B15" s="707" t="s">
        <v>99</v>
      </c>
      <c r="C15" s="708"/>
      <c r="D15" s="248"/>
      <c r="E15" s="248"/>
      <c r="F15" s="248"/>
      <c r="G15" s="248"/>
      <c r="H15" s="594"/>
      <c r="I15" s="267">
        <f>I11+I13</f>
        <v>32656293933</v>
      </c>
      <c r="J15" s="267">
        <f>SUM(J11:J14)</f>
        <v>31700630491</v>
      </c>
    </row>
    <row r="16" spans="1:12">
      <c r="B16" s="179"/>
      <c r="H16" s="594"/>
      <c r="I16" s="272"/>
      <c r="J16" s="272"/>
    </row>
    <row r="17" spans="2:12">
      <c r="B17" s="179" t="s">
        <v>116</v>
      </c>
      <c r="H17" s="594"/>
      <c r="I17" s="269">
        <v>2150490723</v>
      </c>
      <c r="J17" s="269">
        <v>1920970157</v>
      </c>
    </row>
    <row r="18" spans="2:12">
      <c r="B18" s="179"/>
      <c r="H18" s="594"/>
      <c r="I18" s="282"/>
      <c r="J18" s="282"/>
    </row>
    <row r="19" spans="2:12">
      <c r="B19" s="271" t="s">
        <v>115</v>
      </c>
      <c r="H19" s="594" t="s">
        <v>113</v>
      </c>
      <c r="I19" s="270">
        <f>-H!B41</f>
        <v>-10056036060</v>
      </c>
      <c r="J19" s="270">
        <v>-9756635089</v>
      </c>
    </row>
    <row r="20" spans="2:12">
      <c r="B20" s="179"/>
      <c r="C20" s="177" t="s">
        <v>10</v>
      </c>
      <c r="H20" s="594"/>
      <c r="I20" s="581"/>
      <c r="J20" s="581"/>
    </row>
    <row r="21" spans="2:12">
      <c r="B21" s="179" t="s">
        <v>114</v>
      </c>
      <c r="G21" s="177" t="s">
        <v>10</v>
      </c>
      <c r="H21" s="594" t="s">
        <v>113</v>
      </c>
      <c r="I21" s="270">
        <f>-H!C41</f>
        <v>-9347704952</v>
      </c>
      <c r="J21" s="270">
        <v>-9002251224</v>
      </c>
    </row>
    <row r="22" spans="2:12">
      <c r="B22" s="179"/>
      <c r="H22" s="594"/>
      <c r="I22" s="581"/>
      <c r="J22" s="581"/>
    </row>
    <row r="23" spans="2:12">
      <c r="B23" s="271" t="s">
        <v>225</v>
      </c>
      <c r="H23" s="594" t="s">
        <v>113</v>
      </c>
      <c r="I23" s="270">
        <f>-H!D41</f>
        <v>-6301277301</v>
      </c>
      <c r="J23" s="270">
        <v>-6568729023</v>
      </c>
    </row>
    <row r="24" spans="2:12">
      <c r="B24" s="179"/>
      <c r="H24" s="594"/>
      <c r="I24" s="581"/>
      <c r="J24" s="581"/>
    </row>
    <row r="25" spans="2:12">
      <c r="B25" s="271" t="s">
        <v>254</v>
      </c>
      <c r="H25" s="594" t="s">
        <v>113</v>
      </c>
      <c r="I25" s="270">
        <f>-H!E41</f>
        <v>-287915803</v>
      </c>
      <c r="J25" s="270">
        <v>-456050452</v>
      </c>
    </row>
    <row r="26" spans="2:12">
      <c r="B26" s="271"/>
      <c r="H26" s="594"/>
      <c r="I26" s="270"/>
      <c r="J26" s="270"/>
    </row>
    <row r="27" spans="2:12">
      <c r="B27" s="268" t="s">
        <v>263</v>
      </c>
      <c r="C27" s="248"/>
      <c r="D27" s="248"/>
      <c r="E27" s="248"/>
      <c r="F27" s="248"/>
      <c r="G27" s="248"/>
      <c r="H27" s="594"/>
      <c r="I27" s="267">
        <f>SUM(I15:I26)</f>
        <v>8813850540</v>
      </c>
      <c r="J27" s="267">
        <f>SUM(J15:J25)</f>
        <v>7837934860</v>
      </c>
    </row>
    <row r="28" spans="2:12">
      <c r="B28" s="179"/>
      <c r="H28" s="594"/>
      <c r="I28" s="282"/>
      <c r="J28" s="282"/>
      <c r="L28" s="290"/>
    </row>
    <row r="29" spans="2:12">
      <c r="B29" s="179" t="s">
        <v>11</v>
      </c>
      <c r="H29" s="594"/>
      <c r="I29" s="269">
        <v>-883352598</v>
      </c>
      <c r="J29" s="269">
        <v>-818227842</v>
      </c>
    </row>
    <row r="30" spans="2:12">
      <c r="B30" s="179"/>
      <c r="H30" s="594"/>
      <c r="I30" s="282"/>
      <c r="J30" s="282"/>
    </row>
    <row r="31" spans="2:12">
      <c r="B31" s="179" t="s">
        <v>144</v>
      </c>
      <c r="H31" s="594"/>
      <c r="I31" s="269">
        <v>0</v>
      </c>
      <c r="J31" s="269">
        <v>0</v>
      </c>
      <c r="L31" s="290"/>
    </row>
    <row r="32" spans="2:12">
      <c r="B32" s="179"/>
      <c r="H32" s="594"/>
      <c r="I32" s="282"/>
      <c r="J32" s="282"/>
    </row>
    <row r="33" spans="1:12">
      <c r="B33" s="268" t="s">
        <v>103</v>
      </c>
      <c r="C33" s="248"/>
      <c r="D33" s="248"/>
      <c r="E33" s="248"/>
      <c r="F33" s="248"/>
      <c r="G33" s="248"/>
      <c r="H33" s="594"/>
      <c r="I33" s="267">
        <f>SUM(I27:I31)</f>
        <v>7930497942</v>
      </c>
      <c r="J33" s="495">
        <f>SUM(J27:J32)</f>
        <v>7019707018</v>
      </c>
      <c r="L33" s="290"/>
    </row>
    <row r="34" spans="1:12" ht="2.25" customHeight="1">
      <c r="B34" s="180"/>
      <c r="C34" s="178"/>
      <c r="D34" s="178"/>
      <c r="E34" s="178"/>
      <c r="F34" s="178"/>
      <c r="G34" s="178"/>
      <c r="H34" s="266"/>
      <c r="I34" s="180"/>
      <c r="J34" s="266"/>
    </row>
    <row r="35" spans="1:12" ht="7.5" customHeight="1"/>
    <row r="36" spans="1:12" ht="15" customHeight="1">
      <c r="I36" s="183"/>
    </row>
    <row r="37" spans="1:12" s="181" customFormat="1" ht="14.45" customHeight="1">
      <c r="B37" s="265" t="s">
        <v>94</v>
      </c>
    </row>
    <row r="38" spans="1:12" ht="15">
      <c r="A38" s="185"/>
      <c r="I38" s="290"/>
    </row>
    <row r="43" spans="1:12" ht="13.5">
      <c r="C43" s="704" t="s">
        <v>180</v>
      </c>
      <c r="D43" s="704"/>
      <c r="F43" s="604"/>
      <c r="G43" s="604"/>
      <c r="H43" s="704" t="s">
        <v>181</v>
      </c>
      <c r="I43" s="704"/>
      <c r="J43" s="601" t="s">
        <v>443</v>
      </c>
    </row>
    <row r="44" spans="1:12">
      <c r="C44" s="704" t="s">
        <v>453</v>
      </c>
      <c r="D44" s="704"/>
      <c r="F44" s="601"/>
      <c r="G44" s="605"/>
      <c r="H44" s="705" t="s">
        <v>454</v>
      </c>
      <c r="I44" s="705"/>
      <c r="J44" s="601" t="s">
        <v>123</v>
      </c>
    </row>
    <row r="46" spans="1:12">
      <c r="A46" s="263"/>
    </row>
    <row r="48" spans="1:12">
      <c r="B48" s="262"/>
    </row>
    <row r="49" spans="8:10">
      <c r="H49" s="689" t="s">
        <v>493</v>
      </c>
      <c r="I49" s="689"/>
      <c r="J49" s="689"/>
    </row>
    <row r="50" spans="8:10">
      <c r="H50" s="690" t="s">
        <v>494</v>
      </c>
      <c r="I50" s="690"/>
      <c r="J50" s="690"/>
    </row>
    <row r="51" spans="8:10" ht="13.15" customHeight="1">
      <c r="H51" s="691" t="s">
        <v>495</v>
      </c>
      <c r="I51" s="691"/>
      <c r="J51" s="691"/>
    </row>
    <row r="52" spans="8:10" ht="13.15" customHeight="1">
      <c r="H52" s="691"/>
      <c r="I52" s="691"/>
      <c r="J52" s="691"/>
    </row>
    <row r="53" spans="8:10">
      <c r="H53" s="691"/>
      <c r="I53" s="691"/>
      <c r="J53" s="691"/>
    </row>
    <row r="54" spans="8:10">
      <c r="H54" s="691"/>
      <c r="I54" s="691"/>
      <c r="J54" s="691"/>
    </row>
    <row r="55" spans="8:10">
      <c r="H55" s="691"/>
      <c r="I55" s="691"/>
      <c r="J55" s="691"/>
    </row>
  </sheetData>
  <mergeCells count="12">
    <mergeCell ref="C43:D43"/>
    <mergeCell ref="H43:I43"/>
    <mergeCell ref="B2:J2"/>
    <mergeCell ref="B3:J3"/>
    <mergeCell ref="B4:J4"/>
    <mergeCell ref="B5:J5"/>
    <mergeCell ref="B15:C15"/>
    <mergeCell ref="H49:J49"/>
    <mergeCell ref="H50:J50"/>
    <mergeCell ref="H51:J55"/>
    <mergeCell ref="C44:D44"/>
    <mergeCell ref="H44:I44"/>
  </mergeCells>
  <pageMargins left="0.78740157480314965" right="0.78740157480314965" top="1.9685039370078741" bottom="1.1811023622047245" header="0.51181102362204722" footer="1.1023622047244095"/>
  <pageSetup scale="85" orientation="portrait" r:id="rId1"/>
  <headerFooter alignWithMargins="0">
    <oddFooter>&amp;C5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3"/>
  <sheetViews>
    <sheetView showGridLines="0" workbookViewId="0">
      <selection sqref="A1:H1"/>
    </sheetView>
  </sheetViews>
  <sheetFormatPr baseColWidth="10" defaultColWidth="11.42578125" defaultRowHeight="12.75"/>
  <cols>
    <col min="1" max="1" width="45.5703125" style="177" customWidth="1"/>
    <col min="2" max="2" width="16.42578125" style="177" customWidth="1"/>
    <col min="3" max="3" width="15.5703125" style="177" customWidth="1"/>
    <col min="4" max="5" width="14.140625" style="177" customWidth="1"/>
    <col min="6" max="6" width="17.28515625" style="177" customWidth="1"/>
    <col min="7" max="8" width="16.5703125" style="177" customWidth="1"/>
    <col min="9" max="9" width="15.7109375" style="177" customWidth="1"/>
    <col min="10" max="10" width="14.7109375" style="177" bestFit="1" customWidth="1"/>
    <col min="11" max="16384" width="11.42578125" style="177"/>
  </cols>
  <sheetData>
    <row r="1" spans="1:49" s="330" customFormat="1" ht="15.75">
      <c r="A1" s="711" t="s">
        <v>124</v>
      </c>
      <c r="B1" s="711"/>
      <c r="C1" s="711"/>
      <c r="D1" s="711"/>
      <c r="E1" s="711"/>
      <c r="F1" s="711"/>
      <c r="G1" s="711"/>
      <c r="H1" s="711"/>
    </row>
    <row r="2" spans="1:49" s="330" customFormat="1" ht="14.25">
      <c r="A2" s="712" t="s">
        <v>452</v>
      </c>
      <c r="B2" s="712"/>
      <c r="C2" s="712"/>
      <c r="D2" s="712"/>
      <c r="E2" s="712"/>
      <c r="F2" s="712"/>
      <c r="G2" s="712"/>
      <c r="H2" s="712"/>
    </row>
    <row r="3" spans="1:49" s="330" customFormat="1" ht="15">
      <c r="A3" s="713" t="s">
        <v>184</v>
      </c>
      <c r="B3" s="713"/>
      <c r="C3" s="713"/>
      <c r="D3" s="713"/>
      <c r="E3" s="713"/>
      <c r="F3" s="713"/>
      <c r="G3" s="713"/>
      <c r="H3" s="713"/>
    </row>
    <row r="4" spans="1:49" s="182" customFormat="1" ht="14.25">
      <c r="A4" s="714" t="s">
        <v>172</v>
      </c>
      <c r="B4" s="714"/>
      <c r="C4" s="714"/>
      <c r="D4" s="714"/>
      <c r="E4" s="714"/>
      <c r="F4" s="714"/>
      <c r="G4" s="714"/>
      <c r="H4" s="714"/>
      <c r="I4" s="680"/>
      <c r="J4" s="329"/>
    </row>
    <row r="5" spans="1:49">
      <c r="A5" s="328"/>
      <c r="B5" s="327"/>
      <c r="C5" s="327"/>
      <c r="D5" s="327"/>
      <c r="E5" s="327"/>
      <c r="F5" s="327"/>
      <c r="G5" s="327"/>
      <c r="H5" s="326"/>
      <c r="I5" s="303"/>
      <c r="J5" s="303"/>
      <c r="K5" s="303"/>
      <c r="L5" s="303"/>
      <c r="M5" s="303"/>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row>
    <row r="6" spans="1:49">
      <c r="A6" s="248"/>
      <c r="B6" s="303"/>
      <c r="C6" s="303"/>
      <c r="D6" s="303"/>
      <c r="E6" s="303"/>
      <c r="F6" s="303"/>
      <c r="G6" s="303"/>
      <c r="H6" s="303"/>
      <c r="I6" s="303"/>
      <c r="J6" s="303"/>
      <c r="K6" s="303"/>
      <c r="L6" s="303"/>
      <c r="M6" s="303"/>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row>
    <row r="7" spans="1:49">
      <c r="A7" s="325"/>
      <c r="B7" s="324"/>
      <c r="C7" s="373"/>
      <c r="D7" s="324"/>
      <c r="E7" s="323"/>
      <c r="F7" s="322"/>
      <c r="G7" s="709" t="s">
        <v>37</v>
      </c>
      <c r="H7" s="321">
        <v>44104</v>
      </c>
      <c r="I7" s="595">
        <v>43738</v>
      </c>
      <c r="J7" s="303"/>
      <c r="K7" s="303"/>
      <c r="L7" s="303"/>
      <c r="M7" s="303"/>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row>
    <row r="8" spans="1:49">
      <c r="A8" s="320" t="s">
        <v>12</v>
      </c>
      <c r="B8" s="289" t="s">
        <v>150</v>
      </c>
      <c r="C8" s="717" t="s">
        <v>479</v>
      </c>
      <c r="D8" s="715" t="s">
        <v>13</v>
      </c>
      <c r="E8" s="716"/>
      <c r="F8" s="710"/>
      <c r="G8" s="710"/>
      <c r="H8" s="289" t="s">
        <v>192</v>
      </c>
      <c r="I8" s="594" t="s">
        <v>192</v>
      </c>
      <c r="J8" s="303"/>
      <c r="K8" s="303"/>
      <c r="L8" s="303"/>
      <c r="M8" s="303"/>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row>
    <row r="9" spans="1:49" s="280" customFormat="1">
      <c r="A9" s="275"/>
      <c r="B9" s="275" t="s">
        <v>191</v>
      </c>
      <c r="C9" s="718"/>
      <c r="D9" s="319" t="s">
        <v>122</v>
      </c>
      <c r="E9" s="319" t="s">
        <v>95</v>
      </c>
      <c r="F9" s="319" t="s">
        <v>136</v>
      </c>
      <c r="G9" s="275" t="s">
        <v>190</v>
      </c>
      <c r="H9" s="275" t="s">
        <v>155</v>
      </c>
      <c r="I9" s="593" t="s">
        <v>155</v>
      </c>
      <c r="J9" s="318"/>
      <c r="K9" s="318"/>
      <c r="L9" s="318"/>
      <c r="M9" s="318"/>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row>
    <row r="10" spans="1:49">
      <c r="A10" s="316" t="s">
        <v>189</v>
      </c>
      <c r="B10" s="315">
        <v>75000000000</v>
      </c>
      <c r="C10" s="315">
        <v>-1720000000</v>
      </c>
      <c r="D10" s="315">
        <v>8848880557</v>
      </c>
      <c r="E10" s="315">
        <v>19301479530</v>
      </c>
      <c r="F10" s="315">
        <v>26804483923</v>
      </c>
      <c r="G10" s="315">
        <v>7767842181</v>
      </c>
      <c r="H10" s="314">
        <f>SUM(B10:G10)</f>
        <v>136002686191</v>
      </c>
      <c r="I10" s="596">
        <f>+[2]VPN!$I$10</f>
        <v>126892201132</v>
      </c>
      <c r="J10" s="303"/>
      <c r="K10" s="303"/>
      <c r="L10" s="303"/>
      <c r="M10" s="303"/>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row>
    <row r="11" spans="1:49">
      <c r="A11" s="331"/>
      <c r="B11" s="332"/>
      <c r="C11" s="332"/>
      <c r="D11" s="332"/>
      <c r="E11" s="332"/>
      <c r="F11" s="332"/>
      <c r="G11" s="332"/>
      <c r="H11" s="314"/>
      <c r="I11" s="596"/>
      <c r="J11" s="303"/>
      <c r="K11" s="303"/>
      <c r="L11" s="303"/>
      <c r="M11" s="303"/>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row>
    <row r="12" spans="1:49">
      <c r="A12" s="334" t="s">
        <v>188</v>
      </c>
      <c r="B12" s="332"/>
      <c r="C12" s="332"/>
      <c r="D12" s="332"/>
      <c r="E12" s="332"/>
      <c r="F12" s="332"/>
      <c r="G12" s="332"/>
      <c r="H12" s="314"/>
      <c r="I12" s="596"/>
      <c r="J12" s="304"/>
      <c r="K12" s="304"/>
      <c r="L12" s="304"/>
      <c r="M12" s="304"/>
      <c r="N12" s="311"/>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row>
    <row r="13" spans="1:49">
      <c r="A13" s="331" t="s">
        <v>444</v>
      </c>
      <c r="B13" s="332"/>
      <c r="C13" s="332"/>
      <c r="D13" s="332">
        <f>9237272666-D10</f>
        <v>388392109</v>
      </c>
      <c r="E13" s="332"/>
      <c r="F13" s="332"/>
      <c r="G13" s="332">
        <f>-D13</f>
        <v>-388392109</v>
      </c>
      <c r="H13" s="314"/>
      <c r="I13" s="333">
        <v>0</v>
      </c>
      <c r="J13" s="304"/>
      <c r="K13" s="304"/>
      <c r="L13" s="304"/>
      <c r="M13" s="304"/>
      <c r="N13" s="311"/>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row>
    <row r="14" spans="1:49" s="189" customFormat="1">
      <c r="A14" s="564" t="s">
        <v>438</v>
      </c>
      <c r="B14" s="333">
        <v>0</v>
      </c>
      <c r="C14" s="333">
        <v>0</v>
      </c>
      <c r="D14" s="333">
        <v>0</v>
      </c>
      <c r="E14" s="333">
        <v>0</v>
      </c>
      <c r="F14" s="333">
        <v>0</v>
      </c>
      <c r="G14" s="333">
        <v>0</v>
      </c>
      <c r="H14" s="313">
        <f>SUM(B14:G14)</f>
        <v>0</v>
      </c>
      <c r="I14" s="596">
        <f>+[2]VPN!$I$14</f>
        <v>815930679</v>
      </c>
      <c r="J14" s="305"/>
      <c r="K14" s="305"/>
      <c r="L14" s="305"/>
      <c r="M14" s="305"/>
      <c r="N14" s="565"/>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66"/>
      <c r="AW14" s="566"/>
    </row>
    <row r="15" spans="1:49" s="189" customFormat="1">
      <c r="A15" s="564" t="s">
        <v>459</v>
      </c>
      <c r="B15" s="333">
        <v>0</v>
      </c>
      <c r="C15" s="670"/>
      <c r="D15" s="333"/>
      <c r="E15" s="333"/>
      <c r="F15" s="333"/>
      <c r="G15" s="333"/>
      <c r="H15" s="313"/>
      <c r="I15" s="596"/>
      <c r="J15" s="305"/>
      <c r="K15" s="305"/>
      <c r="L15" s="305"/>
      <c r="M15" s="305"/>
      <c r="N15" s="565"/>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566"/>
      <c r="AV15" s="566"/>
      <c r="AW15" s="566"/>
    </row>
    <row r="16" spans="1:49" s="189" customFormat="1">
      <c r="A16" s="564" t="s">
        <v>477</v>
      </c>
      <c r="B16" s="333">
        <f>+[3]Hoja1!$C$8</f>
        <v>25000000000</v>
      </c>
      <c r="C16" s="670">
        <v>-9240000000</v>
      </c>
      <c r="D16" s="333">
        <v>0</v>
      </c>
      <c r="E16" s="333">
        <v>0</v>
      </c>
      <c r="F16" s="333">
        <f>-[3]Hoja1!$C$11</f>
        <v>-15760000000</v>
      </c>
      <c r="G16" s="333">
        <v>0</v>
      </c>
      <c r="H16" s="313">
        <v>0</v>
      </c>
      <c r="I16" s="596">
        <v>0</v>
      </c>
      <c r="J16" s="305"/>
      <c r="K16" s="305"/>
      <c r="L16" s="305"/>
      <c r="M16" s="305"/>
      <c r="N16" s="565"/>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66"/>
      <c r="AW16" s="566"/>
    </row>
    <row r="17" spans="1:49">
      <c r="A17" s="477" t="s">
        <v>445</v>
      </c>
      <c r="B17" s="478">
        <v>0</v>
      </c>
      <c r="C17" s="478">
        <v>0</v>
      </c>
      <c r="D17" s="478">
        <v>0</v>
      </c>
      <c r="E17" s="478">
        <v>0</v>
      </c>
      <c r="F17" s="478">
        <v>7379450072</v>
      </c>
      <c r="G17" s="478">
        <f>-F17</f>
        <v>-7379450072</v>
      </c>
      <c r="H17" s="476">
        <v>0</v>
      </c>
      <c r="I17" s="596">
        <v>0</v>
      </c>
      <c r="J17" s="305"/>
      <c r="K17" s="304"/>
      <c r="L17" s="304"/>
      <c r="M17" s="304"/>
      <c r="N17" s="311"/>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row>
    <row r="18" spans="1:49">
      <c r="A18" s="477" t="s">
        <v>456</v>
      </c>
      <c r="B18" s="478">
        <v>0</v>
      </c>
      <c r="C18" s="478">
        <v>0</v>
      </c>
      <c r="D18" s="478">
        <v>0</v>
      </c>
      <c r="E18" s="478">
        <v>0</v>
      </c>
      <c r="F18" s="478">
        <v>-18421052632</v>
      </c>
      <c r="G18" s="478">
        <v>0</v>
      </c>
      <c r="H18" s="596">
        <f>+F18</f>
        <v>-18421052632</v>
      </c>
      <c r="I18" s="596"/>
      <c r="J18" s="305"/>
      <c r="K18" s="304"/>
      <c r="L18" s="304"/>
      <c r="M18" s="304"/>
      <c r="N18" s="311"/>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row>
    <row r="19" spans="1:49">
      <c r="A19" s="331" t="s">
        <v>187</v>
      </c>
      <c r="B19" s="333">
        <v>0</v>
      </c>
      <c r="C19" s="333">
        <v>0</v>
      </c>
      <c r="D19" s="333">
        <v>0</v>
      </c>
      <c r="E19" s="333">
        <v>0</v>
      </c>
      <c r="F19" s="333">
        <v>0</v>
      </c>
      <c r="G19" s="333">
        <v>7930497942</v>
      </c>
      <c r="H19" s="313">
        <f>SUM(B19:G19)</f>
        <v>7930497942</v>
      </c>
      <c r="I19" s="596">
        <f>+[2]VPN!$I$17</f>
        <v>7019707018</v>
      </c>
      <c r="J19" s="305"/>
      <c r="K19" s="304"/>
      <c r="L19" s="304"/>
      <c r="M19" s="304"/>
      <c r="N19" s="311"/>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row>
    <row r="20" spans="1:49" s="306" customFormat="1">
      <c r="A20" s="310" t="s">
        <v>457</v>
      </c>
      <c r="B20" s="475">
        <f t="shared" ref="B20:H20" si="0">SUM(B10:B19)</f>
        <v>100000000000</v>
      </c>
      <c r="C20" s="475">
        <f t="shared" si="0"/>
        <v>-10960000000</v>
      </c>
      <c r="D20" s="475">
        <f t="shared" si="0"/>
        <v>9237272666</v>
      </c>
      <c r="E20" s="475">
        <f t="shared" si="0"/>
        <v>19301479530</v>
      </c>
      <c r="F20" s="475">
        <f t="shared" si="0"/>
        <v>2881363</v>
      </c>
      <c r="G20" s="475">
        <f t="shared" si="0"/>
        <v>7930497942</v>
      </c>
      <c r="H20" s="475">
        <f t="shared" si="0"/>
        <v>125512131501</v>
      </c>
      <c r="I20" s="600">
        <v>0</v>
      </c>
      <c r="J20" s="305"/>
      <c r="K20" s="309"/>
      <c r="L20" s="309"/>
      <c r="M20" s="309"/>
      <c r="N20" s="308"/>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row>
    <row r="21" spans="1:49" ht="14.45" customHeight="1">
      <c r="A21" s="310" t="s">
        <v>458</v>
      </c>
      <c r="B21" s="668">
        <v>75000000000</v>
      </c>
      <c r="C21" s="668">
        <v>-1720000000</v>
      </c>
      <c r="D21" s="668">
        <v>8848880557</v>
      </c>
      <c r="E21" s="668">
        <v>18774767331</v>
      </c>
      <c r="F21" s="668">
        <v>26804483923</v>
      </c>
      <c r="G21" s="667">
        <v>7019707018</v>
      </c>
      <c r="H21" s="668">
        <v>0</v>
      </c>
      <c r="I21" s="475">
        <f>SUM(I10:I19)</f>
        <v>134727838829</v>
      </c>
      <c r="K21" s="304"/>
      <c r="L21" s="303"/>
      <c r="M21" s="303"/>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row>
    <row r="22" spans="1:49">
      <c r="B22" s="662"/>
      <c r="C22" s="662"/>
      <c r="H22" s="662"/>
      <c r="I22" s="662"/>
    </row>
    <row r="23" spans="1:49" s="185" customFormat="1" ht="15">
      <c r="A23" s="225" t="s">
        <v>186</v>
      </c>
      <c r="F23" s="620"/>
      <c r="G23" s="598"/>
      <c r="H23" s="598"/>
      <c r="I23" s="592"/>
    </row>
    <row r="24" spans="1:49" ht="15">
      <c r="F24" s="591"/>
      <c r="G24" s="597"/>
      <c r="H24" s="598"/>
      <c r="I24" s="599"/>
    </row>
    <row r="25" spans="1:49">
      <c r="G25" s="597"/>
    </row>
    <row r="26" spans="1:49" ht="12"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row>
    <row r="27" spans="1:49" customFormat="1">
      <c r="A27" s="689" t="s">
        <v>180</v>
      </c>
      <c r="B27" s="689"/>
      <c r="C27" s="719" t="s">
        <v>181</v>
      </c>
      <c r="D27" s="719"/>
      <c r="E27" s="689" t="s">
        <v>443</v>
      </c>
      <c r="F27" s="689"/>
      <c r="G27" s="689" t="s">
        <v>493</v>
      </c>
      <c r="H27" s="689"/>
      <c r="I27" s="689"/>
    </row>
    <row r="28" spans="1:49" s="62" customFormat="1">
      <c r="A28" s="702" t="s">
        <v>132</v>
      </c>
      <c r="B28" s="702"/>
      <c r="C28" s="703" t="s">
        <v>207</v>
      </c>
      <c r="D28" s="703"/>
      <c r="E28" s="702" t="s">
        <v>123</v>
      </c>
      <c r="F28" s="702"/>
      <c r="G28" s="690" t="s">
        <v>494</v>
      </c>
      <c r="H28" s="690"/>
      <c r="I28" s="690"/>
    </row>
    <row r="29" spans="1:49" ht="13.15" customHeight="1">
      <c r="G29" s="691" t="s">
        <v>495</v>
      </c>
      <c r="H29" s="691"/>
      <c r="I29" s="691"/>
    </row>
    <row r="30" spans="1:49" ht="13.15" customHeight="1">
      <c r="G30" s="691"/>
      <c r="H30" s="691"/>
      <c r="I30" s="691"/>
    </row>
    <row r="31" spans="1:49">
      <c r="G31" s="691"/>
      <c r="H31" s="691"/>
      <c r="I31" s="691"/>
    </row>
    <row r="32" spans="1:49">
      <c r="G32" s="691"/>
      <c r="H32" s="691"/>
      <c r="I32" s="691"/>
    </row>
    <row r="33" spans="7:9">
      <c r="G33" s="691"/>
      <c r="H33" s="691"/>
      <c r="I33" s="691"/>
    </row>
  </sheetData>
  <mergeCells count="16">
    <mergeCell ref="G27:I27"/>
    <mergeCell ref="G28:I28"/>
    <mergeCell ref="G29:I33"/>
    <mergeCell ref="G7:G8"/>
    <mergeCell ref="A1:H1"/>
    <mergeCell ref="A2:H2"/>
    <mergeCell ref="A3:H3"/>
    <mergeCell ref="A4:H4"/>
    <mergeCell ref="D8:F8"/>
    <mergeCell ref="C8:C9"/>
    <mergeCell ref="A27:B27"/>
    <mergeCell ref="C27:D27"/>
    <mergeCell ref="A28:B28"/>
    <mergeCell ref="C28:D28"/>
    <mergeCell ref="E27:F27"/>
    <mergeCell ref="E28:F28"/>
  </mergeCells>
  <printOptions gridLinesSet="0"/>
  <pageMargins left="0.23622047244094491" right="0.23622047244094491" top="0.74803149606299213" bottom="0.74803149606299213" header="0.31496062992125984" footer="0.31496062992125984"/>
  <pageSetup scale="70" orientation="landscape" horizontalDpi="300" verticalDpi="300" r:id="rId1"/>
  <headerFooter alignWithMargins="0">
    <oddFooter>&amp;C6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DC3E-0D98-4316-B3A2-CC171285E047}">
  <dimension ref="A2:U60"/>
  <sheetViews>
    <sheetView topLeftCell="A32" zoomScaleNormal="100" workbookViewId="0">
      <selection activeCell="E46" sqref="E46"/>
    </sheetView>
  </sheetViews>
  <sheetFormatPr baseColWidth="10" defaultColWidth="11.42578125" defaultRowHeight="12.75"/>
  <cols>
    <col min="1" max="1" width="2.7109375" style="404" customWidth="1"/>
    <col min="2" max="2" width="1" style="404" customWidth="1"/>
    <col min="3" max="3" width="4.42578125" style="404" customWidth="1"/>
    <col min="4" max="4" width="37.85546875" style="404" customWidth="1"/>
    <col min="5" max="5" width="20" style="404" customWidth="1"/>
    <col min="6" max="6" width="13.5703125" style="404" bestFit="1" customWidth="1"/>
    <col min="7" max="7" width="18.42578125" style="411" bestFit="1" customWidth="1"/>
    <col min="8" max="8" width="7" style="411" hidden="1" customWidth="1"/>
    <col min="9" max="9" width="15.28515625" style="411" bestFit="1" customWidth="1"/>
    <col min="10" max="10" width="9.85546875" style="404" hidden="1" customWidth="1"/>
    <col min="11" max="11" width="10.7109375" style="404" hidden="1" customWidth="1"/>
    <col min="12" max="12" width="9.28515625" style="406" hidden="1" customWidth="1"/>
    <col min="13" max="13" width="4.140625" style="404" customWidth="1"/>
    <col min="14" max="14" width="18.42578125" style="404" bestFit="1" customWidth="1"/>
    <col min="15" max="15" width="16.42578125" style="404" bestFit="1" customWidth="1"/>
    <col min="16" max="16" width="17.42578125" style="404" bestFit="1" customWidth="1"/>
    <col min="17" max="18" width="18.42578125" style="404" bestFit="1" customWidth="1"/>
    <col min="19" max="19" width="18.28515625" style="404" customWidth="1"/>
    <col min="20" max="20" width="17.42578125" style="404" customWidth="1"/>
    <col min="21" max="16384" width="11.42578125" style="404"/>
  </cols>
  <sheetData>
    <row r="2" spans="2:21" ht="18">
      <c r="D2" s="721" t="s">
        <v>227</v>
      </c>
      <c r="E2" s="721"/>
      <c r="F2" s="721"/>
      <c r="G2" s="721"/>
      <c r="H2" s="721"/>
      <c r="I2" s="721"/>
      <c r="J2" s="721"/>
      <c r="K2" s="405"/>
    </row>
    <row r="3" spans="2:21" ht="5.25" customHeight="1">
      <c r="D3" s="682"/>
      <c r="E3" s="682"/>
      <c r="F3" s="682"/>
      <c r="G3" s="682"/>
      <c r="H3" s="682"/>
      <c r="I3" s="682"/>
      <c r="J3" s="682"/>
      <c r="K3" s="405"/>
    </row>
    <row r="4" spans="2:21" ht="5.25" customHeight="1">
      <c r="D4" s="407"/>
      <c r="E4" s="407"/>
      <c r="F4" s="407"/>
      <c r="G4" s="407"/>
      <c r="H4" s="407"/>
      <c r="I4" s="407"/>
      <c r="J4" s="683"/>
      <c r="K4" s="405"/>
    </row>
    <row r="5" spans="2:21">
      <c r="D5" s="722" t="s">
        <v>483</v>
      </c>
      <c r="E5" s="722"/>
      <c r="F5" s="722"/>
      <c r="G5" s="722"/>
      <c r="H5" s="722"/>
      <c r="I5" s="722"/>
      <c r="J5" s="683"/>
      <c r="K5" s="405"/>
    </row>
    <row r="6" spans="2:21">
      <c r="D6" s="723" t="s">
        <v>184</v>
      </c>
      <c r="E6" s="723"/>
      <c r="F6" s="723"/>
      <c r="G6" s="723"/>
      <c r="H6" s="723"/>
      <c r="I6" s="723"/>
      <c r="J6" s="683"/>
      <c r="K6" s="405"/>
    </row>
    <row r="7" spans="2:21" s="410" customFormat="1">
      <c r="B7" s="404"/>
      <c r="C7" s="404"/>
      <c r="D7" s="723" t="s">
        <v>9</v>
      </c>
      <c r="E7" s="723"/>
      <c r="F7" s="723"/>
      <c r="G7" s="723"/>
      <c r="H7" s="723"/>
      <c r="I7" s="723"/>
      <c r="J7" s="683"/>
      <c r="K7" s="408"/>
      <c r="L7" s="409"/>
    </row>
    <row r="8" spans="2:21" ht="9.75" customHeight="1">
      <c r="I8" s="412"/>
      <c r="J8" s="406"/>
      <c r="K8" s="406"/>
    </row>
    <row r="9" spans="2:21" ht="16.5">
      <c r="B9" s="413"/>
      <c r="C9" s="414"/>
      <c r="D9" s="415"/>
      <c r="E9" s="415"/>
      <c r="F9" s="415"/>
      <c r="G9" s="416"/>
      <c r="H9" s="416"/>
      <c r="I9" s="416"/>
      <c r="J9" s="417"/>
      <c r="K9" s="417"/>
      <c r="L9" s="417"/>
      <c r="M9" s="418"/>
    </row>
    <row r="10" spans="2:21" ht="16.5">
      <c r="B10" s="419"/>
      <c r="C10" s="420"/>
      <c r="G10" s="421"/>
      <c r="H10" s="421"/>
      <c r="I10" s="421"/>
      <c r="J10" s="422"/>
      <c r="K10" s="422"/>
      <c r="L10" s="422"/>
      <c r="M10" s="423"/>
    </row>
    <row r="11" spans="2:21" ht="16.5">
      <c r="B11" s="419"/>
      <c r="C11" s="420" t="s">
        <v>228</v>
      </c>
      <c r="F11" s="424" t="s">
        <v>229</v>
      </c>
      <c r="G11" s="473">
        <v>44104</v>
      </c>
      <c r="H11" s="473"/>
      <c r="I11" s="473">
        <v>43738</v>
      </c>
      <c r="J11" s="422"/>
      <c r="K11" s="422"/>
      <c r="L11" s="422"/>
      <c r="M11" s="423"/>
    </row>
    <row r="12" spans="2:21">
      <c r="B12" s="419"/>
      <c r="D12" s="425"/>
      <c r="E12" s="425"/>
      <c r="F12" s="425"/>
      <c r="G12" s="426"/>
      <c r="H12" s="426"/>
      <c r="I12" s="426"/>
      <c r="J12" s="427" t="s">
        <v>230</v>
      </c>
      <c r="K12" s="427" t="s">
        <v>231</v>
      </c>
      <c r="L12" s="428" t="s">
        <v>231</v>
      </c>
      <c r="M12" s="423"/>
    </row>
    <row r="13" spans="2:21" ht="13.15" customHeight="1">
      <c r="B13" s="419"/>
      <c r="D13" s="404" t="s">
        <v>232</v>
      </c>
      <c r="E13" s="425"/>
      <c r="F13" s="683"/>
      <c r="G13" s="429">
        <f>+'[4]30,06,20 (2)'!$G$13</f>
        <v>153949085408</v>
      </c>
      <c r="H13" s="429"/>
      <c r="I13" s="429">
        <v>153554854728</v>
      </c>
      <c r="J13" s="422" t="e">
        <v>#REF!</v>
      </c>
      <c r="K13" s="422" t="e">
        <v>#REF!</v>
      </c>
      <c r="L13" s="422" t="e">
        <v>#REF!</v>
      </c>
      <c r="M13" s="430"/>
      <c r="N13" s="406"/>
      <c r="O13" s="406"/>
      <c r="P13" s="431"/>
      <c r="Q13" s="431"/>
      <c r="R13" s="432"/>
      <c r="S13" s="406"/>
      <c r="T13" s="433"/>
      <c r="U13" s="433"/>
    </row>
    <row r="14" spans="2:21" ht="13.15" customHeight="1">
      <c r="B14" s="419"/>
      <c r="D14" s="404" t="s">
        <v>233</v>
      </c>
      <c r="E14" s="425"/>
      <c r="F14" s="425"/>
      <c r="G14" s="429">
        <f>+'[4]30,06,20 (2)'!$G$14</f>
        <v>-115665116477</v>
      </c>
      <c r="H14" s="429"/>
      <c r="I14" s="429">
        <v>-128191447948</v>
      </c>
      <c r="J14" s="422" t="e">
        <v>#REF!</v>
      </c>
      <c r="K14" s="422" t="e">
        <v>#REF!</v>
      </c>
      <c r="L14" s="422" t="e">
        <v>#REF!</v>
      </c>
      <c r="M14" s="430"/>
      <c r="N14" s="406"/>
      <c r="P14" s="431"/>
      <c r="Q14" s="431"/>
      <c r="R14" s="431"/>
      <c r="S14" s="433"/>
      <c r="T14" s="433"/>
      <c r="U14" s="433"/>
    </row>
    <row r="15" spans="2:21" ht="13.15" customHeight="1">
      <c r="B15" s="419"/>
      <c r="D15" s="404" t="s">
        <v>234</v>
      </c>
      <c r="E15" s="425"/>
      <c r="F15" s="425"/>
      <c r="G15" s="429">
        <f>+'[4]30,06,20 (2)'!$G$15</f>
        <v>-9087490521</v>
      </c>
      <c r="H15" s="429"/>
      <c r="I15" s="429">
        <v>-10632929153</v>
      </c>
      <c r="J15" s="422"/>
      <c r="K15" s="422"/>
      <c r="L15" s="422"/>
      <c r="M15" s="430"/>
      <c r="N15" s="406"/>
      <c r="P15" s="431"/>
      <c r="Q15" s="431"/>
      <c r="R15" s="431"/>
      <c r="S15" s="433"/>
      <c r="T15" s="433"/>
      <c r="U15" s="433"/>
    </row>
    <row r="16" spans="2:21" ht="13.15" customHeight="1">
      <c r="B16" s="419"/>
      <c r="D16" s="404" t="s">
        <v>235</v>
      </c>
      <c r="E16" s="425"/>
      <c r="F16" s="425"/>
      <c r="G16" s="429">
        <f>+'[4]30,06,20 (2)'!$G$16+501</f>
        <v>-13298505108</v>
      </c>
      <c r="H16" s="429"/>
      <c r="I16" s="429">
        <v>-11094354664</v>
      </c>
      <c r="J16" s="422"/>
      <c r="K16" s="422"/>
      <c r="L16" s="422"/>
      <c r="M16" s="430"/>
      <c r="N16" s="406"/>
      <c r="P16" s="431"/>
      <c r="Q16" s="431"/>
      <c r="R16" s="431"/>
      <c r="S16" s="433"/>
      <c r="T16" s="433"/>
      <c r="U16" s="433"/>
    </row>
    <row r="17" spans="2:21" ht="13.15" customHeight="1">
      <c r="B17" s="419"/>
      <c r="C17" s="435" t="s">
        <v>236</v>
      </c>
      <c r="G17" s="436">
        <f>SUM(G13:G16)</f>
        <v>15897973302</v>
      </c>
      <c r="H17" s="437"/>
      <c r="I17" s="436">
        <f>SUM(I13:I16)</f>
        <v>3636122963</v>
      </c>
      <c r="J17" s="438" t="e">
        <f>SUM(J13:J16)</f>
        <v>#REF!</v>
      </c>
      <c r="K17" s="438" t="e">
        <f>SUM(K13:K16)</f>
        <v>#REF!</v>
      </c>
      <c r="L17" s="439" t="e">
        <f>SUM(L13:L16)</f>
        <v>#REF!</v>
      </c>
      <c r="M17" s="440"/>
      <c r="N17" s="441"/>
      <c r="Q17" s="431"/>
      <c r="R17" s="431"/>
      <c r="S17" s="431"/>
      <c r="T17" s="406"/>
      <c r="U17" s="433"/>
    </row>
    <row r="18" spans="2:21" ht="6.75" customHeight="1">
      <c r="B18" s="419"/>
      <c r="D18" s="425"/>
      <c r="E18" s="425"/>
      <c r="F18" s="425"/>
      <c r="G18" s="429"/>
      <c r="H18" s="429"/>
      <c r="I18" s="429"/>
      <c r="J18" s="422"/>
      <c r="K18" s="422"/>
      <c r="L18" s="422"/>
      <c r="M18" s="442"/>
      <c r="Q18" s="431"/>
      <c r="R18" s="431"/>
      <c r="S18" s="431"/>
      <c r="T18" s="406"/>
      <c r="U18" s="433"/>
    </row>
    <row r="19" spans="2:21" ht="16.5">
      <c r="B19" s="419"/>
      <c r="C19" s="420" t="s">
        <v>237</v>
      </c>
      <c r="G19" s="429" t="s">
        <v>10</v>
      </c>
      <c r="H19" s="429"/>
      <c r="I19" s="429" t="s">
        <v>10</v>
      </c>
      <c r="J19" s="422"/>
      <c r="K19" s="422"/>
      <c r="L19" s="422"/>
      <c r="M19" s="442"/>
      <c r="N19" s="406"/>
      <c r="Q19" s="431"/>
      <c r="R19" s="431"/>
      <c r="S19" s="431"/>
      <c r="T19" s="406"/>
      <c r="U19" s="433"/>
    </row>
    <row r="20" spans="2:21" ht="4.7" customHeight="1">
      <c r="B20" s="419"/>
      <c r="D20" s="425" t="s">
        <v>10</v>
      </c>
      <c r="E20" s="425"/>
      <c r="F20" s="425"/>
      <c r="G20" s="429" t="s">
        <v>10</v>
      </c>
      <c r="H20" s="429"/>
      <c r="I20" s="429" t="s">
        <v>10</v>
      </c>
      <c r="J20" s="422"/>
      <c r="K20" s="422"/>
      <c r="L20" s="422"/>
      <c r="M20" s="442"/>
      <c r="N20" s="406"/>
      <c r="Q20" s="431"/>
      <c r="R20" s="431"/>
      <c r="S20" s="431"/>
      <c r="T20" s="406"/>
      <c r="U20" s="433"/>
    </row>
    <row r="21" spans="2:21">
      <c r="B21" s="419"/>
      <c r="D21" s="404" t="s">
        <v>238</v>
      </c>
      <c r="E21" s="425"/>
      <c r="F21" s="683" t="s">
        <v>258</v>
      </c>
      <c r="G21" s="429">
        <f>+'[4]30,06,20 (2)'!$G$21-501</f>
        <v>-258930360</v>
      </c>
      <c r="H21" s="429"/>
      <c r="I21" s="429">
        <v>-1391100250</v>
      </c>
      <c r="J21" s="422"/>
      <c r="K21" s="422"/>
      <c r="L21" s="422"/>
      <c r="M21" s="442"/>
      <c r="N21" s="406"/>
      <c r="O21" s="406"/>
      <c r="Q21" s="431"/>
      <c r="R21" s="431"/>
      <c r="S21" s="431"/>
      <c r="T21" s="406"/>
      <c r="U21" s="433"/>
    </row>
    <row r="22" spans="2:21">
      <c r="B22" s="419"/>
      <c r="D22" s="404" t="s">
        <v>251</v>
      </c>
      <c r="E22" s="425"/>
      <c r="F22" s="683" t="s">
        <v>259</v>
      </c>
      <c r="G22" s="429">
        <f>+'[4]30,06,20 (2)'!$G$22</f>
        <v>-172021831</v>
      </c>
      <c r="H22" s="429"/>
      <c r="I22" s="429">
        <v>-833776603</v>
      </c>
      <c r="J22" s="422"/>
      <c r="K22" s="422"/>
      <c r="L22" s="422"/>
      <c r="M22" s="442"/>
      <c r="N22" s="406"/>
      <c r="O22" s="406"/>
      <c r="Q22" s="431"/>
      <c r="R22" s="431"/>
      <c r="S22" s="431"/>
      <c r="T22" s="406"/>
      <c r="U22" s="433"/>
    </row>
    <row r="23" spans="2:21" ht="7.5" customHeight="1">
      <c r="B23" s="419"/>
      <c r="D23" s="425" t="s">
        <v>10</v>
      </c>
      <c r="E23" s="425"/>
      <c r="F23" s="425"/>
      <c r="G23" s="429" t="s">
        <v>10</v>
      </c>
      <c r="H23" s="429"/>
      <c r="I23" s="429" t="s">
        <v>10</v>
      </c>
      <c r="J23" s="422"/>
      <c r="K23" s="422"/>
      <c r="L23" s="422"/>
      <c r="M23" s="430"/>
      <c r="N23" s="406"/>
      <c r="Q23" s="431"/>
      <c r="R23" s="431"/>
      <c r="S23" s="431"/>
      <c r="T23" s="406"/>
      <c r="U23" s="433"/>
    </row>
    <row r="24" spans="2:21">
      <c r="B24" s="419"/>
      <c r="C24" s="435" t="s">
        <v>239</v>
      </c>
      <c r="G24" s="436">
        <f>SUM(G21:G23)</f>
        <v>-430952191</v>
      </c>
      <c r="H24" s="437"/>
      <c r="I24" s="436">
        <f>SUM(I21:I23)</f>
        <v>-2224876853</v>
      </c>
      <c r="J24" s="443">
        <v>0</v>
      </c>
      <c r="K24" s="443" t="e">
        <f>+#REF!</f>
        <v>#REF!</v>
      </c>
      <c r="L24" s="443" t="e">
        <f>+#REF!</f>
        <v>#REF!</v>
      </c>
      <c r="M24" s="440"/>
      <c r="N24" s="406"/>
      <c r="O24" s="431"/>
      <c r="P24" s="431"/>
      <c r="Q24" s="431"/>
      <c r="R24" s="431"/>
      <c r="S24" s="431"/>
      <c r="T24" s="406"/>
      <c r="U24" s="433"/>
    </row>
    <row r="25" spans="2:21" ht="7.5" customHeight="1">
      <c r="B25" s="419"/>
      <c r="D25" s="425"/>
      <c r="E25" s="425"/>
      <c r="F25" s="425"/>
      <c r="G25" s="429"/>
      <c r="H25" s="429"/>
      <c r="I25" s="429"/>
      <c r="J25" s="422"/>
      <c r="K25" s="422"/>
      <c r="L25" s="443"/>
      <c r="M25" s="442"/>
      <c r="N25" s="406"/>
      <c r="O25" s="431"/>
      <c r="P25" s="431"/>
      <c r="Q25" s="431"/>
      <c r="R25" s="431"/>
      <c r="S25" s="431"/>
      <c r="T25" s="406"/>
      <c r="U25" s="433"/>
    </row>
    <row r="26" spans="2:21" ht="16.5">
      <c r="B26" s="419"/>
      <c r="C26" s="420" t="s">
        <v>240</v>
      </c>
      <c r="G26" s="429"/>
      <c r="H26" s="429"/>
      <c r="I26" s="429"/>
      <c r="J26" s="422"/>
      <c r="K26" s="422"/>
      <c r="L26" s="422"/>
      <c r="M26" s="423"/>
      <c r="N26" s="431"/>
      <c r="O26" s="431"/>
      <c r="P26" s="431"/>
      <c r="Q26" s="431"/>
      <c r="R26" s="431"/>
      <c r="S26" s="431"/>
      <c r="T26" s="406"/>
      <c r="U26" s="433"/>
    </row>
    <row r="27" spans="2:21" ht="9.75" customHeight="1">
      <c r="B27" s="419"/>
      <c r="D27" s="444" t="s">
        <v>10</v>
      </c>
      <c r="E27" s="444"/>
      <c r="F27" s="683"/>
      <c r="G27" s="429"/>
      <c r="H27" s="429"/>
      <c r="I27" s="429"/>
      <c r="J27" s="422">
        <f>+G27</f>
        <v>0</v>
      </c>
      <c r="K27" s="422"/>
      <c r="L27" s="445"/>
      <c r="M27" s="423"/>
      <c r="O27" s="431"/>
      <c r="P27" s="431"/>
      <c r="Q27" s="431"/>
      <c r="R27" s="431"/>
      <c r="S27" s="431"/>
      <c r="T27" s="406"/>
      <c r="U27" s="433"/>
    </row>
    <row r="28" spans="2:21">
      <c r="B28" s="419"/>
      <c r="D28" s="404" t="s">
        <v>482</v>
      </c>
      <c r="E28" s="444"/>
      <c r="F28" s="683">
        <v>9</v>
      </c>
      <c r="G28" s="486">
        <v>-10000000000</v>
      </c>
      <c r="H28" s="429"/>
      <c r="I28" s="486">
        <v>-1878791814</v>
      </c>
      <c r="J28" s="422"/>
      <c r="K28" s="422"/>
      <c r="L28" s="445"/>
      <c r="M28" s="423"/>
      <c r="O28" s="431"/>
      <c r="P28" s="431"/>
      <c r="Q28" s="431"/>
      <c r="R28" s="431"/>
      <c r="S28" s="431"/>
      <c r="T28" s="406"/>
      <c r="U28" s="433"/>
    </row>
    <row r="29" spans="2:21" ht="13.15" customHeight="1">
      <c r="B29" s="419"/>
      <c r="D29" s="404" t="s">
        <v>223</v>
      </c>
      <c r="E29" s="425"/>
      <c r="F29" s="425"/>
      <c r="G29" s="429">
        <f>+'[4]30,06,20 (2)'!$G$29</f>
        <v>-253410823</v>
      </c>
      <c r="H29" s="429"/>
      <c r="I29" s="429">
        <v>-448834446</v>
      </c>
      <c r="J29" s="422"/>
      <c r="K29" s="422"/>
      <c r="L29" s="422"/>
      <c r="M29" s="430"/>
      <c r="N29" s="406"/>
      <c r="P29" s="431"/>
      <c r="Q29" s="431"/>
      <c r="R29" s="431"/>
      <c r="S29" s="433"/>
      <c r="T29" s="433"/>
      <c r="U29" s="433"/>
    </row>
    <row r="30" spans="2:21">
      <c r="B30" s="419"/>
      <c r="C30" s="435" t="s">
        <v>241</v>
      </c>
      <c r="G30" s="436">
        <f>+SUM(G28:G29)</f>
        <v>-10253410823</v>
      </c>
      <c r="H30" s="437"/>
      <c r="I30" s="436">
        <f>+SUM(I28:I29)</f>
        <v>-2327626260</v>
      </c>
      <c r="J30" s="443" t="e">
        <f>SUM(#REF!)</f>
        <v>#REF!</v>
      </c>
      <c r="K30" s="443" t="e">
        <f>SUM(#REF!)</f>
        <v>#REF!</v>
      </c>
      <c r="L30" s="443" t="e">
        <f>+#REF!+#REF!</f>
        <v>#REF!</v>
      </c>
      <c r="M30" s="440"/>
      <c r="O30" s="431"/>
      <c r="P30" s="431"/>
      <c r="Q30" s="431"/>
      <c r="R30" s="431"/>
      <c r="S30" s="446"/>
      <c r="T30" s="433"/>
      <c r="U30" s="433"/>
    </row>
    <row r="31" spans="2:21">
      <c r="B31" s="419"/>
      <c r="C31" s="410"/>
      <c r="G31" s="437"/>
      <c r="H31" s="437"/>
      <c r="I31" s="437"/>
      <c r="J31" s="447"/>
      <c r="K31" s="447"/>
      <c r="L31" s="448"/>
      <c r="M31" s="423"/>
      <c r="N31" s="449"/>
      <c r="O31" s="431"/>
      <c r="P31" s="431"/>
      <c r="Q31" s="431"/>
      <c r="R31" s="431"/>
      <c r="S31" s="446"/>
      <c r="T31" s="433"/>
      <c r="U31" s="433"/>
    </row>
    <row r="32" spans="2:21">
      <c r="B32" s="419"/>
      <c r="C32" s="410" t="s">
        <v>242</v>
      </c>
      <c r="D32" s="425"/>
      <c r="E32" s="425"/>
      <c r="F32" s="425"/>
      <c r="G32" s="437">
        <f>+'[4]30,06,20 (2)'!$G$34</f>
        <v>-287915803</v>
      </c>
      <c r="H32" s="429"/>
      <c r="I32" s="437">
        <v>158002491</v>
      </c>
      <c r="J32" s="422" t="e">
        <v>#REF!</v>
      </c>
      <c r="K32" s="422"/>
      <c r="L32" s="422" t="e">
        <v>#REF!</v>
      </c>
      <c r="M32" s="423"/>
      <c r="O32" s="431"/>
      <c r="P32" s="431"/>
      <c r="Q32" s="431"/>
      <c r="R32" s="431"/>
      <c r="S32" s="446"/>
      <c r="T32" s="433"/>
      <c r="U32" s="433"/>
    </row>
    <row r="33" spans="1:21" ht="6.75" customHeight="1">
      <c r="B33" s="419"/>
      <c r="D33" s="425"/>
      <c r="E33" s="425"/>
      <c r="F33" s="425"/>
      <c r="G33" s="429"/>
      <c r="H33" s="429"/>
      <c r="I33" s="429"/>
      <c r="J33" s="422" t="s">
        <v>10</v>
      </c>
      <c r="K33" s="422"/>
      <c r="L33" s="422"/>
      <c r="M33" s="423"/>
      <c r="O33" s="431"/>
      <c r="P33" s="431"/>
      <c r="Q33" s="431"/>
      <c r="R33" s="431"/>
      <c r="S33" s="446"/>
      <c r="T33" s="433"/>
      <c r="U33" s="433"/>
    </row>
    <row r="34" spans="1:21">
      <c r="B34" s="419"/>
      <c r="C34" s="410" t="s">
        <v>243</v>
      </c>
      <c r="G34" s="437">
        <f>+G17+G24+G30+G32</f>
        <v>4925694485</v>
      </c>
      <c r="H34" s="437"/>
      <c r="I34" s="437">
        <f>+I17+I24+I30+I32</f>
        <v>-758377659</v>
      </c>
      <c r="J34" s="447" t="e">
        <f>+J17+J24+J30</f>
        <v>#REF!</v>
      </c>
      <c r="K34" s="447" t="e">
        <f>+K17+K24+K30</f>
        <v>#REF!</v>
      </c>
      <c r="L34" s="448" t="e">
        <f>+L17+L24+L30</f>
        <v>#REF!</v>
      </c>
      <c r="M34" s="423"/>
      <c r="N34" s="449"/>
      <c r="O34" s="431"/>
      <c r="P34" s="431"/>
      <c r="Q34" s="431"/>
      <c r="R34" s="431"/>
      <c r="S34" s="446"/>
      <c r="T34" s="433"/>
      <c r="U34" s="433"/>
    </row>
    <row r="35" spans="1:21" ht="9" customHeight="1">
      <c r="B35" s="419"/>
      <c r="C35" s="410"/>
      <c r="G35" s="437"/>
      <c r="H35" s="437"/>
      <c r="I35" s="437"/>
      <c r="J35" s="443"/>
      <c r="K35" s="443"/>
      <c r="L35" s="422"/>
      <c r="M35" s="423"/>
      <c r="O35" s="431"/>
      <c r="P35" s="431"/>
      <c r="Q35" s="431"/>
      <c r="R35" s="431"/>
      <c r="S35" s="446"/>
      <c r="T35" s="433"/>
      <c r="U35" s="433"/>
    </row>
    <row r="36" spans="1:21">
      <c r="B36" s="419"/>
      <c r="C36" s="410" t="s">
        <v>244</v>
      </c>
      <c r="F36" s="683">
        <v>4</v>
      </c>
      <c r="G36" s="437">
        <f>+BG!D9</f>
        <v>2686643948</v>
      </c>
      <c r="H36" s="437"/>
      <c r="I36" s="437">
        <v>2870824623</v>
      </c>
      <c r="J36" s="443"/>
      <c r="K36" s="443"/>
      <c r="L36" s="422"/>
      <c r="M36" s="423"/>
      <c r="O36" s="431"/>
      <c r="P36" s="431"/>
      <c r="Q36" s="431"/>
      <c r="R36" s="431"/>
      <c r="S36" s="446"/>
      <c r="T36" s="433"/>
      <c r="U36" s="433"/>
    </row>
    <row r="37" spans="1:21" ht="8.25" customHeight="1">
      <c r="B37" s="419"/>
      <c r="C37" s="410"/>
      <c r="G37" s="429" t="s">
        <v>10</v>
      </c>
      <c r="H37" s="429"/>
      <c r="I37" s="429" t="s">
        <v>10</v>
      </c>
      <c r="J37" s="422" t="s">
        <v>10</v>
      </c>
      <c r="K37" s="422" t="s">
        <v>10</v>
      </c>
      <c r="L37" s="422" t="s">
        <v>10</v>
      </c>
      <c r="M37" s="423"/>
      <c r="O37" s="431"/>
      <c r="P37" s="431"/>
      <c r="Q37" s="431"/>
      <c r="R37" s="431"/>
      <c r="S37" s="446"/>
      <c r="T37" s="433"/>
      <c r="U37" s="433"/>
    </row>
    <row r="38" spans="1:21" ht="13.5" thickBot="1">
      <c r="B38" s="419"/>
      <c r="C38" s="410" t="s">
        <v>245</v>
      </c>
      <c r="F38" s="683">
        <v>4</v>
      </c>
      <c r="G38" s="450">
        <f>+G34+G36</f>
        <v>7612338433</v>
      </c>
      <c r="H38" s="437"/>
      <c r="I38" s="450">
        <f>+I34+I36</f>
        <v>2112446964</v>
      </c>
      <c r="J38" s="443" t="s">
        <v>10</v>
      </c>
      <c r="K38" s="443" t="e">
        <f>+K34+#REF!</f>
        <v>#REF!</v>
      </c>
      <c r="L38" s="422" t="s">
        <v>10</v>
      </c>
      <c r="M38" s="423"/>
      <c r="N38" s="411"/>
      <c r="O38" s="431"/>
      <c r="P38" s="431"/>
      <c r="Q38" s="431"/>
      <c r="R38" s="431"/>
      <c r="S38" s="446"/>
      <c r="T38" s="433"/>
      <c r="U38" s="433"/>
    </row>
    <row r="39" spans="1:21" ht="13.5" thickTop="1">
      <c r="B39" s="451"/>
      <c r="C39" s="452"/>
      <c r="D39" s="452"/>
      <c r="E39" s="452"/>
      <c r="F39" s="452"/>
      <c r="G39" s="434"/>
      <c r="H39" s="434"/>
      <c r="I39" s="434"/>
      <c r="J39" s="452"/>
      <c r="K39" s="452"/>
      <c r="L39" s="453"/>
      <c r="M39" s="454"/>
      <c r="O39" s="432"/>
    </row>
    <row r="41" spans="1:21">
      <c r="B41" s="406" t="s">
        <v>94</v>
      </c>
      <c r="G41" s="455"/>
      <c r="H41" s="456"/>
      <c r="K41" s="455"/>
      <c r="L41" s="455"/>
    </row>
    <row r="42" spans="1:21">
      <c r="G42" s="455"/>
      <c r="H42" s="456"/>
      <c r="K42" s="455"/>
      <c r="L42" s="455"/>
    </row>
    <row r="43" spans="1:21">
      <c r="G43" s="455"/>
      <c r="H43" s="456"/>
      <c r="I43" s="404"/>
      <c r="K43" s="455"/>
      <c r="L43" s="455"/>
    </row>
    <row r="44" spans="1:21">
      <c r="G44" s="455"/>
      <c r="H44" s="456"/>
      <c r="I44" s="404"/>
      <c r="K44" s="455"/>
      <c r="L44" s="455"/>
    </row>
    <row r="45" spans="1:21">
      <c r="C45" s="684" t="s">
        <v>180</v>
      </c>
      <c r="D45" s="684"/>
      <c r="E45" s="681" t="s">
        <v>181</v>
      </c>
      <c r="F45" s="681"/>
      <c r="G45" s="704" t="s">
        <v>443</v>
      </c>
      <c r="H45" s="704"/>
      <c r="I45" s="720"/>
      <c r="J45" s="720"/>
      <c r="K45" s="720"/>
      <c r="L45" s="720"/>
      <c r="M45" s="720"/>
    </row>
    <row r="46" spans="1:21">
      <c r="C46" s="684" t="s">
        <v>132</v>
      </c>
      <c r="D46" s="684"/>
      <c r="E46" s="681" t="s">
        <v>247</v>
      </c>
      <c r="F46" s="681"/>
      <c r="G46" s="704" t="s">
        <v>134</v>
      </c>
      <c r="H46" s="704"/>
      <c r="I46" s="720"/>
      <c r="J46" s="720"/>
      <c r="K46" s="720"/>
      <c r="L46" s="720"/>
      <c r="M46" s="720"/>
    </row>
    <row r="47" spans="1:21">
      <c r="N47" s="457"/>
    </row>
    <row r="48" spans="1:21">
      <c r="A48" s="262"/>
      <c r="B48" s="458"/>
      <c r="C48" s="458"/>
      <c r="G48" s="404"/>
      <c r="H48" s="404"/>
      <c r="I48" s="404"/>
      <c r="L48" s="404"/>
    </row>
    <row r="49" spans="1:13">
      <c r="B49" s="435"/>
      <c r="C49" s="457"/>
      <c r="D49" s="457"/>
      <c r="E49" s="459"/>
      <c r="F49" s="459"/>
      <c r="G49" s="459"/>
      <c r="H49" s="460"/>
      <c r="I49" s="457"/>
      <c r="K49" s="461" t="s">
        <v>123</v>
      </c>
      <c r="L49" s="455" t="s">
        <v>248</v>
      </c>
    </row>
    <row r="50" spans="1:13">
      <c r="B50" s="435"/>
      <c r="C50" s="457"/>
      <c r="D50" s="457"/>
      <c r="E50" s="459"/>
      <c r="F50" s="459"/>
      <c r="G50" s="459"/>
      <c r="H50" s="459"/>
      <c r="I50" s="457"/>
      <c r="K50" s="461"/>
      <c r="L50" s="455"/>
    </row>
    <row r="51" spans="1:13">
      <c r="B51" s="262"/>
      <c r="E51" s="689" t="s">
        <v>493</v>
      </c>
      <c r="F51" s="689"/>
      <c r="G51" s="689"/>
      <c r="H51" s="462"/>
      <c r="I51" s="404"/>
      <c r="K51" s="455"/>
      <c r="L51" s="455"/>
    </row>
    <row r="52" spans="1:13" ht="15">
      <c r="B52" s="463"/>
      <c r="C52" s="464"/>
      <c r="D52" s="464"/>
      <c r="E52" s="690" t="s">
        <v>494</v>
      </c>
      <c r="F52" s="690"/>
      <c r="G52" s="690"/>
      <c r="H52" s="464"/>
      <c r="I52" s="464"/>
      <c r="J52" s="464"/>
      <c r="K52" s="465"/>
      <c r="L52" s="465"/>
      <c r="M52" s="464"/>
    </row>
    <row r="53" spans="1:13" ht="13.15" customHeight="1">
      <c r="E53" s="691" t="s">
        <v>495</v>
      </c>
      <c r="F53" s="691"/>
      <c r="G53" s="691"/>
    </row>
    <row r="54" spans="1:13" ht="13.15" customHeight="1">
      <c r="E54" s="691"/>
      <c r="F54" s="691"/>
      <c r="G54" s="691"/>
    </row>
    <row r="55" spans="1:13">
      <c r="E55" s="691"/>
      <c r="F55" s="691"/>
      <c r="G55" s="691"/>
    </row>
    <row r="56" spans="1:13">
      <c r="E56" s="691"/>
      <c r="F56" s="691"/>
      <c r="G56" s="691"/>
    </row>
    <row r="57" spans="1:13">
      <c r="E57" s="691"/>
      <c r="F57" s="691"/>
      <c r="G57" s="691"/>
    </row>
    <row r="60" spans="1:13">
      <c r="A60" s="457"/>
      <c r="B60" s="457"/>
      <c r="C60" s="457"/>
      <c r="D60" s="457"/>
      <c r="E60" s="457"/>
      <c r="F60" s="457"/>
      <c r="G60" s="457"/>
      <c r="H60" s="457"/>
      <c r="I60" s="457"/>
      <c r="J60" s="457"/>
      <c r="K60" s="457"/>
      <c r="L60" s="457"/>
      <c r="M60" s="457"/>
    </row>
  </sheetData>
  <mergeCells count="11">
    <mergeCell ref="D2:J2"/>
    <mergeCell ref="D5:I5"/>
    <mergeCell ref="D6:I6"/>
    <mergeCell ref="D7:I7"/>
    <mergeCell ref="G45:H45"/>
    <mergeCell ref="I45:M45"/>
    <mergeCell ref="E51:G51"/>
    <mergeCell ref="E52:G52"/>
    <mergeCell ref="E53:G57"/>
    <mergeCell ref="G46:H46"/>
    <mergeCell ref="I46:M46"/>
  </mergeCells>
  <pageMargins left="1.1023622047244095" right="0.70866141732283472" top="1.9291338582677167" bottom="0.74803149606299213" header="0.31496062992125984" footer="0.31496062992125984"/>
  <pageSetup scale="70" orientation="portrait" r:id="rId1"/>
  <headerFooter alignWithMargins="0">
    <oddFooter>&amp;C7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606B8-DC26-4934-8B6F-824E1DDE5C0D}">
  <dimension ref="A6:F315"/>
  <sheetViews>
    <sheetView topLeftCell="A267" zoomScaleNormal="100" workbookViewId="0">
      <selection activeCell="A267" sqref="A267"/>
    </sheetView>
  </sheetViews>
  <sheetFormatPr baseColWidth="10" defaultColWidth="11.42578125" defaultRowHeight="12.75"/>
  <cols>
    <col min="1" max="1" width="16.85546875" style="500" customWidth="1"/>
    <col min="2" max="2" width="11.42578125" style="500" customWidth="1"/>
    <col min="3" max="3" width="17.140625" style="500" customWidth="1"/>
    <col min="4" max="4" width="16.140625" style="500" customWidth="1"/>
    <col min="5" max="5" width="19.85546875" style="500" bestFit="1" customWidth="1"/>
    <col min="6" max="6" width="19.85546875" style="500" customWidth="1"/>
    <col min="7" max="16384" width="11.42578125" style="500"/>
  </cols>
  <sheetData>
    <row r="6" spans="1:6">
      <c r="A6" s="731" t="s">
        <v>282</v>
      </c>
      <c r="B6" s="731"/>
      <c r="C6" s="731"/>
      <c r="D6" s="731"/>
      <c r="E6" s="731"/>
    </row>
    <row r="7" spans="1:6">
      <c r="A7" s="731" t="s">
        <v>467</v>
      </c>
      <c r="B7" s="731"/>
      <c r="C7" s="731"/>
      <c r="D7" s="731"/>
      <c r="E7" s="731"/>
    </row>
    <row r="8" spans="1:6">
      <c r="B8" s="501"/>
    </row>
    <row r="9" spans="1:6">
      <c r="A9" s="732" t="s">
        <v>283</v>
      </c>
      <c r="B9" s="732"/>
      <c r="C9" s="732"/>
      <c r="D9" s="732"/>
      <c r="E9" s="502"/>
    </row>
    <row r="10" spans="1:6">
      <c r="B10" s="503"/>
    </row>
    <row r="11" spans="1:6" ht="40.5" customHeight="1">
      <c r="A11" s="726" t="s">
        <v>407</v>
      </c>
      <c r="B11" s="726"/>
      <c r="C11" s="726"/>
      <c r="D11" s="726"/>
      <c r="E11" s="726"/>
      <c r="F11" s="726"/>
    </row>
    <row r="12" spans="1:6">
      <c r="B12" s="505"/>
    </row>
    <row r="13" spans="1:6" ht="80.25" customHeight="1">
      <c r="A13" s="726" t="s">
        <v>408</v>
      </c>
      <c r="B13" s="726"/>
      <c r="C13" s="726"/>
      <c r="D13" s="726"/>
      <c r="E13" s="726"/>
      <c r="F13" s="726"/>
    </row>
    <row r="14" spans="1:6">
      <c r="B14" s="505"/>
    </row>
    <row r="15" spans="1:6" ht="66.75" customHeight="1">
      <c r="A15" s="726" t="s">
        <v>284</v>
      </c>
      <c r="B15" s="726"/>
      <c r="C15" s="726"/>
      <c r="D15" s="726"/>
      <c r="E15" s="726"/>
      <c r="F15" s="726"/>
    </row>
    <row r="16" spans="1:6">
      <c r="B16" s="505"/>
    </row>
    <row r="17" spans="1:6" ht="53.25" customHeight="1">
      <c r="A17" s="726" t="s">
        <v>285</v>
      </c>
      <c r="B17" s="726"/>
      <c r="C17" s="726"/>
      <c r="D17" s="726"/>
      <c r="E17" s="726"/>
      <c r="F17" s="726"/>
    </row>
    <row r="18" spans="1:6">
      <c r="B18" s="505"/>
    </row>
    <row r="19" spans="1:6" ht="28.5" customHeight="1">
      <c r="A19" s="726" t="s">
        <v>286</v>
      </c>
      <c r="B19" s="726"/>
      <c r="C19" s="726"/>
      <c r="D19" s="726"/>
      <c r="E19" s="726"/>
      <c r="F19" s="726"/>
    </row>
    <row r="20" spans="1:6">
      <c r="B20" s="505"/>
    </row>
    <row r="21" spans="1:6" ht="54.75" customHeight="1">
      <c r="A21" s="726" t="s">
        <v>409</v>
      </c>
      <c r="B21" s="726"/>
      <c r="C21" s="726"/>
      <c r="D21" s="726"/>
      <c r="E21" s="726"/>
      <c r="F21" s="726"/>
    </row>
    <row r="22" spans="1:6">
      <c r="B22" s="505"/>
    </row>
    <row r="23" spans="1:6" ht="81" customHeight="1">
      <c r="A23" s="726" t="s">
        <v>410</v>
      </c>
      <c r="B23" s="726"/>
      <c r="C23" s="726"/>
      <c r="D23" s="726"/>
      <c r="E23" s="726"/>
      <c r="F23" s="726"/>
    </row>
    <row r="24" spans="1:6">
      <c r="B24" s="505"/>
    </row>
    <row r="25" spans="1:6" ht="27.75" customHeight="1">
      <c r="A25" s="726" t="s">
        <v>411</v>
      </c>
      <c r="B25" s="726"/>
      <c r="C25" s="726"/>
      <c r="D25" s="726"/>
      <c r="E25" s="726"/>
      <c r="F25" s="726"/>
    </row>
    <row r="26" spans="1:6">
      <c r="B26" s="505"/>
    </row>
    <row r="27" spans="1:6" ht="43.5" customHeight="1">
      <c r="A27" s="726" t="s">
        <v>287</v>
      </c>
      <c r="B27" s="726"/>
      <c r="C27" s="726"/>
      <c r="D27" s="726"/>
      <c r="E27" s="726"/>
      <c r="F27" s="726"/>
    </row>
    <row r="28" spans="1:6">
      <c r="B28" s="505"/>
    </row>
    <row r="29" spans="1:6" ht="44.25" customHeight="1">
      <c r="A29" s="726" t="s">
        <v>288</v>
      </c>
      <c r="B29" s="726"/>
      <c r="C29" s="726"/>
      <c r="D29" s="726"/>
      <c r="E29" s="726"/>
      <c r="F29" s="726"/>
    </row>
    <row r="30" spans="1:6">
      <c r="B30" s="505"/>
    </row>
    <row r="31" spans="1:6" ht="55.5" customHeight="1">
      <c r="A31" s="726" t="s">
        <v>412</v>
      </c>
      <c r="B31" s="726"/>
      <c r="C31" s="726"/>
      <c r="D31" s="726"/>
      <c r="E31" s="726"/>
      <c r="F31" s="726"/>
    </row>
    <row r="32" spans="1:6">
      <c r="B32" s="505"/>
    </row>
    <row r="33" spans="1:6" ht="40.5" customHeight="1">
      <c r="A33" s="726" t="s">
        <v>489</v>
      </c>
      <c r="B33" s="726"/>
      <c r="C33" s="726"/>
      <c r="D33" s="726"/>
      <c r="E33" s="726"/>
      <c r="F33" s="726"/>
    </row>
    <row r="34" spans="1:6">
      <c r="B34" s="505"/>
    </row>
    <row r="35" spans="1:6" ht="54.75" customHeight="1">
      <c r="A35" s="726" t="s">
        <v>289</v>
      </c>
      <c r="B35" s="726"/>
      <c r="C35" s="726"/>
      <c r="D35" s="726"/>
      <c r="E35" s="726"/>
      <c r="F35" s="726"/>
    </row>
    <row r="36" spans="1:6">
      <c r="B36" s="505"/>
    </row>
    <row r="37" spans="1:6">
      <c r="A37" s="726" t="s">
        <v>290</v>
      </c>
      <c r="B37" s="726"/>
      <c r="C37" s="726"/>
      <c r="D37" s="726"/>
      <c r="E37" s="726"/>
      <c r="F37" s="726"/>
    </row>
    <row r="38" spans="1:6">
      <c r="B38" s="505"/>
    </row>
    <row r="39" spans="1:6" ht="39" customHeight="1">
      <c r="A39" s="726" t="s">
        <v>291</v>
      </c>
      <c r="B39" s="726"/>
      <c r="C39" s="726"/>
      <c r="D39" s="726"/>
      <c r="E39" s="726"/>
      <c r="F39" s="726"/>
    </row>
    <row r="40" spans="1:6">
      <c r="B40" s="505"/>
    </row>
    <row r="41" spans="1:6" ht="93.75" customHeight="1">
      <c r="A41" s="726" t="s">
        <v>490</v>
      </c>
      <c r="B41" s="726"/>
      <c r="C41" s="726"/>
      <c r="D41" s="726"/>
      <c r="E41" s="726"/>
      <c r="F41" s="726"/>
    </row>
    <row r="42" spans="1:6">
      <c r="B42" s="505"/>
    </row>
    <row r="43" spans="1:6">
      <c r="A43" s="725" t="s">
        <v>413</v>
      </c>
      <c r="B43" s="725"/>
      <c r="C43" s="725"/>
      <c r="D43" s="725"/>
      <c r="E43" s="725"/>
      <c r="F43" s="502"/>
    </row>
    <row r="44" spans="1:6">
      <c r="B44" s="506"/>
    </row>
    <row r="45" spans="1:6" ht="53.25" customHeight="1">
      <c r="A45" s="733" t="s">
        <v>292</v>
      </c>
      <c r="B45" s="733"/>
      <c r="C45" s="733"/>
      <c r="D45" s="733"/>
      <c r="E45" s="733"/>
      <c r="F45" s="733"/>
    </row>
    <row r="46" spans="1:6">
      <c r="B46" s="505"/>
    </row>
    <row r="47" spans="1:6">
      <c r="A47" s="732" t="s">
        <v>414</v>
      </c>
      <c r="B47" s="732"/>
      <c r="C47" s="732"/>
      <c r="D47" s="732"/>
      <c r="E47" s="732"/>
      <c r="F47" s="502"/>
    </row>
    <row r="48" spans="1:6">
      <c r="B48" s="506"/>
    </row>
    <row r="49" spans="1:6">
      <c r="A49" s="726" t="s">
        <v>447</v>
      </c>
      <c r="B49" s="726"/>
      <c r="C49" s="726"/>
      <c r="D49" s="726"/>
      <c r="E49" s="726"/>
      <c r="F49" s="726"/>
    </row>
    <row r="50" spans="1:6">
      <c r="B50" s="505"/>
    </row>
    <row r="51" spans="1:6">
      <c r="B51" s="505"/>
    </row>
    <row r="52" spans="1:6">
      <c r="A52" s="725" t="s">
        <v>415</v>
      </c>
      <c r="B52" s="725"/>
      <c r="C52" s="725"/>
      <c r="D52" s="725"/>
      <c r="E52" s="725"/>
      <c r="F52" s="502"/>
    </row>
    <row r="53" spans="1:6">
      <c r="B53" s="506"/>
    </row>
    <row r="54" spans="1:6" ht="29.45" customHeight="1">
      <c r="A54" s="726" t="s">
        <v>446</v>
      </c>
      <c r="B54" s="726"/>
      <c r="C54" s="726"/>
      <c r="D54" s="726"/>
      <c r="E54" s="726"/>
      <c r="F54" s="726"/>
    </row>
    <row r="55" spans="1:6">
      <c r="B55" s="505"/>
    </row>
    <row r="56" spans="1:6" ht="15" customHeight="1">
      <c r="A56" s="737" t="s">
        <v>416</v>
      </c>
      <c r="B56" s="737"/>
      <c r="C56" s="737"/>
      <c r="D56" s="737"/>
      <c r="E56" s="737"/>
      <c r="F56" s="504"/>
    </row>
    <row r="57" spans="1:6">
      <c r="B57" s="506"/>
    </row>
    <row r="58" spans="1:6" ht="69" customHeight="1">
      <c r="A58" s="726" t="s">
        <v>448</v>
      </c>
      <c r="B58" s="726"/>
      <c r="C58" s="726"/>
      <c r="D58" s="726"/>
      <c r="E58" s="726"/>
      <c r="F58" s="726"/>
    </row>
    <row r="59" spans="1:6">
      <c r="B59" s="505"/>
    </row>
    <row r="60" spans="1:6" ht="12.75" customHeight="1">
      <c r="A60" s="737" t="s">
        <v>417</v>
      </c>
      <c r="B60" s="737"/>
      <c r="C60" s="737"/>
      <c r="D60" s="737"/>
      <c r="E60" s="737"/>
      <c r="F60" s="502"/>
    </row>
    <row r="61" spans="1:6">
      <c r="B61" s="506"/>
    </row>
    <row r="62" spans="1:6" ht="28.5" customHeight="1">
      <c r="A62" s="726" t="s">
        <v>293</v>
      </c>
      <c r="B62" s="726"/>
      <c r="C62" s="726"/>
      <c r="D62" s="726"/>
      <c r="E62" s="726"/>
      <c r="F62" s="726"/>
    </row>
    <row r="63" spans="1:6">
      <c r="E63" s="507"/>
    </row>
    <row r="64" spans="1:6" ht="15">
      <c r="A64" s="540"/>
      <c r="B64" s="540"/>
      <c r="C64" s="540"/>
      <c r="D64" s="541"/>
      <c r="E64" s="541"/>
      <c r="F64" s="542" t="s">
        <v>294</v>
      </c>
    </row>
    <row r="65" spans="1:6">
      <c r="A65" s="540"/>
      <c r="B65" s="540"/>
      <c r="C65" s="734">
        <v>44104</v>
      </c>
      <c r="D65" s="734"/>
      <c r="E65" s="734">
        <v>43830</v>
      </c>
      <c r="F65" s="734"/>
    </row>
    <row r="66" spans="1:6" ht="13.5" customHeight="1">
      <c r="A66" s="540"/>
      <c r="B66" s="540"/>
      <c r="C66" s="543" t="s">
        <v>295</v>
      </c>
      <c r="D66" s="543" t="s">
        <v>296</v>
      </c>
      <c r="E66" s="543" t="s">
        <v>295</v>
      </c>
      <c r="F66" s="543" t="s">
        <v>296</v>
      </c>
    </row>
    <row r="67" spans="1:6">
      <c r="A67" s="735" t="s">
        <v>297</v>
      </c>
      <c r="B67" s="736"/>
      <c r="C67" s="676">
        <v>6979.36</v>
      </c>
      <c r="D67" s="567">
        <v>6990.35</v>
      </c>
      <c r="E67" s="544">
        <v>6442.33</v>
      </c>
      <c r="F67" s="544" t="s">
        <v>418</v>
      </c>
    </row>
    <row r="68" spans="1:6">
      <c r="A68" s="735" t="s">
        <v>298</v>
      </c>
      <c r="B68" s="736"/>
      <c r="C68" s="567">
        <v>1237.94</v>
      </c>
      <c r="D68" s="567">
        <v>1240.08</v>
      </c>
      <c r="E68" s="544">
        <v>1594.68</v>
      </c>
      <c r="F68" s="544">
        <v>1600.34</v>
      </c>
    </row>
    <row r="69" spans="1:6">
      <c r="A69" s="545"/>
      <c r="B69" s="545"/>
      <c r="C69" s="546"/>
      <c r="D69" s="547"/>
      <c r="E69" s="548"/>
      <c r="F69" s="548"/>
    </row>
    <row r="70" spans="1:6">
      <c r="A70" s="725" t="s">
        <v>419</v>
      </c>
      <c r="B70" s="725"/>
      <c r="C70" s="725"/>
      <c r="D70" s="725"/>
      <c r="E70" s="725"/>
      <c r="F70" s="502"/>
    </row>
    <row r="71" spans="1:6">
      <c r="B71" s="506"/>
    </row>
    <row r="72" spans="1:6" ht="28.5" customHeight="1">
      <c r="A72" s="726" t="s">
        <v>299</v>
      </c>
      <c r="B72" s="726"/>
      <c r="C72" s="726"/>
      <c r="D72" s="726"/>
      <c r="E72" s="726"/>
      <c r="F72" s="726"/>
    </row>
    <row r="73" spans="1:6">
      <c r="B73" s="506"/>
    </row>
    <row r="74" spans="1:6">
      <c r="A74" s="725" t="s">
        <v>420</v>
      </c>
      <c r="B74" s="725"/>
      <c r="C74" s="725"/>
      <c r="D74" s="725"/>
      <c r="E74" s="725"/>
      <c r="F74" s="502"/>
    </row>
    <row r="75" spans="1:6">
      <c r="B75" s="505"/>
    </row>
    <row r="76" spans="1:6" ht="27.75" customHeight="1">
      <c r="A76" s="726" t="s">
        <v>300</v>
      </c>
      <c r="B76" s="726"/>
      <c r="C76" s="726"/>
      <c r="D76" s="726"/>
      <c r="E76" s="726"/>
      <c r="F76" s="726"/>
    </row>
    <row r="77" spans="1:6">
      <c r="B77" s="505"/>
    </row>
    <row r="78" spans="1:6">
      <c r="A78" s="725" t="s">
        <v>421</v>
      </c>
      <c r="B78" s="725"/>
      <c r="C78" s="725"/>
      <c r="D78" s="725"/>
      <c r="E78" s="725"/>
      <c r="F78" s="502"/>
    </row>
    <row r="79" spans="1:6">
      <c r="B79" s="508"/>
    </row>
    <row r="80" spans="1:6" ht="93.75" customHeight="1">
      <c r="A80" s="727" t="s">
        <v>484</v>
      </c>
      <c r="B80" s="727"/>
      <c r="C80" s="727"/>
      <c r="D80" s="727"/>
      <c r="E80" s="727"/>
      <c r="F80" s="727"/>
    </row>
    <row r="81" spans="1:6">
      <c r="B81" s="505"/>
    </row>
    <row r="82" spans="1:6">
      <c r="A82" s="732" t="s">
        <v>301</v>
      </c>
      <c r="B82" s="732"/>
      <c r="C82" s="732"/>
      <c r="D82" s="732"/>
      <c r="E82" s="502"/>
      <c r="F82" s="502"/>
    </row>
    <row r="83" spans="1:6">
      <c r="B83" s="505"/>
    </row>
    <row r="84" spans="1:6" ht="29.25" customHeight="1">
      <c r="A84" s="733" t="s">
        <v>302</v>
      </c>
      <c r="B84" s="733"/>
      <c r="C84" s="733"/>
      <c r="D84" s="733"/>
      <c r="E84" s="733"/>
      <c r="F84" s="733"/>
    </row>
    <row r="85" spans="1:6">
      <c r="B85" s="506"/>
    </row>
    <row r="86" spans="1:6">
      <c r="A86" s="563" t="s">
        <v>437</v>
      </c>
      <c r="B86" s="506"/>
    </row>
    <row r="87" spans="1:6">
      <c r="B87" s="506"/>
    </row>
    <row r="88" spans="1:6" ht="77.25" customHeight="1">
      <c r="A88" s="738" t="s">
        <v>439</v>
      </c>
      <c r="B88" s="738"/>
      <c r="C88" s="738"/>
      <c r="D88" s="738"/>
      <c r="E88" s="738"/>
      <c r="F88" s="738"/>
    </row>
    <row r="89" spans="1:6">
      <c r="B89" s="506"/>
    </row>
    <row r="90" spans="1:6">
      <c r="A90" s="732" t="s">
        <v>303</v>
      </c>
      <c r="B90" s="732"/>
      <c r="C90" s="732"/>
      <c r="D90" s="732"/>
      <c r="E90" s="502"/>
      <c r="F90" s="502"/>
    </row>
    <row r="91" spans="1:6">
      <c r="B91" s="505"/>
    </row>
    <row r="92" spans="1:6">
      <c r="A92" s="733" t="s">
        <v>485</v>
      </c>
      <c r="B92" s="733"/>
      <c r="C92" s="733"/>
      <c r="D92" s="733"/>
      <c r="E92" s="733"/>
      <c r="F92" s="733"/>
    </row>
    <row r="93" spans="1:6">
      <c r="A93" s="539"/>
      <c r="B93" s="539"/>
      <c r="C93" s="539"/>
      <c r="D93" s="539"/>
      <c r="E93" s="539"/>
      <c r="F93" s="539"/>
    </row>
    <row r="94" spans="1:6">
      <c r="F94" s="509" t="s">
        <v>294</v>
      </c>
    </row>
    <row r="95" spans="1:6">
      <c r="A95" s="724" t="s">
        <v>304</v>
      </c>
      <c r="B95" s="724"/>
      <c r="C95" s="724"/>
      <c r="D95" s="724"/>
      <c r="E95" s="510">
        <v>44104</v>
      </c>
      <c r="F95" s="510">
        <v>43830</v>
      </c>
    </row>
    <row r="96" spans="1:6">
      <c r="A96" s="724" t="s">
        <v>305</v>
      </c>
      <c r="B96" s="724"/>
      <c r="C96" s="724"/>
      <c r="D96" s="724"/>
      <c r="E96" s="511"/>
      <c r="F96" s="511"/>
    </row>
    <row r="97" spans="1:6">
      <c r="A97" s="728" t="s">
        <v>306</v>
      </c>
      <c r="B97" s="728"/>
      <c r="C97" s="728"/>
      <c r="D97" s="728"/>
      <c r="E97" s="512">
        <f>+G!E15</f>
        <v>44653945.280000001</v>
      </c>
      <c r="F97" s="513">
        <v>59018185</v>
      </c>
    </row>
    <row r="98" spans="1:6">
      <c r="A98" s="728" t="s">
        <v>468</v>
      </c>
      <c r="B98" s="728"/>
      <c r="C98" s="728"/>
      <c r="D98" s="728"/>
      <c r="E98" s="512">
        <v>12200</v>
      </c>
      <c r="F98" s="514">
        <v>0</v>
      </c>
    </row>
    <row r="99" spans="1:6">
      <c r="A99" s="724" t="s">
        <v>307</v>
      </c>
      <c r="B99" s="724"/>
      <c r="C99" s="724"/>
      <c r="D99" s="724"/>
      <c r="E99" s="515">
        <f>SUM(E97:E98)</f>
        <v>44666145.280000001</v>
      </c>
      <c r="F99" s="515">
        <f>+SUM(F97:F98)</f>
        <v>59018185</v>
      </c>
    </row>
    <row r="100" spans="1:6">
      <c r="A100" s="729"/>
      <c r="B100" s="729"/>
      <c r="C100" s="729"/>
      <c r="D100" s="729"/>
      <c r="E100" s="516"/>
      <c r="F100" s="516"/>
    </row>
    <row r="101" spans="1:6">
      <c r="A101" s="724" t="s">
        <v>308</v>
      </c>
      <c r="B101" s="724"/>
      <c r="C101" s="724"/>
      <c r="D101" s="724"/>
      <c r="E101" s="511"/>
      <c r="F101" s="511"/>
    </row>
    <row r="102" spans="1:6">
      <c r="A102" s="728" t="s">
        <v>309</v>
      </c>
      <c r="B102" s="728"/>
      <c r="C102" s="728"/>
      <c r="D102" s="728"/>
      <c r="E102" s="513">
        <v>30000000</v>
      </c>
      <c r="F102" s="513">
        <v>30000000</v>
      </c>
    </row>
    <row r="103" spans="1:6" s="562" customFormat="1">
      <c r="A103" s="730" t="s">
        <v>310</v>
      </c>
      <c r="B103" s="730"/>
      <c r="C103" s="730"/>
      <c r="D103" s="730"/>
      <c r="E103" s="561">
        <v>10000000</v>
      </c>
      <c r="F103" s="561">
        <v>10000000</v>
      </c>
    </row>
    <row r="104" spans="1:6">
      <c r="A104" s="728" t="s">
        <v>311</v>
      </c>
      <c r="B104" s="728"/>
      <c r="C104" s="728"/>
      <c r="D104" s="728"/>
      <c r="E104" s="513">
        <v>25000000</v>
      </c>
      <c r="F104" s="513">
        <v>25000000</v>
      </c>
    </row>
    <row r="105" spans="1:6">
      <c r="A105" s="724" t="s">
        <v>312</v>
      </c>
      <c r="B105" s="724"/>
      <c r="C105" s="724"/>
      <c r="D105" s="724"/>
      <c r="E105" s="515">
        <f>+SUM(E102:E104)</f>
        <v>65000000</v>
      </c>
      <c r="F105" s="515">
        <f>+SUM(F102:F104)</f>
        <v>65000000</v>
      </c>
    </row>
    <row r="106" spans="1:6">
      <c r="A106" s="729"/>
      <c r="B106" s="729"/>
      <c r="C106" s="729"/>
      <c r="D106" s="729"/>
      <c r="E106" s="516"/>
      <c r="F106" s="516"/>
    </row>
    <row r="107" spans="1:6">
      <c r="A107" s="724" t="s">
        <v>313</v>
      </c>
      <c r="B107" s="724"/>
      <c r="C107" s="724"/>
      <c r="D107" s="724"/>
      <c r="E107" s="511"/>
      <c r="F107" s="511"/>
    </row>
    <row r="108" spans="1:6">
      <c r="A108" s="728" t="s">
        <v>314</v>
      </c>
      <c r="B108" s="728"/>
      <c r="C108" s="728"/>
      <c r="D108" s="728"/>
      <c r="E108" s="573">
        <v>12920844</v>
      </c>
      <c r="F108" s="517">
        <v>5078926</v>
      </c>
    </row>
    <row r="109" spans="1:6">
      <c r="A109" s="728" t="s">
        <v>217</v>
      </c>
      <c r="B109" s="728"/>
      <c r="C109" s="728"/>
      <c r="D109" s="728"/>
      <c r="E109" s="573">
        <v>7475455</v>
      </c>
      <c r="F109" s="517">
        <v>6789092</v>
      </c>
    </row>
    <row r="110" spans="1:6">
      <c r="A110" s="728" t="s">
        <v>315</v>
      </c>
      <c r="B110" s="728"/>
      <c r="C110" s="728"/>
      <c r="D110" s="728"/>
      <c r="E110" s="573">
        <v>37926190</v>
      </c>
      <c r="F110" s="517">
        <v>35007943</v>
      </c>
    </row>
    <row r="111" spans="1:6">
      <c r="A111" s="728" t="s">
        <v>316</v>
      </c>
      <c r="B111" s="728"/>
      <c r="C111" s="728"/>
      <c r="D111" s="728"/>
      <c r="E111" s="573">
        <v>90396282</v>
      </c>
      <c r="F111" s="517">
        <v>56843929</v>
      </c>
    </row>
    <row r="112" spans="1:6">
      <c r="A112" s="728" t="s">
        <v>317</v>
      </c>
      <c r="B112" s="728"/>
      <c r="C112" s="728"/>
      <c r="D112" s="728"/>
      <c r="E112" s="573">
        <v>123205315</v>
      </c>
      <c r="F112" s="517">
        <v>151407446</v>
      </c>
    </row>
    <row r="113" spans="1:6">
      <c r="A113" s="728" t="s">
        <v>318</v>
      </c>
      <c r="B113" s="728"/>
      <c r="C113" s="728"/>
      <c r="D113" s="728"/>
      <c r="E113" s="573">
        <v>5807098</v>
      </c>
      <c r="F113" s="517">
        <v>5099650</v>
      </c>
    </row>
    <row r="114" spans="1:6">
      <c r="A114" s="728" t="s">
        <v>319</v>
      </c>
      <c r="B114" s="728"/>
      <c r="C114" s="728"/>
      <c r="D114" s="728"/>
      <c r="E114" s="573">
        <v>5242253</v>
      </c>
      <c r="F114" s="517">
        <v>5843127</v>
      </c>
    </row>
    <row r="115" spans="1:6">
      <c r="A115" s="728" t="s">
        <v>320</v>
      </c>
      <c r="B115" s="728"/>
      <c r="C115" s="728"/>
      <c r="D115" s="728"/>
      <c r="E115" s="573">
        <f>+G!E19</f>
        <v>27860907.184</v>
      </c>
      <c r="F115" s="517">
        <v>25342450</v>
      </c>
    </row>
    <row r="116" spans="1:6">
      <c r="A116" s="728" t="s">
        <v>321</v>
      </c>
      <c r="B116" s="728"/>
      <c r="C116" s="728"/>
      <c r="D116" s="728"/>
      <c r="E116" s="573">
        <v>2060850208</v>
      </c>
      <c r="F116" s="517">
        <v>1354396259</v>
      </c>
    </row>
    <row r="117" spans="1:6">
      <c r="A117" s="728" t="s">
        <v>322</v>
      </c>
      <c r="B117" s="728"/>
      <c r="C117" s="728"/>
      <c r="D117" s="728"/>
      <c r="E117" s="573">
        <f>+G!E20</f>
        <v>22495733.564799998</v>
      </c>
      <c r="F117" s="517">
        <v>142802104</v>
      </c>
    </row>
    <row r="118" spans="1:6">
      <c r="A118" s="728" t="s">
        <v>323</v>
      </c>
      <c r="B118" s="728"/>
      <c r="C118" s="728"/>
      <c r="D118" s="728"/>
      <c r="E118" s="573">
        <v>31440896</v>
      </c>
      <c r="F118" s="517">
        <v>18699269</v>
      </c>
    </row>
    <row r="119" spans="1:6">
      <c r="A119" s="728" t="s">
        <v>324</v>
      </c>
      <c r="B119" s="728"/>
      <c r="C119" s="728"/>
      <c r="D119" s="728"/>
      <c r="E119" s="573">
        <v>490399273</v>
      </c>
      <c r="F119" s="517">
        <v>679922139</v>
      </c>
    </row>
    <row r="120" spans="1:6">
      <c r="A120" s="728" t="s">
        <v>325</v>
      </c>
      <c r="B120" s="728"/>
      <c r="C120" s="728"/>
      <c r="D120" s="728"/>
      <c r="E120" s="573">
        <v>49875833</v>
      </c>
      <c r="F120" s="517">
        <v>75393429</v>
      </c>
    </row>
    <row r="121" spans="1:6">
      <c r="A121" s="755" t="s">
        <v>469</v>
      </c>
      <c r="B121" s="756"/>
      <c r="C121" s="756"/>
      <c r="D121" s="757"/>
      <c r="E121" s="573">
        <v>2094000000</v>
      </c>
      <c r="F121" s="517">
        <v>0</v>
      </c>
    </row>
    <row r="122" spans="1:6">
      <c r="A122" s="755" t="s">
        <v>470</v>
      </c>
      <c r="B122" s="756"/>
      <c r="C122" s="756"/>
      <c r="D122" s="757"/>
      <c r="E122" s="573">
        <v>2442776000</v>
      </c>
      <c r="F122" s="517">
        <v>0</v>
      </c>
    </row>
    <row r="123" spans="1:6">
      <c r="A123" s="724" t="s">
        <v>326</v>
      </c>
      <c r="B123" s="724"/>
      <c r="C123" s="724"/>
      <c r="D123" s="724"/>
      <c r="E123" s="515">
        <f>SUM(E108:E122)</f>
        <v>7502672287.7488003</v>
      </c>
      <c r="F123" s="515">
        <f>+SUM(F108:F120)</f>
        <v>2562625763</v>
      </c>
    </row>
    <row r="124" spans="1:6" ht="14.25" customHeight="1">
      <c r="A124" s="724" t="s">
        <v>327</v>
      </c>
      <c r="B124" s="724"/>
      <c r="C124" s="724"/>
      <c r="D124" s="724"/>
      <c r="E124" s="515">
        <f>+E99+E105+E123</f>
        <v>7612338433.0288</v>
      </c>
      <c r="F124" s="515">
        <f>+F99+F105+F123</f>
        <v>2686643948</v>
      </c>
    </row>
    <row r="125" spans="1:6">
      <c r="B125" s="506"/>
      <c r="E125" s="568"/>
      <c r="F125" s="568"/>
    </row>
    <row r="126" spans="1:6">
      <c r="B126" s="506"/>
      <c r="E126" s="568"/>
    </row>
    <row r="127" spans="1:6">
      <c r="A127" s="732" t="s">
        <v>328</v>
      </c>
      <c r="B127" s="732"/>
      <c r="C127" s="732"/>
      <c r="D127" s="732"/>
      <c r="E127" s="732"/>
    </row>
    <row r="128" spans="1:6">
      <c r="B128" s="505"/>
    </row>
    <row r="129" spans="1:6" ht="31.15" customHeight="1">
      <c r="A129" s="726" t="s">
        <v>471</v>
      </c>
      <c r="B129" s="726"/>
      <c r="C129" s="726"/>
      <c r="D129" s="726"/>
      <c r="E129" s="726"/>
      <c r="F129" s="726"/>
    </row>
    <row r="130" spans="1:6">
      <c r="A130" s="549"/>
      <c r="B130" s="549"/>
      <c r="C130" s="549"/>
      <c r="D130" s="549"/>
      <c r="E130" s="549"/>
      <c r="F130" s="549"/>
    </row>
    <row r="131" spans="1:6">
      <c r="F131" s="509" t="s">
        <v>294</v>
      </c>
    </row>
    <row r="132" spans="1:6">
      <c r="A132" s="724" t="s">
        <v>304</v>
      </c>
      <c r="B132" s="724"/>
      <c r="C132" s="724"/>
      <c r="D132" s="724"/>
      <c r="E132" s="572">
        <v>44104</v>
      </c>
      <c r="F132" s="510">
        <v>43830</v>
      </c>
    </row>
    <row r="133" spans="1:6">
      <c r="A133" s="728" t="s">
        <v>256</v>
      </c>
      <c r="B133" s="728"/>
      <c r="C133" s="728"/>
      <c r="D133" s="728"/>
      <c r="E133" s="517">
        <v>30069376125</v>
      </c>
      <c r="F133" s="513">
        <v>28529744594</v>
      </c>
    </row>
    <row r="134" spans="1:6">
      <c r="A134" s="728" t="s">
        <v>329</v>
      </c>
      <c r="B134" s="728"/>
      <c r="C134" s="728"/>
      <c r="D134" s="728"/>
      <c r="E134" s="517">
        <v>847571628</v>
      </c>
      <c r="F134" s="513">
        <v>473288443</v>
      </c>
    </row>
    <row r="135" spans="1:6">
      <c r="A135" s="728" t="s">
        <v>330</v>
      </c>
      <c r="B135" s="728"/>
      <c r="C135" s="728"/>
      <c r="D135" s="728"/>
      <c r="E135" s="517">
        <v>1017101892</v>
      </c>
      <c r="F135" s="513">
        <v>944898970</v>
      </c>
    </row>
    <row r="136" spans="1:6">
      <c r="A136" s="728" t="s">
        <v>331</v>
      </c>
      <c r="B136" s="728"/>
      <c r="C136" s="728"/>
      <c r="D136" s="728"/>
      <c r="E136" s="517">
        <v>11228975292</v>
      </c>
      <c r="F136" s="513">
        <v>10943316176</v>
      </c>
    </row>
    <row r="137" spans="1:6">
      <c r="A137" s="728" t="s">
        <v>422</v>
      </c>
      <c r="B137" s="728"/>
      <c r="C137" s="728"/>
      <c r="D137" s="728"/>
      <c r="E137" s="517">
        <v>1120475</v>
      </c>
      <c r="F137" s="513">
        <v>3642717</v>
      </c>
    </row>
    <row r="138" spans="1:6">
      <c r="A138" s="728" t="s">
        <v>423</v>
      </c>
      <c r="B138" s="728"/>
      <c r="C138" s="728"/>
      <c r="D138" s="728"/>
      <c r="E138" s="517">
        <v>169459398</v>
      </c>
      <c r="F138" s="513">
        <v>443192208</v>
      </c>
    </row>
    <row r="139" spans="1:6">
      <c r="A139" s="728" t="s">
        <v>332</v>
      </c>
      <c r="B139" s="728"/>
      <c r="C139" s="728"/>
      <c r="D139" s="728"/>
      <c r="E139" s="513">
        <v>-358698342</v>
      </c>
      <c r="F139" s="513">
        <v>-358698342</v>
      </c>
    </row>
    <row r="140" spans="1:6">
      <c r="A140" s="724" t="s">
        <v>333</v>
      </c>
      <c r="B140" s="724"/>
      <c r="C140" s="724"/>
      <c r="D140" s="724"/>
      <c r="E140" s="515">
        <f>+SUM(E133:E139)</f>
        <v>42974906468</v>
      </c>
      <c r="F140" s="515">
        <f>+SUM(F133:F139)</f>
        <v>40979384766</v>
      </c>
    </row>
    <row r="141" spans="1:6" s="519" customFormat="1" ht="11.25">
      <c r="C141" s="520"/>
      <c r="D141" s="520"/>
      <c r="E141" s="571"/>
      <c r="F141" s="571"/>
    </row>
    <row r="142" spans="1:6" ht="15">
      <c r="A142" s="521" t="s">
        <v>486</v>
      </c>
      <c r="C142" s="522"/>
      <c r="D142" s="522"/>
      <c r="E142" s="589"/>
      <c r="F142" s="522"/>
    </row>
    <row r="143" spans="1:6" s="519" customFormat="1" ht="11.25">
      <c r="A143" s="746" t="s">
        <v>334</v>
      </c>
      <c r="B143" s="746"/>
      <c r="C143" s="746"/>
      <c r="D143" s="523" t="s">
        <v>335</v>
      </c>
      <c r="E143" s="745" t="s">
        <v>336</v>
      </c>
      <c r="F143" s="745"/>
    </row>
    <row r="144" spans="1:6" s="519" customFormat="1" ht="11.25">
      <c r="A144" s="746"/>
      <c r="B144" s="746"/>
      <c r="C144" s="746"/>
      <c r="D144" s="523" t="s">
        <v>337</v>
      </c>
      <c r="E144" s="523" t="s">
        <v>337</v>
      </c>
      <c r="F144" s="523" t="s">
        <v>338</v>
      </c>
    </row>
    <row r="145" spans="1:6" s="519" customFormat="1" ht="11.25">
      <c r="A145" s="740" t="s">
        <v>339</v>
      </c>
      <c r="B145" s="740"/>
      <c r="C145" s="740"/>
      <c r="D145" s="524">
        <f>+E133+E136+E138+E137</f>
        <v>41468931290</v>
      </c>
      <c r="E145" s="524">
        <f>358698342-E150</f>
        <v>340051606.80000001</v>
      </c>
      <c r="F145" s="525">
        <v>0.01</v>
      </c>
    </row>
    <row r="146" spans="1:6" s="519" customFormat="1" ht="11.25">
      <c r="A146" s="739" t="s">
        <v>340</v>
      </c>
      <c r="B146" s="739"/>
      <c r="C146" s="739"/>
      <c r="D146" s="526"/>
      <c r="E146" s="527"/>
      <c r="F146" s="528"/>
    </row>
    <row r="147" spans="1:6" s="519" customFormat="1" ht="11.25">
      <c r="A147" s="739" t="s">
        <v>341</v>
      </c>
      <c r="B147" s="739"/>
      <c r="C147" s="739"/>
      <c r="D147" s="529"/>
      <c r="E147" s="528"/>
      <c r="F147" s="528"/>
    </row>
    <row r="148" spans="1:6" s="519" customFormat="1" ht="11.25">
      <c r="A148" s="739" t="s">
        <v>342</v>
      </c>
      <c r="B148" s="739"/>
      <c r="C148" s="739"/>
      <c r="D148" s="529">
        <f>+E135</f>
        <v>1017101892</v>
      </c>
      <c r="E148" s="529">
        <f>+D148*F148</f>
        <v>10171018.92</v>
      </c>
      <c r="F148" s="530">
        <v>0.01</v>
      </c>
    </row>
    <row r="149" spans="1:6" s="519" customFormat="1" ht="11.25">
      <c r="A149" s="739" t="s">
        <v>343</v>
      </c>
      <c r="B149" s="739"/>
      <c r="C149" s="739"/>
      <c r="D149" s="529">
        <f>+E134</f>
        <v>847571628</v>
      </c>
      <c r="E149" s="529">
        <f>+D149*F149</f>
        <v>8475716.2799999993</v>
      </c>
      <c r="F149" s="530">
        <v>0.01</v>
      </c>
    </row>
    <row r="150" spans="1:6" s="519" customFormat="1" ht="11.25">
      <c r="A150" s="739" t="s">
        <v>344</v>
      </c>
      <c r="B150" s="739"/>
      <c r="C150" s="739"/>
      <c r="D150" s="524">
        <f>+D148+D149</f>
        <v>1864673520</v>
      </c>
      <c r="E150" s="524">
        <f>+SUM(E148:E149)</f>
        <v>18646735.199999999</v>
      </c>
      <c r="F150" s="525">
        <f>+E150/D150</f>
        <v>0.01</v>
      </c>
    </row>
    <row r="151" spans="1:6" s="519" customFormat="1" ht="11.25">
      <c r="A151" s="740" t="s">
        <v>472</v>
      </c>
      <c r="B151" s="740"/>
      <c r="C151" s="740"/>
      <c r="D151" s="524">
        <f>+D150+D145</f>
        <v>43333604810</v>
      </c>
      <c r="E151" s="524">
        <f>+E145+E150</f>
        <v>358698342</v>
      </c>
      <c r="F151" s="525">
        <f>+E151/D151</f>
        <v>8.277602188249614E-3</v>
      </c>
    </row>
    <row r="152" spans="1:6" s="519" customFormat="1" ht="11.25">
      <c r="A152" s="739" t="s">
        <v>481</v>
      </c>
      <c r="B152" s="739"/>
      <c r="C152" s="739"/>
      <c r="D152" s="529">
        <v>-358698342</v>
      </c>
      <c r="E152" s="529">
        <f>+E151</f>
        <v>358698342</v>
      </c>
      <c r="F152" s="528"/>
    </row>
    <row r="153" spans="1:6" s="519" customFormat="1" ht="11.25">
      <c r="A153" s="740" t="s">
        <v>473</v>
      </c>
      <c r="B153" s="740"/>
      <c r="C153" s="740"/>
      <c r="D153" s="524">
        <f>+D151+D152</f>
        <v>42974906468</v>
      </c>
      <c r="E153" s="526"/>
      <c r="F153" s="531"/>
    </row>
    <row r="154" spans="1:6" s="519" customFormat="1" ht="11.25">
      <c r="B154" s="532"/>
      <c r="C154" s="520"/>
      <c r="D154" s="571"/>
      <c r="E154" s="520"/>
      <c r="F154" s="520"/>
    </row>
    <row r="155" spans="1:6" s="519" customFormat="1" ht="11.25">
      <c r="A155" s="747" t="s">
        <v>345</v>
      </c>
      <c r="B155" s="747"/>
      <c r="C155" s="747"/>
      <c r="D155" s="747"/>
      <c r="E155" s="747"/>
      <c r="F155" s="747"/>
    </row>
    <row r="156" spans="1:6" s="519" customFormat="1" ht="11.25" customHeight="1">
      <c r="A156" s="747" t="s">
        <v>346</v>
      </c>
      <c r="B156" s="747"/>
      <c r="C156" s="747"/>
      <c r="D156" s="747"/>
      <c r="E156" s="747"/>
      <c r="F156" s="747"/>
    </row>
    <row r="157" spans="1:6" s="519" customFormat="1" ht="11.25">
      <c r="A157" s="739" t="s">
        <v>347</v>
      </c>
      <c r="B157" s="739"/>
      <c r="C157" s="739"/>
      <c r="D157" s="741"/>
      <c r="E157" s="741"/>
      <c r="F157" s="741"/>
    </row>
    <row r="158" spans="1:6" s="519" customFormat="1" ht="12.75" customHeight="1">
      <c r="A158" s="739" t="s">
        <v>348</v>
      </c>
      <c r="B158" s="739"/>
      <c r="C158" s="739"/>
      <c r="D158" s="739" t="s">
        <v>349</v>
      </c>
      <c r="E158" s="739"/>
      <c r="F158" s="739"/>
    </row>
    <row r="159" spans="1:6" s="519" customFormat="1" ht="11.25">
      <c r="A159" s="739" t="s">
        <v>350</v>
      </c>
      <c r="B159" s="739"/>
      <c r="C159" s="739"/>
      <c r="D159" s="741"/>
      <c r="E159" s="741"/>
      <c r="F159" s="741"/>
    </row>
    <row r="160" spans="1:6" s="519" customFormat="1" ht="11.25">
      <c r="B160" s="518"/>
      <c r="C160" s="520"/>
      <c r="D160" s="520"/>
      <c r="E160" s="520"/>
      <c r="F160" s="520"/>
    </row>
    <row r="161" spans="1:6" s="519" customFormat="1" ht="11.25">
      <c r="B161" s="518"/>
      <c r="C161" s="520"/>
      <c r="D161" s="520"/>
      <c r="E161" s="520"/>
      <c r="F161" s="520"/>
    </row>
    <row r="162" spans="1:6">
      <c r="A162" s="732" t="s">
        <v>424</v>
      </c>
      <c r="B162" s="732"/>
      <c r="C162" s="732"/>
      <c r="D162" s="732"/>
      <c r="E162" s="732"/>
      <c r="F162" s="533"/>
    </row>
    <row r="163" spans="1:6">
      <c r="B163" s="506"/>
      <c r="C163" s="533"/>
      <c r="D163" s="533"/>
      <c r="E163" s="533"/>
      <c r="F163" s="533"/>
    </row>
    <row r="164" spans="1:6">
      <c r="A164" s="751" t="s">
        <v>474</v>
      </c>
      <c r="B164" s="751"/>
      <c r="C164" s="751"/>
      <c r="D164" s="751"/>
      <c r="E164" s="751"/>
      <c r="F164" s="751"/>
    </row>
    <row r="165" spans="1:6">
      <c r="A165" s="550"/>
      <c r="B165" s="550"/>
      <c r="C165" s="550"/>
      <c r="D165" s="550"/>
      <c r="E165" s="550"/>
      <c r="F165" s="550"/>
    </row>
    <row r="166" spans="1:6" s="556" customFormat="1">
      <c r="A166" s="555"/>
      <c r="B166" s="555"/>
      <c r="C166" s="555"/>
      <c r="F166" s="557" t="s">
        <v>294</v>
      </c>
    </row>
    <row r="167" spans="1:6" s="556" customFormat="1">
      <c r="A167" s="754" t="s">
        <v>304</v>
      </c>
      <c r="B167" s="754"/>
      <c r="C167" s="754"/>
      <c r="D167" s="754"/>
      <c r="E167" s="570">
        <v>44104</v>
      </c>
      <c r="F167" s="558">
        <v>43830</v>
      </c>
    </row>
    <row r="168" spans="1:6" s="556" customFormat="1">
      <c r="A168" s="743" t="s">
        <v>351</v>
      </c>
      <c r="B168" s="743"/>
      <c r="C168" s="743"/>
      <c r="D168" s="743"/>
      <c r="E168" s="552">
        <f>+F168</f>
        <v>1418273919</v>
      </c>
      <c r="F168" s="552">
        <v>1418273919</v>
      </c>
    </row>
    <row r="169" spans="1:6" s="556" customFormat="1">
      <c r="A169" s="743" t="s">
        <v>352</v>
      </c>
      <c r="B169" s="743"/>
      <c r="C169" s="743"/>
      <c r="D169" s="743"/>
      <c r="E169" s="552">
        <f>+F169</f>
        <v>116756877</v>
      </c>
      <c r="F169" s="552">
        <v>116756877</v>
      </c>
    </row>
    <row r="170" spans="1:6" s="556" customFormat="1">
      <c r="A170" s="743" t="s">
        <v>353</v>
      </c>
      <c r="B170" s="743"/>
      <c r="C170" s="743"/>
      <c r="D170" s="743"/>
      <c r="E170" s="552">
        <f>+'[1]S_PL0_86000028 - ENERO A SEPTIE'!$P$116</f>
        <v>0</v>
      </c>
      <c r="F170" s="552">
        <v>4553891</v>
      </c>
    </row>
    <row r="171" spans="1:6" s="556" customFormat="1">
      <c r="A171" s="743" t="s">
        <v>354</v>
      </c>
      <c r="B171" s="743"/>
      <c r="C171" s="743"/>
      <c r="D171" s="743"/>
      <c r="E171" s="552">
        <v>1058518688</v>
      </c>
      <c r="F171" s="552">
        <v>633559249</v>
      </c>
    </row>
    <row r="172" spans="1:6" s="556" customFormat="1">
      <c r="A172" s="743" t="s">
        <v>355</v>
      </c>
      <c r="B172" s="743"/>
      <c r="C172" s="743"/>
      <c r="D172" s="743"/>
      <c r="E172" s="552">
        <v>79023455</v>
      </c>
      <c r="F172" s="552">
        <v>504611687</v>
      </c>
    </row>
    <row r="173" spans="1:6" s="556" customFormat="1">
      <c r="A173" s="743" t="s">
        <v>434</v>
      </c>
      <c r="B173" s="743"/>
      <c r="C173" s="743"/>
      <c r="D173" s="743"/>
      <c r="E173" s="552">
        <v>0</v>
      </c>
      <c r="F173" s="553">
        <v>301070274</v>
      </c>
    </row>
    <row r="174" spans="1:6" s="556" customFormat="1">
      <c r="A174" s="743" t="s">
        <v>357</v>
      </c>
      <c r="B174" s="743"/>
      <c r="C174" s="743"/>
      <c r="D174" s="743"/>
      <c r="E174" s="552">
        <v>0</v>
      </c>
      <c r="F174" s="553">
        <v>9491101</v>
      </c>
    </row>
    <row r="175" spans="1:6" s="556" customFormat="1">
      <c r="A175" s="743" t="s">
        <v>435</v>
      </c>
      <c r="B175" s="743"/>
      <c r="C175" s="743"/>
      <c r="D175" s="743"/>
      <c r="E175" s="552">
        <f>+F175</f>
        <v>42160182</v>
      </c>
      <c r="F175" s="553">
        <v>42160182</v>
      </c>
    </row>
    <row r="176" spans="1:6" s="556" customFormat="1">
      <c r="A176" s="743" t="s">
        <v>356</v>
      </c>
      <c r="B176" s="743"/>
      <c r="C176" s="743"/>
      <c r="D176" s="743"/>
      <c r="E176" s="552">
        <v>6700000</v>
      </c>
      <c r="F176" s="553">
        <v>1500000</v>
      </c>
    </row>
    <row r="177" spans="1:6" s="588" customFormat="1">
      <c r="A177" s="742" t="s">
        <v>440</v>
      </c>
      <c r="B177" s="742"/>
      <c r="C177" s="742"/>
      <c r="D177" s="742"/>
      <c r="E177" s="587">
        <v>90365644</v>
      </c>
      <c r="F177" s="587">
        <v>0</v>
      </c>
    </row>
    <row r="178" spans="1:6" s="556" customFormat="1">
      <c r="A178" s="743" t="s">
        <v>220</v>
      </c>
      <c r="B178" s="743"/>
      <c r="C178" s="743"/>
      <c r="D178" s="743"/>
      <c r="E178" s="552">
        <v>510354787</v>
      </c>
      <c r="F178" s="552">
        <v>0</v>
      </c>
    </row>
    <row r="179" spans="1:6" s="556" customFormat="1">
      <c r="A179" s="744" t="s">
        <v>358</v>
      </c>
      <c r="B179" s="744"/>
      <c r="C179" s="744"/>
      <c r="D179" s="744"/>
      <c r="E179" s="559">
        <f>+SUM(E168:E178)</f>
        <v>3322153552</v>
      </c>
      <c r="F179" s="559">
        <f>+SUM(F168:F178)</f>
        <v>3031977180</v>
      </c>
    </row>
    <row r="180" spans="1:6">
      <c r="B180" s="506"/>
      <c r="C180" s="533"/>
      <c r="D180" s="533"/>
      <c r="E180" s="560"/>
      <c r="F180" s="560"/>
    </row>
    <row r="181" spans="1:6">
      <c r="B181" s="506"/>
      <c r="C181" s="533"/>
      <c r="D181" s="533"/>
      <c r="E181" s="569"/>
      <c r="F181" s="560"/>
    </row>
    <row r="182" spans="1:6">
      <c r="A182" s="732" t="s">
        <v>425</v>
      </c>
      <c r="B182" s="732"/>
      <c r="C182" s="732"/>
      <c r="D182" s="732"/>
      <c r="E182" s="732"/>
      <c r="F182" s="560"/>
    </row>
    <row r="183" spans="1:6">
      <c r="B183" s="505"/>
      <c r="C183" s="533"/>
      <c r="D183" s="533"/>
      <c r="E183" s="533"/>
      <c r="F183" s="533"/>
    </row>
    <row r="184" spans="1:6" ht="40.5" customHeight="1">
      <c r="A184" s="727" t="s">
        <v>475</v>
      </c>
      <c r="B184" s="727"/>
      <c r="C184" s="727"/>
      <c r="D184" s="727"/>
      <c r="E184" s="727"/>
      <c r="F184" s="727"/>
    </row>
    <row r="185" spans="1:6">
      <c r="A185" s="549"/>
      <c r="B185" s="549"/>
      <c r="C185" s="549"/>
      <c r="D185" s="549"/>
      <c r="E185" s="549"/>
      <c r="F185" s="549"/>
    </row>
    <row r="186" spans="1:6">
      <c r="F186" s="509" t="s">
        <v>294</v>
      </c>
    </row>
    <row r="187" spans="1:6">
      <c r="A187" s="748" t="s">
        <v>304</v>
      </c>
      <c r="B187" s="748"/>
      <c r="C187" s="748"/>
      <c r="D187" s="748"/>
      <c r="E187" s="510">
        <v>44104</v>
      </c>
      <c r="F187" s="510">
        <v>43830</v>
      </c>
    </row>
    <row r="188" spans="1:6">
      <c r="A188" s="728" t="s">
        <v>359</v>
      </c>
      <c r="B188" s="728"/>
      <c r="C188" s="728"/>
      <c r="D188" s="728"/>
      <c r="E188" s="513">
        <v>62547557587</v>
      </c>
      <c r="F188" s="552">
        <v>69022171199</v>
      </c>
    </row>
    <row r="189" spans="1:6">
      <c r="A189" s="728" t="s">
        <v>360</v>
      </c>
      <c r="B189" s="728"/>
      <c r="C189" s="728"/>
      <c r="D189" s="728"/>
      <c r="E189" s="513">
        <v>10408904193</v>
      </c>
      <c r="F189" s="552">
        <v>4056348435</v>
      </c>
    </row>
    <row r="190" spans="1:6">
      <c r="A190" s="728" t="s">
        <v>361</v>
      </c>
      <c r="B190" s="728"/>
      <c r="C190" s="728"/>
      <c r="D190" s="728"/>
      <c r="E190" s="513">
        <v>-815068362</v>
      </c>
      <c r="F190" s="552">
        <v>-815068362</v>
      </c>
    </row>
    <row r="191" spans="1:6">
      <c r="A191" s="724" t="s">
        <v>362</v>
      </c>
      <c r="B191" s="724"/>
      <c r="C191" s="724"/>
      <c r="D191" s="724"/>
      <c r="E191" s="515">
        <f>+SUM(E188:E190)</f>
        <v>72141393418</v>
      </c>
      <c r="F191" s="515">
        <f>+SUM(F188:F190)</f>
        <v>72263451272</v>
      </c>
    </row>
    <row r="192" spans="1:6">
      <c r="B192" s="505"/>
      <c r="C192" s="533"/>
      <c r="D192" s="533"/>
      <c r="E192" s="560"/>
      <c r="F192" s="560"/>
    </row>
    <row r="193" spans="1:6">
      <c r="B193" s="505"/>
      <c r="C193" s="533"/>
      <c r="D193" s="533"/>
      <c r="E193" s="533"/>
      <c r="F193" s="533"/>
    </row>
    <row r="194" spans="1:6">
      <c r="A194" s="732" t="s">
        <v>429</v>
      </c>
      <c r="B194" s="732"/>
      <c r="C194" s="732"/>
      <c r="D194" s="732"/>
      <c r="E194" s="533"/>
      <c r="F194" s="533"/>
    </row>
    <row r="195" spans="1:6">
      <c r="B195" s="506"/>
      <c r="C195" s="533"/>
      <c r="D195" s="533"/>
      <c r="E195" s="533"/>
      <c r="F195" s="533"/>
    </row>
    <row r="196" spans="1:6" ht="12.75" customHeight="1">
      <c r="A196" s="733" t="s">
        <v>476</v>
      </c>
      <c r="B196" s="733"/>
      <c r="C196" s="733"/>
      <c r="D196" s="733"/>
      <c r="E196" s="733"/>
      <c r="F196" s="733"/>
    </row>
    <row r="197" spans="1:6">
      <c r="B197" s="505"/>
      <c r="C197" s="533"/>
      <c r="D197" s="533"/>
      <c r="E197" s="533"/>
      <c r="F197" s="533"/>
    </row>
    <row r="198" spans="1:6">
      <c r="E198" s="533"/>
      <c r="F198" s="509" t="s">
        <v>294</v>
      </c>
    </row>
    <row r="199" spans="1:6">
      <c r="A199" s="748" t="s">
        <v>304</v>
      </c>
      <c r="B199" s="748"/>
      <c r="C199" s="748"/>
      <c r="D199" s="748"/>
      <c r="E199" s="572">
        <v>44104</v>
      </c>
      <c r="F199" s="510">
        <v>43830</v>
      </c>
    </row>
    <row r="200" spans="1:6">
      <c r="A200" s="728" t="s">
        <v>363</v>
      </c>
      <c r="B200" s="728"/>
      <c r="C200" s="728"/>
      <c r="D200" s="728"/>
      <c r="E200" s="513">
        <v>57019151</v>
      </c>
      <c r="F200" s="554">
        <v>28591209</v>
      </c>
    </row>
    <row r="201" spans="1:6">
      <c r="A201" s="728" t="s">
        <v>364</v>
      </c>
      <c r="B201" s="728"/>
      <c r="C201" s="728"/>
      <c r="D201" s="728"/>
      <c r="E201" s="513">
        <v>73870485</v>
      </c>
      <c r="F201" s="554">
        <v>65895225</v>
      </c>
    </row>
    <row r="202" spans="1:6">
      <c r="A202" s="728" t="s">
        <v>431</v>
      </c>
      <c r="B202" s="728"/>
      <c r="C202" s="728"/>
      <c r="D202" s="728"/>
      <c r="E202" s="552">
        <v>466417086</v>
      </c>
      <c r="F202" s="552">
        <v>96534504</v>
      </c>
    </row>
    <row r="203" spans="1:6">
      <c r="A203" s="724" t="s">
        <v>430</v>
      </c>
      <c r="B203" s="724"/>
      <c r="C203" s="724"/>
      <c r="D203" s="724"/>
      <c r="E203" s="515">
        <f>+SUM(E200:E202)</f>
        <v>597306722</v>
      </c>
      <c r="F203" s="515">
        <f>+SUM(F200:F202)</f>
        <v>191020938</v>
      </c>
    </row>
    <row r="204" spans="1:6">
      <c r="B204" s="505"/>
      <c r="C204" s="533"/>
      <c r="D204" s="533"/>
      <c r="E204" s="560"/>
      <c r="F204" s="533"/>
    </row>
    <row r="205" spans="1:6">
      <c r="B205" s="505"/>
      <c r="C205" s="533"/>
      <c r="D205" s="533"/>
      <c r="E205" s="533"/>
      <c r="F205" s="533"/>
    </row>
    <row r="206" spans="1:6">
      <c r="A206" s="732" t="s">
        <v>426</v>
      </c>
      <c r="B206" s="732"/>
      <c r="C206" s="732"/>
      <c r="D206" s="732"/>
      <c r="E206" s="732"/>
      <c r="F206" s="533"/>
    </row>
    <row r="207" spans="1:6">
      <c r="B207" s="505"/>
      <c r="C207" s="533"/>
      <c r="D207" s="533"/>
      <c r="E207" s="533"/>
      <c r="F207" s="533"/>
    </row>
    <row r="208" spans="1:6" ht="26.25" customHeight="1">
      <c r="A208" s="733" t="s">
        <v>427</v>
      </c>
      <c r="B208" s="733"/>
      <c r="C208" s="733"/>
      <c r="D208" s="733"/>
      <c r="E208" s="733"/>
      <c r="F208" s="733"/>
    </row>
    <row r="209" spans="1:6">
      <c r="A209" s="539"/>
      <c r="B209" s="539"/>
      <c r="C209" s="539"/>
      <c r="D209" s="539"/>
      <c r="E209" s="539"/>
      <c r="F209" s="533"/>
    </row>
    <row r="210" spans="1:6">
      <c r="E210" s="533"/>
      <c r="F210" s="509" t="s">
        <v>294</v>
      </c>
    </row>
    <row r="211" spans="1:6">
      <c r="A211" s="748" t="s">
        <v>304</v>
      </c>
      <c r="B211" s="748"/>
      <c r="C211" s="748"/>
      <c r="D211" s="748"/>
      <c r="E211" s="572">
        <v>44104</v>
      </c>
      <c r="F211" s="510">
        <v>43830</v>
      </c>
    </row>
    <row r="212" spans="1:6">
      <c r="A212" s="728" t="s">
        <v>370</v>
      </c>
      <c r="B212" s="728"/>
      <c r="C212" s="728"/>
      <c r="D212" s="728"/>
      <c r="E212" s="552">
        <v>859159038</v>
      </c>
      <c r="F212" s="552">
        <v>1540251523</v>
      </c>
    </row>
    <row r="213" spans="1:6">
      <c r="A213" s="728" t="s">
        <v>365</v>
      </c>
      <c r="B213" s="728"/>
      <c r="C213" s="728"/>
      <c r="D213" s="728"/>
      <c r="E213" s="513">
        <v>0</v>
      </c>
      <c r="F213" s="552">
        <v>10000000000</v>
      </c>
    </row>
    <row r="214" spans="1:6">
      <c r="A214" s="724" t="s">
        <v>366</v>
      </c>
      <c r="B214" s="724"/>
      <c r="C214" s="724"/>
      <c r="D214" s="724"/>
      <c r="E214" s="515">
        <f>+SUM(E212:E213)</f>
        <v>859159038</v>
      </c>
      <c r="F214" s="515">
        <f>+SUM(F212:F213)</f>
        <v>11540251523</v>
      </c>
    </row>
    <row r="215" spans="1:6" ht="15">
      <c r="A215" s="518"/>
      <c r="B215" s="522"/>
      <c r="C215" s="522"/>
      <c r="E215" s="589"/>
      <c r="F215" s="589"/>
    </row>
    <row r="216" spans="1:6">
      <c r="B216" s="505"/>
      <c r="C216" s="533"/>
      <c r="D216" s="533"/>
      <c r="E216" s="533"/>
      <c r="F216" s="533"/>
    </row>
    <row r="217" spans="1:6">
      <c r="A217" s="732" t="s">
        <v>367</v>
      </c>
      <c r="B217" s="732"/>
      <c r="C217" s="732"/>
      <c r="D217" s="732"/>
      <c r="E217" s="732"/>
      <c r="F217" s="533"/>
    </row>
    <row r="218" spans="1:6">
      <c r="B218" s="506"/>
      <c r="C218" s="533"/>
      <c r="D218" s="533"/>
      <c r="E218" s="533"/>
      <c r="F218" s="533"/>
    </row>
    <row r="219" spans="1:6" ht="28.5" customHeight="1">
      <c r="A219" s="733" t="s">
        <v>368</v>
      </c>
      <c r="B219" s="733"/>
      <c r="C219" s="733"/>
      <c r="D219" s="733"/>
      <c r="E219" s="733"/>
      <c r="F219" s="733"/>
    </row>
    <row r="220" spans="1:6">
      <c r="E220" s="533"/>
      <c r="F220" s="509" t="s">
        <v>294</v>
      </c>
    </row>
    <row r="221" spans="1:6">
      <c r="A221" s="748" t="s">
        <v>304</v>
      </c>
      <c r="B221" s="748"/>
      <c r="C221" s="748"/>
      <c r="D221" s="748"/>
      <c r="E221" s="572">
        <v>44104</v>
      </c>
      <c r="F221" s="510">
        <v>43830</v>
      </c>
    </row>
    <row r="222" spans="1:6">
      <c r="A222" s="759" t="s">
        <v>488</v>
      </c>
      <c r="B222" s="759"/>
      <c r="C222" s="759"/>
      <c r="D222" s="759"/>
      <c r="E222" s="513">
        <f>+G!E36</f>
        <v>26465152772.161999</v>
      </c>
      <c r="F222" s="552">
        <v>19670127574</v>
      </c>
    </row>
    <row r="223" spans="1:6">
      <c r="A223" s="759" t="s">
        <v>369</v>
      </c>
      <c r="B223" s="759"/>
      <c r="C223" s="759"/>
      <c r="D223" s="759"/>
      <c r="E223" s="513">
        <v>3704079635</v>
      </c>
      <c r="F223" s="552">
        <v>2483349500</v>
      </c>
    </row>
    <row r="224" spans="1:6">
      <c r="A224" s="753" t="s">
        <v>371</v>
      </c>
      <c r="B224" s="753"/>
      <c r="C224" s="753"/>
      <c r="D224" s="753"/>
      <c r="E224" s="515">
        <f>+SUM(E222:E223)</f>
        <v>30169232407.161999</v>
      </c>
      <c r="F224" s="515">
        <f>+SUM(F222:F223)</f>
        <v>22153477074</v>
      </c>
    </row>
    <row r="225" spans="1:6" ht="15">
      <c r="A225" s="518"/>
      <c r="C225" s="522"/>
      <c r="D225" s="522"/>
      <c r="E225" s="589"/>
      <c r="F225" s="589"/>
    </row>
    <row r="226" spans="1:6">
      <c r="B226" s="506"/>
      <c r="C226" s="533"/>
      <c r="D226" s="533"/>
      <c r="E226" s="560"/>
      <c r="F226" s="533"/>
    </row>
    <row r="227" spans="1:6">
      <c r="A227" s="732" t="s">
        <v>372</v>
      </c>
      <c r="B227" s="732"/>
      <c r="C227" s="732"/>
      <c r="D227" s="732"/>
      <c r="E227" s="732"/>
      <c r="F227" s="533"/>
    </row>
    <row r="228" spans="1:6">
      <c r="B228" s="505"/>
      <c r="C228" s="533"/>
      <c r="D228" s="533"/>
      <c r="E228" s="533"/>
      <c r="F228" s="533"/>
    </row>
    <row r="229" spans="1:6">
      <c r="A229" s="733" t="s">
        <v>373</v>
      </c>
      <c r="B229" s="733"/>
      <c r="C229" s="733"/>
      <c r="D229" s="733"/>
      <c r="E229" s="733"/>
      <c r="F229" s="733"/>
    </row>
    <row r="230" spans="1:6">
      <c r="A230" s="539"/>
      <c r="B230" s="539"/>
      <c r="C230" s="539"/>
      <c r="D230" s="539"/>
      <c r="E230" s="539"/>
      <c r="F230" s="539"/>
    </row>
    <row r="231" spans="1:6">
      <c r="E231" s="533"/>
      <c r="F231" s="509" t="s">
        <v>294</v>
      </c>
    </row>
    <row r="232" spans="1:6">
      <c r="A232" s="748" t="s">
        <v>304</v>
      </c>
      <c r="B232" s="748"/>
      <c r="C232" s="748"/>
      <c r="D232" s="748"/>
      <c r="E232" s="572">
        <v>44104</v>
      </c>
      <c r="F232" s="510">
        <v>43830</v>
      </c>
    </row>
    <row r="233" spans="1:6">
      <c r="A233" s="728" t="s">
        <v>374</v>
      </c>
      <c r="B233" s="728"/>
      <c r="C233" s="728"/>
      <c r="D233" s="728"/>
      <c r="E233" s="513">
        <v>213064816</v>
      </c>
      <c r="F233" s="552">
        <v>207883944</v>
      </c>
    </row>
    <row r="234" spans="1:6">
      <c r="A234" s="728" t="s">
        <v>377</v>
      </c>
      <c r="B234" s="728"/>
      <c r="C234" s="728"/>
      <c r="D234" s="728"/>
      <c r="E234" s="513">
        <v>26780852</v>
      </c>
      <c r="F234" s="552">
        <v>40601940</v>
      </c>
    </row>
    <row r="235" spans="1:6">
      <c r="A235" s="728" t="s">
        <v>378</v>
      </c>
      <c r="B235" s="728"/>
      <c r="C235" s="728"/>
      <c r="D235" s="728"/>
      <c r="E235" s="513">
        <v>1145495306</v>
      </c>
      <c r="F235" s="552">
        <v>1178544</v>
      </c>
    </row>
    <row r="236" spans="1:6">
      <c r="A236" s="728" t="s">
        <v>375</v>
      </c>
      <c r="B236" s="728"/>
      <c r="C236" s="728"/>
      <c r="D236" s="728"/>
      <c r="E236" s="513">
        <v>1771371080</v>
      </c>
      <c r="F236" s="552">
        <v>888018482</v>
      </c>
    </row>
    <row r="237" spans="1:6">
      <c r="A237" s="728" t="s">
        <v>376</v>
      </c>
      <c r="B237" s="728"/>
      <c r="C237" s="728"/>
      <c r="D237" s="728"/>
      <c r="E237" s="513">
        <v>1026870028</v>
      </c>
      <c r="F237" s="552">
        <v>114980197</v>
      </c>
    </row>
    <row r="238" spans="1:6">
      <c r="A238" s="724" t="s">
        <v>379</v>
      </c>
      <c r="B238" s="724"/>
      <c r="C238" s="724"/>
      <c r="D238" s="724"/>
      <c r="E238" s="515">
        <f>+SUM(E233:E237)</f>
        <v>4183582082</v>
      </c>
      <c r="F238" s="515">
        <f>+SUM(F233:F237)</f>
        <v>1252663107</v>
      </c>
    </row>
    <row r="239" spans="1:6">
      <c r="B239" s="505"/>
      <c r="C239" s="533"/>
      <c r="D239" s="533"/>
      <c r="E239" s="560"/>
      <c r="F239" s="560"/>
    </row>
    <row r="240" spans="1:6">
      <c r="B240" s="505"/>
      <c r="C240" s="533"/>
      <c r="D240" s="533"/>
      <c r="E240" s="533"/>
      <c r="F240" s="533"/>
    </row>
    <row r="241" spans="1:6">
      <c r="A241" s="732" t="s">
        <v>380</v>
      </c>
      <c r="B241" s="732"/>
      <c r="C241" s="732"/>
      <c r="D241" s="732"/>
      <c r="E241" s="732"/>
      <c r="F241" s="533"/>
    </row>
    <row r="242" spans="1:6">
      <c r="B242" s="505"/>
      <c r="C242" s="533"/>
      <c r="D242" s="533"/>
      <c r="E242" s="533"/>
      <c r="F242" s="533"/>
    </row>
    <row r="243" spans="1:6" ht="12.75" customHeight="1">
      <c r="A243" s="733" t="s">
        <v>381</v>
      </c>
      <c r="B243" s="733"/>
      <c r="C243" s="733"/>
      <c r="D243" s="733"/>
      <c r="E243" s="733"/>
      <c r="F243" s="733"/>
    </row>
    <row r="244" spans="1:6" ht="12.75" customHeight="1">
      <c r="A244" s="539"/>
      <c r="B244" s="539"/>
      <c r="C244" s="539"/>
      <c r="D244" s="539"/>
      <c r="E244" s="539"/>
      <c r="F244" s="539"/>
    </row>
    <row r="245" spans="1:6">
      <c r="E245" s="533"/>
      <c r="F245" s="509" t="s">
        <v>294</v>
      </c>
    </row>
    <row r="246" spans="1:6">
      <c r="A246" s="748" t="s">
        <v>304</v>
      </c>
      <c r="B246" s="748"/>
      <c r="C246" s="748"/>
      <c r="D246" s="748"/>
      <c r="E246" s="572">
        <v>44104</v>
      </c>
      <c r="F246" s="510">
        <v>43830</v>
      </c>
    </row>
    <row r="247" spans="1:6">
      <c r="A247" s="728" t="s">
        <v>432</v>
      </c>
      <c r="B247" s="728"/>
      <c r="C247" s="728"/>
      <c r="D247" s="728"/>
      <c r="E247" s="513">
        <v>0</v>
      </c>
      <c r="F247" s="552">
        <v>258513237</v>
      </c>
    </row>
    <row r="248" spans="1:6">
      <c r="A248" s="728" t="s">
        <v>433</v>
      </c>
      <c r="B248" s="728"/>
      <c r="C248" s="728"/>
      <c r="D248" s="728"/>
      <c r="E248" s="513">
        <v>9213340</v>
      </c>
      <c r="F248" s="552">
        <v>44764292</v>
      </c>
    </row>
    <row r="249" spans="1:6">
      <c r="A249" s="602" t="s">
        <v>221</v>
      </c>
      <c r="B249" s="677"/>
      <c r="C249" s="679"/>
      <c r="D249" s="678"/>
      <c r="E249" s="513">
        <v>248878464</v>
      </c>
      <c r="F249" s="552">
        <v>0</v>
      </c>
    </row>
    <row r="250" spans="1:6">
      <c r="A250" s="677" t="s">
        <v>478</v>
      </c>
      <c r="B250" s="679"/>
      <c r="C250" s="679"/>
      <c r="D250" s="678"/>
      <c r="E250" s="513">
        <v>17500000000</v>
      </c>
      <c r="F250" s="552">
        <v>0</v>
      </c>
    </row>
    <row r="251" spans="1:6">
      <c r="A251" s="724" t="s">
        <v>382</v>
      </c>
      <c r="B251" s="724"/>
      <c r="C251" s="724"/>
      <c r="D251" s="724"/>
      <c r="E251" s="515">
        <f>SUM(E247:E250)</f>
        <v>17758091804</v>
      </c>
      <c r="F251" s="515">
        <f>+SUM(F247:F248)</f>
        <v>303277529</v>
      </c>
    </row>
    <row r="252" spans="1:6" ht="15">
      <c r="A252" s="518"/>
      <c r="B252" s="522"/>
      <c r="C252" s="522"/>
      <c r="E252" s="589"/>
      <c r="F252" s="522"/>
    </row>
    <row r="253" spans="1:6" s="562" customFormat="1">
      <c r="A253" s="758" t="s">
        <v>442</v>
      </c>
      <c r="B253" s="758"/>
      <c r="C253" s="758"/>
      <c r="D253" s="758"/>
      <c r="E253" s="758"/>
    </row>
    <row r="254" spans="1:6">
      <c r="B254" s="506"/>
    </row>
    <row r="255" spans="1:6">
      <c r="A255" s="752" t="s">
        <v>383</v>
      </c>
      <c r="B255" s="752"/>
      <c r="C255" s="752"/>
      <c r="D255" s="752"/>
      <c r="E255" s="752"/>
      <c r="F255" s="752"/>
    </row>
    <row r="256" spans="1:6">
      <c r="B256" s="505"/>
    </row>
    <row r="257" spans="1:6" s="519" customFormat="1" ht="11.25">
      <c r="A257" s="749" t="s">
        <v>384</v>
      </c>
      <c r="B257" s="749"/>
      <c r="C257" s="749"/>
      <c r="D257" s="749"/>
      <c r="E257" s="749"/>
      <c r="F257" s="749"/>
    </row>
    <row r="258" spans="1:6" s="519" customFormat="1" ht="11.25">
      <c r="A258" s="551" t="s">
        <v>385</v>
      </c>
      <c r="B258" s="551" t="s">
        <v>386</v>
      </c>
      <c r="C258" s="551" t="s">
        <v>387</v>
      </c>
      <c r="D258" s="551" t="s">
        <v>388</v>
      </c>
      <c r="E258" s="551" t="s">
        <v>389</v>
      </c>
      <c r="F258" s="551" t="s">
        <v>388</v>
      </c>
    </row>
    <row r="259" spans="1:6" s="519" customFormat="1" ht="11.25">
      <c r="A259" s="534" t="s">
        <v>390</v>
      </c>
      <c r="B259" s="534" t="s">
        <v>123</v>
      </c>
      <c r="C259" s="535" t="s">
        <v>391</v>
      </c>
      <c r="D259" s="536">
        <v>0.22109999999999999</v>
      </c>
      <c r="E259" s="534" t="s">
        <v>392</v>
      </c>
      <c r="F259" s="536">
        <v>0.1153</v>
      </c>
    </row>
    <row r="260" spans="1:6" s="519" customFormat="1" ht="11.25">
      <c r="A260" s="534" t="s">
        <v>393</v>
      </c>
      <c r="B260" s="534" t="s">
        <v>392</v>
      </c>
      <c r="C260" s="535" t="s">
        <v>391</v>
      </c>
      <c r="D260" s="536">
        <v>0.22109999999999999</v>
      </c>
      <c r="E260" s="534" t="s">
        <v>392</v>
      </c>
      <c r="F260" s="536">
        <v>0.1153</v>
      </c>
    </row>
    <row r="261" spans="1:6" s="519" customFormat="1" ht="11.25">
      <c r="A261" s="534" t="s">
        <v>394</v>
      </c>
      <c r="B261" s="534" t="s">
        <v>395</v>
      </c>
      <c r="C261" s="535" t="s">
        <v>391</v>
      </c>
      <c r="D261" s="536">
        <v>6.8699999999999997E-2</v>
      </c>
      <c r="E261" s="534" t="s">
        <v>395</v>
      </c>
      <c r="F261" s="536">
        <v>3.5999999999999997E-2</v>
      </c>
    </row>
    <row r="262" spans="1:6" s="519" customFormat="1" ht="11.25">
      <c r="A262" s="534" t="s">
        <v>396</v>
      </c>
      <c r="B262" s="534" t="s">
        <v>392</v>
      </c>
      <c r="C262" s="535" t="s">
        <v>391</v>
      </c>
      <c r="D262" s="536">
        <v>3.0999999999999999E-3</v>
      </c>
      <c r="E262" s="534" t="s">
        <v>397</v>
      </c>
      <c r="F262" s="536">
        <v>1.23E-2</v>
      </c>
    </row>
    <row r="263" spans="1:6" s="519" customFormat="1" ht="11.25">
      <c r="B263" s="537"/>
      <c r="C263" s="520"/>
      <c r="D263" s="520"/>
      <c r="E263" s="520"/>
      <c r="F263" s="520"/>
    </row>
    <row r="264" spans="1:6" s="519" customFormat="1" ht="11.25">
      <c r="A264" s="749" t="s">
        <v>398</v>
      </c>
      <c r="B264" s="749"/>
      <c r="C264" s="749"/>
      <c r="D264" s="749"/>
      <c r="E264" s="749"/>
      <c r="F264" s="749"/>
    </row>
    <row r="265" spans="1:6" s="519" customFormat="1" ht="11.25">
      <c r="A265" s="551" t="s">
        <v>385</v>
      </c>
      <c r="B265" s="551" t="s">
        <v>386</v>
      </c>
      <c r="C265" s="551" t="s">
        <v>387</v>
      </c>
      <c r="D265" s="551" t="s">
        <v>388</v>
      </c>
      <c r="E265" s="551" t="s">
        <v>389</v>
      </c>
      <c r="F265" s="551" t="s">
        <v>388</v>
      </c>
    </row>
    <row r="266" spans="1:6" s="519" customFormat="1" ht="11.25">
      <c r="A266" s="534" t="s">
        <v>390</v>
      </c>
      <c r="B266" s="534" t="s">
        <v>392</v>
      </c>
      <c r="C266" s="535" t="s">
        <v>391</v>
      </c>
      <c r="D266" s="536">
        <v>0.23100000000000001</v>
      </c>
      <c r="E266" s="534" t="s">
        <v>392</v>
      </c>
      <c r="F266" s="536">
        <v>0.1153</v>
      </c>
    </row>
    <row r="267" spans="1:6" s="519" customFormat="1" ht="11.25">
      <c r="A267" s="534" t="s">
        <v>393</v>
      </c>
      <c r="B267" s="534" t="s">
        <v>392</v>
      </c>
      <c r="C267" s="535" t="s">
        <v>391</v>
      </c>
      <c r="D267" s="536">
        <v>0.23100000000000001</v>
      </c>
      <c r="E267" s="534" t="s">
        <v>392</v>
      </c>
      <c r="F267" s="536">
        <v>0.1153</v>
      </c>
    </row>
    <row r="268" spans="1:6" s="519" customFormat="1" ht="11.25">
      <c r="A268" s="534" t="s">
        <v>394</v>
      </c>
      <c r="B268" s="534" t="s">
        <v>395</v>
      </c>
      <c r="C268" s="535" t="s">
        <v>391</v>
      </c>
      <c r="D268" s="536">
        <v>7.1999999999999995E-2</v>
      </c>
      <c r="E268" s="534" t="s">
        <v>395</v>
      </c>
      <c r="F268" s="536">
        <v>3.5999999999999997E-2</v>
      </c>
    </row>
    <row r="269" spans="1:6" s="519" customFormat="1" ht="11.25">
      <c r="A269" s="534" t="s">
        <v>396</v>
      </c>
      <c r="B269" s="534" t="s">
        <v>392</v>
      </c>
      <c r="C269" s="535" t="s">
        <v>391</v>
      </c>
      <c r="D269" s="536">
        <v>5.0000000000000001E-3</v>
      </c>
      <c r="E269" s="534" t="s">
        <v>397</v>
      </c>
      <c r="F269" s="536">
        <v>1.23E-2</v>
      </c>
    </row>
    <row r="270" spans="1:6" s="519" customFormat="1" ht="11.25">
      <c r="B270" s="537"/>
      <c r="C270" s="520"/>
      <c r="D270" s="520"/>
      <c r="E270" s="520"/>
      <c r="F270" s="520"/>
    </row>
    <row r="271" spans="1:6" s="519" customFormat="1" ht="11.25">
      <c r="A271" s="749" t="s">
        <v>399</v>
      </c>
      <c r="B271" s="749"/>
      <c r="C271" s="749"/>
      <c r="D271" s="749"/>
      <c r="E271" s="749"/>
      <c r="F271" s="749"/>
    </row>
    <row r="272" spans="1:6" s="519" customFormat="1" ht="11.25">
      <c r="A272" s="551" t="s">
        <v>385</v>
      </c>
      <c r="B272" s="551" t="s">
        <v>386</v>
      </c>
      <c r="C272" s="551" t="s">
        <v>387</v>
      </c>
      <c r="D272" s="551" t="s">
        <v>388</v>
      </c>
      <c r="E272" s="551" t="s">
        <v>389</v>
      </c>
      <c r="F272" s="551" t="s">
        <v>388</v>
      </c>
    </row>
    <row r="273" spans="1:6" s="519" customFormat="1" ht="11.25">
      <c r="A273" s="534" t="s">
        <v>390</v>
      </c>
      <c r="B273" s="534" t="s">
        <v>395</v>
      </c>
      <c r="C273" s="535" t="s">
        <v>391</v>
      </c>
      <c r="D273" s="536">
        <v>0.11</v>
      </c>
      <c r="E273" s="534" t="s">
        <v>392</v>
      </c>
      <c r="F273" s="536">
        <v>0.1153</v>
      </c>
    </row>
    <row r="274" spans="1:6" s="519" customFormat="1" ht="11.25">
      <c r="A274" s="534" t="s">
        <v>393</v>
      </c>
      <c r="B274" s="534" t="s">
        <v>395</v>
      </c>
      <c r="C274" s="535" t="s">
        <v>391</v>
      </c>
      <c r="D274" s="536">
        <v>0.11</v>
      </c>
      <c r="E274" s="534" t="s">
        <v>392</v>
      </c>
      <c r="F274" s="536">
        <v>0.11020000000000001</v>
      </c>
    </row>
    <row r="275" spans="1:6" s="519" customFormat="1" ht="11.25">
      <c r="A275" s="534" t="s">
        <v>394</v>
      </c>
      <c r="B275" s="534" t="s">
        <v>392</v>
      </c>
      <c r="C275" s="535" t="s">
        <v>391</v>
      </c>
      <c r="D275" s="536">
        <v>3.4200000000000001E-2</v>
      </c>
      <c r="E275" s="534" t="s">
        <v>395</v>
      </c>
      <c r="F275" s="536">
        <v>3.5999999999999997E-2</v>
      </c>
    </row>
    <row r="276" spans="1:6" s="519" customFormat="1" ht="11.25">
      <c r="A276" s="534" t="s">
        <v>400</v>
      </c>
      <c r="B276" s="534" t="s">
        <v>123</v>
      </c>
      <c r="C276" s="535" t="s">
        <v>391</v>
      </c>
      <c r="D276" s="536">
        <v>0.10920000000000001</v>
      </c>
      <c r="E276" s="534" t="s">
        <v>401</v>
      </c>
      <c r="F276" s="536">
        <v>0.1003</v>
      </c>
    </row>
    <row r="277" spans="1:6" s="519" customFormat="1" ht="11.25">
      <c r="A277" s="534" t="s">
        <v>402</v>
      </c>
      <c r="B277" s="534" t="s">
        <v>401</v>
      </c>
      <c r="C277" s="535" t="s">
        <v>391</v>
      </c>
      <c r="D277" s="536">
        <v>9.5000000000000001E-2</v>
      </c>
      <c r="E277" s="534" t="s">
        <v>392</v>
      </c>
      <c r="F277" s="536">
        <v>9.9699999999999997E-2</v>
      </c>
    </row>
    <row r="278" spans="1:6" s="519" customFormat="1" ht="11.25">
      <c r="A278" s="534" t="s">
        <v>246</v>
      </c>
      <c r="B278" s="534" t="s">
        <v>395</v>
      </c>
      <c r="C278" s="535" t="s">
        <v>391</v>
      </c>
      <c r="D278" s="536">
        <v>9.5000000000000001E-2</v>
      </c>
      <c r="E278" s="534" t="s">
        <v>392</v>
      </c>
      <c r="F278" s="536">
        <v>9.9699999999999997E-2</v>
      </c>
    </row>
    <row r="279" spans="1:6" s="519" customFormat="1" ht="11.25">
      <c r="A279" s="534" t="s">
        <v>396</v>
      </c>
      <c r="B279" s="534" t="s">
        <v>395</v>
      </c>
      <c r="C279" s="535" t="s">
        <v>391</v>
      </c>
      <c r="D279" s="536">
        <v>1.0999999999999999E-2</v>
      </c>
      <c r="E279" s="534" t="s">
        <v>395</v>
      </c>
      <c r="F279" s="536">
        <v>1.23E-2</v>
      </c>
    </row>
    <row r="280" spans="1:6" s="519" customFormat="1" ht="11.25">
      <c r="B280" s="537"/>
      <c r="C280" s="520"/>
      <c r="D280" s="520"/>
      <c r="E280" s="520"/>
      <c r="F280" s="520"/>
    </row>
    <row r="281" spans="1:6" s="519" customFormat="1" ht="11.25">
      <c r="B281" s="537"/>
    </row>
    <row r="282" spans="1:6" s="519" customFormat="1" ht="11.25">
      <c r="B282" s="537"/>
    </row>
    <row r="283" spans="1:6">
      <c r="A283" s="732" t="s">
        <v>403</v>
      </c>
      <c r="B283" s="732"/>
      <c r="C283" s="732"/>
      <c r="D283" s="732"/>
      <c r="E283" s="732"/>
    </row>
    <row r="284" spans="1:6">
      <c r="B284" s="505"/>
    </row>
    <row r="285" spans="1:6" ht="28.5" customHeight="1">
      <c r="A285" s="751" t="s">
        <v>404</v>
      </c>
      <c r="B285" s="751"/>
      <c r="C285" s="751"/>
      <c r="D285" s="751"/>
      <c r="E285" s="751"/>
      <c r="F285" s="751"/>
    </row>
    <row r="286" spans="1:6">
      <c r="B286" s="505"/>
    </row>
    <row r="287" spans="1:6">
      <c r="A287" s="750" t="s">
        <v>405</v>
      </c>
      <c r="B287" s="750"/>
      <c r="C287" s="750"/>
      <c r="D287" s="750"/>
      <c r="E287" s="750"/>
    </row>
    <row r="289" spans="1:5">
      <c r="A289" s="538" t="s">
        <v>180</v>
      </c>
      <c r="C289" s="538" t="s">
        <v>181</v>
      </c>
      <c r="E289" s="583" t="s">
        <v>443</v>
      </c>
    </row>
    <row r="290" spans="1:5">
      <c r="A290" s="538" t="s">
        <v>269</v>
      </c>
      <c r="C290" s="538" t="s">
        <v>142</v>
      </c>
      <c r="E290" s="538" t="s">
        <v>123</v>
      </c>
    </row>
    <row r="291" spans="1:5">
      <c r="B291" s="505"/>
    </row>
    <row r="292" spans="1:5">
      <c r="B292" s="505"/>
    </row>
    <row r="293" spans="1:5">
      <c r="B293" s="505"/>
    </row>
    <row r="294" spans="1:5">
      <c r="B294" s="505"/>
      <c r="C294" s="689" t="s">
        <v>493</v>
      </c>
      <c r="D294" s="689"/>
      <c r="E294" s="689"/>
    </row>
    <row r="295" spans="1:5">
      <c r="B295" s="505"/>
      <c r="C295" s="690" t="s">
        <v>494</v>
      </c>
      <c r="D295" s="690"/>
      <c r="E295" s="690"/>
    </row>
    <row r="296" spans="1:5" ht="13.15" customHeight="1">
      <c r="B296" s="505"/>
      <c r="C296" s="691" t="s">
        <v>495</v>
      </c>
      <c r="D296" s="691"/>
      <c r="E296" s="691"/>
    </row>
    <row r="297" spans="1:5" ht="13.15" customHeight="1">
      <c r="B297" s="506"/>
      <c r="C297" s="691"/>
      <c r="D297" s="691"/>
      <c r="E297" s="691"/>
    </row>
    <row r="298" spans="1:5">
      <c r="B298" s="506"/>
      <c r="C298" s="691"/>
      <c r="D298" s="691"/>
      <c r="E298" s="691"/>
    </row>
    <row r="299" spans="1:5">
      <c r="B299" s="506"/>
      <c r="C299" s="691"/>
      <c r="D299" s="691"/>
      <c r="E299" s="691"/>
    </row>
    <row r="300" spans="1:5">
      <c r="B300" s="506"/>
      <c r="C300" s="691"/>
      <c r="D300" s="691"/>
      <c r="E300" s="691"/>
    </row>
    <row r="301" spans="1:5">
      <c r="B301" s="506"/>
    </row>
    <row r="302" spans="1:5">
      <c r="B302" s="506"/>
    </row>
    <row r="303" spans="1:5">
      <c r="B303" s="506"/>
    </row>
    <row r="304" spans="1:5">
      <c r="B304" s="506"/>
    </row>
    <row r="305" spans="2:2">
      <c r="B305" s="506"/>
    </row>
    <row r="306" spans="2:2">
      <c r="B306" s="506"/>
    </row>
    <row r="307" spans="2:2">
      <c r="B307" s="506"/>
    </row>
    <row r="308" spans="2:2">
      <c r="B308" s="506"/>
    </row>
    <row r="309" spans="2:2">
      <c r="B309" s="506"/>
    </row>
    <row r="310" spans="2:2">
      <c r="B310" s="506"/>
    </row>
    <row r="311" spans="2:2">
      <c r="B311" s="501"/>
    </row>
    <row r="312" spans="2:2">
      <c r="B312" s="501"/>
    </row>
    <row r="313" spans="2:2">
      <c r="B313" s="501"/>
    </row>
    <row r="314" spans="2:2">
      <c r="B314" s="501"/>
    </row>
    <row r="315" spans="2:2" ht="15" customHeight="1">
      <c r="B315" s="501"/>
    </row>
  </sheetData>
  <mergeCells count="171">
    <mergeCell ref="A232:D232"/>
    <mergeCell ref="A233:D233"/>
    <mergeCell ref="A236:D236"/>
    <mergeCell ref="A237:D237"/>
    <mergeCell ref="A234:D234"/>
    <mergeCell ref="A235:D235"/>
    <mergeCell ref="A222:D222"/>
    <mergeCell ref="A223:D223"/>
    <mergeCell ref="A203:D203"/>
    <mergeCell ref="A206:E206"/>
    <mergeCell ref="A208:F208"/>
    <mergeCell ref="A214:D214"/>
    <mergeCell ref="A217:E217"/>
    <mergeCell ref="A211:D211"/>
    <mergeCell ref="A238:D238"/>
    <mergeCell ref="A241:E241"/>
    <mergeCell ref="A224:D224"/>
    <mergeCell ref="A227:E227"/>
    <mergeCell ref="A229:F229"/>
    <mergeCell ref="A219:F219"/>
    <mergeCell ref="A221:D221"/>
    <mergeCell ref="A113:D113"/>
    <mergeCell ref="A114:D114"/>
    <mergeCell ref="A115:D115"/>
    <mergeCell ref="A116:D116"/>
    <mergeCell ref="A117:D117"/>
    <mergeCell ref="A118:D118"/>
    <mergeCell ref="A138:D138"/>
    <mergeCell ref="A182:E182"/>
    <mergeCell ref="A158:C158"/>
    <mergeCell ref="A159:C159"/>
    <mergeCell ref="A162:E162"/>
    <mergeCell ref="A164:F164"/>
    <mergeCell ref="A167:D167"/>
    <mergeCell ref="A168:D168"/>
    <mergeCell ref="A169:D169"/>
    <mergeCell ref="A170:D170"/>
    <mergeCell ref="A171:D171"/>
    <mergeCell ref="A264:F264"/>
    <mergeCell ref="A271:F271"/>
    <mergeCell ref="A287:E287"/>
    <mergeCell ref="A283:E283"/>
    <mergeCell ref="A285:F285"/>
    <mergeCell ref="A257:F257"/>
    <mergeCell ref="A255:F255"/>
    <mergeCell ref="A243:F243"/>
    <mergeCell ref="A246:D246"/>
    <mergeCell ref="A251:D251"/>
    <mergeCell ref="A247:D247"/>
    <mergeCell ref="A248:D248"/>
    <mergeCell ref="A253:E253"/>
    <mergeCell ref="A212:D212"/>
    <mergeCell ref="A213:D213"/>
    <mergeCell ref="A196:F196"/>
    <mergeCell ref="A199:D199"/>
    <mergeCell ref="A200:D200"/>
    <mergeCell ref="A201:D201"/>
    <mergeCell ref="A202:D202"/>
    <mergeCell ref="A184:F184"/>
    <mergeCell ref="A187:D187"/>
    <mergeCell ref="A194:D194"/>
    <mergeCell ref="A188:D188"/>
    <mergeCell ref="A189:D189"/>
    <mergeCell ref="A190:D190"/>
    <mergeCell ref="A191:D191"/>
    <mergeCell ref="D157:F157"/>
    <mergeCell ref="D158:F158"/>
    <mergeCell ref="D159:F159"/>
    <mergeCell ref="A157:C157"/>
    <mergeCell ref="A177:D177"/>
    <mergeCell ref="A178:D178"/>
    <mergeCell ref="A179:D179"/>
    <mergeCell ref="E143:F143"/>
    <mergeCell ref="A143:C144"/>
    <mergeCell ref="A145:C145"/>
    <mergeCell ref="A146:C146"/>
    <mergeCell ref="A147:C147"/>
    <mergeCell ref="A152:C152"/>
    <mergeCell ref="A153:C153"/>
    <mergeCell ref="A155:F155"/>
    <mergeCell ref="A172:D172"/>
    <mergeCell ref="A173:D173"/>
    <mergeCell ref="A174:D174"/>
    <mergeCell ref="A175:D175"/>
    <mergeCell ref="A176:D176"/>
    <mergeCell ref="A156:F156"/>
    <mergeCell ref="A148:C148"/>
    <mergeCell ref="A149:C149"/>
    <mergeCell ref="A150:C150"/>
    <mergeCell ref="A151:C151"/>
    <mergeCell ref="A132:D132"/>
    <mergeCell ref="A133:D133"/>
    <mergeCell ref="A134:D134"/>
    <mergeCell ref="A135:D135"/>
    <mergeCell ref="A136:D136"/>
    <mergeCell ref="A139:D139"/>
    <mergeCell ref="A137:D137"/>
    <mergeCell ref="A49:F49"/>
    <mergeCell ref="A52:E52"/>
    <mergeCell ref="A54:F54"/>
    <mergeCell ref="A56:E56"/>
    <mergeCell ref="A58:F58"/>
    <mergeCell ref="A60:E60"/>
    <mergeCell ref="A62:F62"/>
    <mergeCell ref="A88:F88"/>
    <mergeCell ref="A140:D140"/>
    <mergeCell ref="A123:D123"/>
    <mergeCell ref="A124:D124"/>
    <mergeCell ref="A127:E127"/>
    <mergeCell ref="A129:F129"/>
    <mergeCell ref="A121:D121"/>
    <mergeCell ref="A122:D122"/>
    <mergeCell ref="A82:D82"/>
    <mergeCell ref="A90:D90"/>
    <mergeCell ref="A84:F84"/>
    <mergeCell ref="A92:F92"/>
    <mergeCell ref="A95:D95"/>
    <mergeCell ref="C65:D65"/>
    <mergeCell ref="E65:F65"/>
    <mergeCell ref="A67:B67"/>
    <mergeCell ref="A68:B68"/>
    <mergeCell ref="A70:E70"/>
    <mergeCell ref="A72:F72"/>
    <mergeCell ref="A105:D105"/>
    <mergeCell ref="A106:D106"/>
    <mergeCell ref="A6:E6"/>
    <mergeCell ref="A7:E7"/>
    <mergeCell ref="A9:D9"/>
    <mergeCell ref="A11:F11"/>
    <mergeCell ref="A13:F13"/>
    <mergeCell ref="A15:F15"/>
    <mergeCell ref="A37:F37"/>
    <mergeCell ref="A39:F39"/>
    <mergeCell ref="A17:F17"/>
    <mergeCell ref="A19:F19"/>
    <mergeCell ref="A21:F21"/>
    <mergeCell ref="A23:F23"/>
    <mergeCell ref="A25:F25"/>
    <mergeCell ref="A27:F27"/>
    <mergeCell ref="A29:F29"/>
    <mergeCell ref="A31:F31"/>
    <mergeCell ref="A33:F33"/>
    <mergeCell ref="A35:F35"/>
    <mergeCell ref="A41:F41"/>
    <mergeCell ref="A43:E43"/>
    <mergeCell ref="A45:F45"/>
    <mergeCell ref="A47:E47"/>
    <mergeCell ref="C294:E294"/>
    <mergeCell ref="C295:E295"/>
    <mergeCell ref="C296:E300"/>
    <mergeCell ref="A96:D96"/>
    <mergeCell ref="A74:E74"/>
    <mergeCell ref="A76:F76"/>
    <mergeCell ref="A78:E78"/>
    <mergeCell ref="A80:F80"/>
    <mergeCell ref="A119:D119"/>
    <mergeCell ref="A120:D120"/>
    <mergeCell ref="A109:D109"/>
    <mergeCell ref="A110:D110"/>
    <mergeCell ref="A111:D111"/>
    <mergeCell ref="A112:D112"/>
    <mergeCell ref="A107:D107"/>
    <mergeCell ref="A108:D108"/>
    <mergeCell ref="A97:D97"/>
    <mergeCell ref="A98:D98"/>
    <mergeCell ref="A99:D99"/>
    <mergeCell ref="A100:D100"/>
    <mergeCell ref="A101:D101"/>
    <mergeCell ref="A102:D102"/>
    <mergeCell ref="A103:D103"/>
    <mergeCell ref="A104:D104"/>
  </mergeCells>
  <conditionalFormatting sqref="C68:D68 D67">
    <cfRule type="duplicateValues" dxfId="0" priority="1"/>
  </conditionalFormatting>
  <printOptions horizontalCentered="1"/>
  <pageMargins left="0.70866141732283472" right="0.70866141732283472" top="0.74803149606299213" bottom="0.74803149606299213" header="0.31496062992125984" footer="0.31496062992125984"/>
  <pageSetup scale="80" firstPageNumber="8" orientation="portrait" useFirstPageNumber="1" r:id="rId1"/>
  <headerFooter>
    <oddFooter>&amp;C&amp;P</oddFooter>
  </headerFooter>
  <rowBreaks count="4" manualBreakCount="4">
    <brk id="32" max="16383" man="1"/>
    <brk id="69" max="16383" man="1"/>
    <brk id="226" max="16383" man="1"/>
    <brk id="25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981A-D785-4C43-A541-C62C38D192A0}">
  <sheetPr>
    <pageSetUpPr fitToPage="1"/>
  </sheetPr>
  <dimension ref="B15:K45"/>
  <sheetViews>
    <sheetView workbookViewId="0"/>
  </sheetViews>
  <sheetFormatPr baseColWidth="10" defaultColWidth="11.42578125" defaultRowHeight="12.75"/>
  <cols>
    <col min="1" max="16384" width="11.42578125" style="177"/>
  </cols>
  <sheetData>
    <row r="15" spans="2:8">
      <c r="B15" s="712" t="s">
        <v>406</v>
      </c>
      <c r="C15" s="712"/>
      <c r="D15" s="712"/>
      <c r="E15" s="712"/>
      <c r="F15" s="712"/>
      <c r="G15" s="712"/>
      <c r="H15" s="688"/>
    </row>
    <row r="25" spans="11:11" s="306" customFormat="1">
      <c r="K25" s="335"/>
    </row>
    <row r="26" spans="11:11" s="306" customFormat="1">
      <c r="K26" s="335"/>
    </row>
    <row r="33" spans="2:7">
      <c r="B33" s="704" t="s">
        <v>180</v>
      </c>
      <c r="C33" s="704"/>
      <c r="D33" s="704" t="s">
        <v>181</v>
      </c>
      <c r="E33" s="704"/>
      <c r="F33" s="704" t="s">
        <v>443</v>
      </c>
      <c r="G33" s="704"/>
    </row>
    <row r="34" spans="2:7">
      <c r="B34" s="704" t="s">
        <v>132</v>
      </c>
      <c r="C34" s="704"/>
      <c r="D34" s="704" t="s">
        <v>207</v>
      </c>
      <c r="E34" s="704"/>
      <c r="F34" s="704" t="s">
        <v>123</v>
      </c>
      <c r="G34" s="704"/>
    </row>
    <row r="39" spans="2:7">
      <c r="D39" s="689" t="s">
        <v>493</v>
      </c>
      <c r="E39" s="689"/>
      <c r="F39" s="689"/>
    </row>
    <row r="40" spans="2:7">
      <c r="D40" s="690" t="s">
        <v>494</v>
      </c>
      <c r="E40" s="690"/>
      <c r="F40" s="690"/>
    </row>
    <row r="41" spans="2:7" ht="13.15" customHeight="1">
      <c r="D41" s="691" t="s">
        <v>495</v>
      </c>
      <c r="E41" s="691"/>
      <c r="F41" s="691"/>
    </row>
    <row r="42" spans="2:7" ht="13.15" customHeight="1">
      <c r="D42" s="691"/>
      <c r="E42" s="691"/>
      <c r="F42" s="691"/>
    </row>
    <row r="43" spans="2:7">
      <c r="D43" s="691"/>
      <c r="E43" s="691"/>
      <c r="F43" s="691"/>
    </row>
    <row r="44" spans="2:7">
      <c r="D44" s="691"/>
      <c r="E44" s="691"/>
      <c r="F44" s="691"/>
    </row>
    <row r="45" spans="2:7">
      <c r="D45" s="691"/>
      <c r="E45" s="691"/>
      <c r="F45" s="691"/>
    </row>
  </sheetData>
  <mergeCells count="10">
    <mergeCell ref="B15:G15"/>
    <mergeCell ref="F33:G33"/>
    <mergeCell ref="F34:G34"/>
    <mergeCell ref="D33:E33"/>
    <mergeCell ref="D34:E34"/>
    <mergeCell ref="D39:F39"/>
    <mergeCell ref="D40:F40"/>
    <mergeCell ref="D41:F45"/>
    <mergeCell ref="B33:C33"/>
    <mergeCell ref="B34:C34"/>
  </mergeCells>
  <pageMargins left="0.70866141732283472" right="0.70866141732283472" top="0.74803149606299213" bottom="0.74803149606299213" header="0.31496062992125984" footer="0.31496062992125984"/>
  <pageSetup firstPageNumber="15" fitToHeight="0" orientation="portrait" useFirstPageNumber="1" r:id="rId1"/>
  <headerFooter>
    <oddFooter>&amp;C15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D75F3-715B-4AF0-8B6B-D285D94B7B3E}">
  <sheetPr>
    <pageSetUpPr fitToPage="1"/>
  </sheetPr>
  <dimension ref="A1:M47"/>
  <sheetViews>
    <sheetView showGridLines="0" zoomScale="92" workbookViewId="0">
      <selection sqref="A1:L1"/>
    </sheetView>
  </sheetViews>
  <sheetFormatPr baseColWidth="10" defaultColWidth="11.42578125" defaultRowHeight="12.75"/>
  <cols>
    <col min="1" max="1" width="32.7109375" style="622" customWidth="1"/>
    <col min="2" max="2" width="14.42578125" style="622" bestFit="1" customWidth="1"/>
    <col min="3" max="3" width="16.42578125" style="622" bestFit="1" customWidth="1"/>
    <col min="4" max="4" width="14.7109375" style="622" bestFit="1" customWidth="1"/>
    <col min="5" max="5" width="17.85546875" style="622" bestFit="1" customWidth="1"/>
    <col min="6" max="6" width="20.85546875" style="622" bestFit="1" customWidth="1"/>
    <col min="7" max="7" width="14.42578125" style="622" bestFit="1" customWidth="1"/>
    <col min="8" max="8" width="13.28515625" style="622" bestFit="1" customWidth="1"/>
    <col min="9" max="9" width="21.28515625" style="622" customWidth="1"/>
    <col min="10" max="10" width="14" style="622" bestFit="1" customWidth="1"/>
    <col min="11" max="11" width="17.42578125" style="629" bestFit="1" customWidth="1"/>
    <col min="12" max="12" width="14.42578125" style="622" bestFit="1" customWidth="1"/>
    <col min="13" max="16384" width="11.42578125" style="622"/>
  </cols>
  <sheetData>
    <row r="1" spans="1:12" s="621" customFormat="1" ht="16.5">
      <c r="A1" s="762" t="s">
        <v>461</v>
      </c>
      <c r="B1" s="762"/>
      <c r="C1" s="762"/>
      <c r="D1" s="762"/>
      <c r="E1" s="762"/>
      <c r="F1" s="762"/>
      <c r="G1" s="762"/>
      <c r="H1" s="762"/>
      <c r="I1" s="762"/>
      <c r="J1" s="762"/>
      <c r="K1" s="762"/>
      <c r="L1" s="762"/>
    </row>
    <row r="2" spans="1:12" s="621" customFormat="1" ht="16.5">
      <c r="A2" s="762" t="s">
        <v>276</v>
      </c>
      <c r="B2" s="762"/>
      <c r="C2" s="762"/>
      <c r="D2" s="762"/>
      <c r="E2" s="762"/>
      <c r="F2" s="762"/>
      <c r="G2" s="762"/>
      <c r="H2" s="762"/>
      <c r="I2" s="762"/>
      <c r="J2" s="762"/>
      <c r="K2" s="762"/>
      <c r="L2" s="762"/>
    </row>
    <row r="3" spans="1:12" ht="16.5">
      <c r="A3" s="762" t="s">
        <v>9</v>
      </c>
      <c r="B3" s="762"/>
      <c r="C3" s="762"/>
      <c r="D3" s="762"/>
      <c r="E3" s="762"/>
      <c r="F3" s="762"/>
      <c r="G3" s="762"/>
      <c r="H3" s="762"/>
      <c r="I3" s="762"/>
      <c r="J3" s="762"/>
      <c r="K3" s="762"/>
      <c r="L3" s="762"/>
    </row>
    <row r="4" spans="1:12" ht="16.5">
      <c r="A4" s="623"/>
      <c r="B4" s="624"/>
      <c r="C4" s="624"/>
      <c r="D4" s="624"/>
      <c r="E4" s="624"/>
      <c r="F4" s="623"/>
      <c r="G4" s="625"/>
      <c r="H4" s="625"/>
      <c r="I4" s="625"/>
      <c r="J4" s="625"/>
      <c r="K4" s="626"/>
    </row>
    <row r="5" spans="1:12" s="621" customFormat="1" ht="16.5">
      <c r="A5" s="627" t="s">
        <v>159</v>
      </c>
      <c r="B5" s="628"/>
      <c r="C5" s="628"/>
      <c r="D5" s="628"/>
      <c r="E5" s="628"/>
      <c r="F5" s="628"/>
      <c r="G5" s="628"/>
      <c r="H5" s="628"/>
      <c r="I5" s="628"/>
      <c r="J5" s="628"/>
      <c r="K5" s="627"/>
    </row>
    <row r="6" spans="1:12" s="621" customFormat="1" ht="16.5">
      <c r="A6" s="627"/>
      <c r="B6" s="628"/>
      <c r="C6" s="628"/>
      <c r="D6" s="628"/>
      <c r="E6" s="628"/>
      <c r="F6" s="628"/>
      <c r="G6" s="628"/>
      <c r="H6" s="628"/>
      <c r="I6" s="628"/>
      <c r="J6" s="628"/>
      <c r="K6" s="627"/>
    </row>
    <row r="7" spans="1:12" s="621" customFormat="1" ht="16.5">
      <c r="K7" s="629"/>
    </row>
    <row r="8" spans="1:12" s="621" customFormat="1" ht="16.5">
      <c r="K8" s="630" t="s">
        <v>158</v>
      </c>
    </row>
    <row r="9" spans="1:12" s="621" customFormat="1" ht="16.5">
      <c r="K9" s="631"/>
    </row>
    <row r="10" spans="1:12">
      <c r="A10" s="632"/>
      <c r="B10" s="632"/>
      <c r="C10" s="632"/>
      <c r="D10" s="632"/>
      <c r="E10" s="632"/>
      <c r="F10" s="632"/>
      <c r="G10" s="632"/>
      <c r="H10" s="632"/>
      <c r="I10" s="632"/>
      <c r="J10" s="632"/>
      <c r="K10" s="633"/>
    </row>
    <row r="11" spans="1:12" s="629" customFormat="1">
      <c r="A11" s="634"/>
      <c r="B11" s="635" t="s">
        <v>157</v>
      </c>
      <c r="C11" s="636"/>
      <c r="D11" s="636"/>
      <c r="E11" s="636"/>
      <c r="F11" s="636"/>
      <c r="G11" s="763" t="s">
        <v>156</v>
      </c>
      <c r="H11" s="764"/>
      <c r="I11" s="764"/>
      <c r="J11" s="764"/>
      <c r="K11" s="765"/>
      <c r="L11" s="637"/>
    </row>
    <row r="12" spans="1:12" s="629" customFormat="1">
      <c r="A12" s="638"/>
      <c r="B12" s="639" t="s">
        <v>14</v>
      </c>
      <c r="C12" s="639" t="s">
        <v>201</v>
      </c>
      <c r="D12" s="639" t="s">
        <v>199</v>
      </c>
      <c r="E12" s="639" t="s">
        <v>198</v>
      </c>
      <c r="F12" s="639" t="s">
        <v>15</v>
      </c>
      <c r="G12" s="639"/>
      <c r="H12" s="639" t="s">
        <v>200</v>
      </c>
      <c r="I12" s="639" t="s">
        <v>199</v>
      </c>
      <c r="J12" s="639" t="s">
        <v>198</v>
      </c>
      <c r="K12" s="639" t="s">
        <v>197</v>
      </c>
      <c r="L12" s="640" t="s">
        <v>155</v>
      </c>
    </row>
    <row r="13" spans="1:12" s="629" customFormat="1">
      <c r="A13" s="638" t="s">
        <v>16</v>
      </c>
      <c r="B13" s="641" t="s">
        <v>87</v>
      </c>
      <c r="C13" s="641" t="s">
        <v>17</v>
      </c>
      <c r="D13" s="641" t="s">
        <v>92</v>
      </c>
      <c r="E13" s="641" t="s">
        <v>92</v>
      </c>
      <c r="F13" s="641" t="s">
        <v>92</v>
      </c>
      <c r="G13" s="641" t="s">
        <v>154</v>
      </c>
      <c r="H13" s="641" t="s">
        <v>92</v>
      </c>
      <c r="I13" s="641" t="s">
        <v>92</v>
      </c>
      <c r="J13" s="641" t="s">
        <v>92</v>
      </c>
      <c r="K13" s="641" t="s">
        <v>17</v>
      </c>
      <c r="L13" s="642" t="s">
        <v>18</v>
      </c>
    </row>
    <row r="14" spans="1:12">
      <c r="A14" s="643"/>
      <c r="B14" s="643"/>
      <c r="C14" s="643"/>
      <c r="D14" s="643"/>
      <c r="E14" s="643"/>
      <c r="F14" s="643"/>
      <c r="G14" s="643"/>
      <c r="H14" s="643"/>
      <c r="I14" s="643"/>
      <c r="J14" s="643"/>
      <c r="K14" s="643"/>
      <c r="L14" s="644"/>
    </row>
    <row r="15" spans="1:12">
      <c r="A15" s="645" t="s">
        <v>255</v>
      </c>
      <c r="B15" s="578">
        <v>2786255182</v>
      </c>
      <c r="C15" s="646">
        <v>134495028</v>
      </c>
      <c r="D15" s="578">
        <v>0</v>
      </c>
      <c r="E15" s="578">
        <v>0</v>
      </c>
      <c r="F15" s="578">
        <f>+B15+C15-D15+E15</f>
        <v>2920750210</v>
      </c>
      <c r="G15" s="578">
        <v>717831952</v>
      </c>
      <c r="H15" s="578">
        <f>160150421+81990040</f>
        <v>242140461</v>
      </c>
      <c r="I15" s="578">
        <v>0</v>
      </c>
      <c r="J15" s="578">
        <v>0</v>
      </c>
      <c r="K15" s="578">
        <f>SUM(G15:J15)</f>
        <v>959972413</v>
      </c>
      <c r="L15" s="337">
        <f>+F15-K15</f>
        <v>1960777797</v>
      </c>
    </row>
    <row r="16" spans="1:12">
      <c r="A16" s="645"/>
      <c r="B16" s="578"/>
      <c r="C16" s="578"/>
      <c r="D16" s="578"/>
      <c r="E16" s="578"/>
      <c r="F16" s="578"/>
      <c r="G16" s="578"/>
      <c r="H16" s="578"/>
      <c r="I16" s="578"/>
      <c r="J16" s="578"/>
      <c r="K16" s="578"/>
      <c r="L16" s="337"/>
    </row>
    <row r="17" spans="1:13">
      <c r="A17" s="645" t="s">
        <v>196</v>
      </c>
      <c r="B17" s="578">
        <v>126076002</v>
      </c>
      <c r="C17" s="578">
        <v>0</v>
      </c>
      <c r="D17" s="578">
        <v>0</v>
      </c>
      <c r="E17" s="578">
        <v>0</v>
      </c>
      <c r="F17" s="578">
        <f>+B17+C17-D17+E17</f>
        <v>126076002</v>
      </c>
      <c r="G17" s="578">
        <v>87878849</v>
      </c>
      <c r="H17" s="578">
        <f>899235+1798470</f>
        <v>2697705</v>
      </c>
      <c r="I17" s="578">
        <v>0</v>
      </c>
      <c r="J17" s="578">
        <v>0</v>
      </c>
      <c r="K17" s="578">
        <f>SUM(G17:J17)</f>
        <v>90576554</v>
      </c>
      <c r="L17" s="337">
        <f>+F17-K17</f>
        <v>35499448</v>
      </c>
    </row>
    <row r="18" spans="1:13">
      <c r="A18" s="645"/>
      <c r="B18" s="578"/>
      <c r="C18" s="578"/>
      <c r="D18" s="578"/>
      <c r="E18" s="578"/>
      <c r="F18" s="578"/>
      <c r="G18" s="578"/>
      <c r="H18" s="578"/>
      <c r="I18" s="578"/>
      <c r="J18" s="578"/>
      <c r="K18" s="578"/>
      <c r="L18" s="337"/>
    </row>
    <row r="19" spans="1:13">
      <c r="A19" s="647" t="s">
        <v>194</v>
      </c>
      <c r="B19" s="578">
        <v>627887282</v>
      </c>
      <c r="C19" s="578">
        <v>26816545</v>
      </c>
      <c r="D19" s="578">
        <v>0</v>
      </c>
      <c r="E19" s="578">
        <v>0</v>
      </c>
      <c r="F19" s="578">
        <f>+B19+C19-D19+E19</f>
        <v>654703827</v>
      </c>
      <c r="G19" s="578">
        <v>216008054</v>
      </c>
      <c r="H19" s="578">
        <v>106009872</v>
      </c>
      <c r="I19" s="578">
        <v>0</v>
      </c>
      <c r="J19" s="578">
        <v>0</v>
      </c>
      <c r="K19" s="578">
        <f>SUM(G19:J19)</f>
        <v>322017926</v>
      </c>
      <c r="L19" s="337">
        <f>+F19-K19</f>
        <v>332685901</v>
      </c>
    </row>
    <row r="20" spans="1:13">
      <c r="A20" s="645"/>
      <c r="B20" s="578"/>
      <c r="C20" s="578"/>
      <c r="D20" s="578"/>
      <c r="E20" s="578"/>
      <c r="F20" s="578"/>
      <c r="G20" s="578"/>
      <c r="H20" s="578"/>
      <c r="I20" s="578"/>
      <c r="J20" s="578"/>
      <c r="K20" s="578"/>
      <c r="L20" s="337"/>
    </row>
    <row r="21" spans="1:13">
      <c r="A21" s="645" t="s">
        <v>195</v>
      </c>
      <c r="B21" s="578">
        <v>28847266</v>
      </c>
      <c r="C21" s="578">
        <v>7938526</v>
      </c>
      <c r="D21" s="578">
        <v>0</v>
      </c>
      <c r="E21" s="578">
        <v>0</v>
      </c>
      <c r="F21" s="578">
        <f>+B21+C21-D21+E21</f>
        <v>36785792</v>
      </c>
      <c r="G21" s="578">
        <v>1970140</v>
      </c>
      <c r="H21" s="578">
        <f>1410160+2596244</f>
        <v>4006404</v>
      </c>
      <c r="I21" s="578">
        <v>0</v>
      </c>
      <c r="J21" s="578">
        <v>0</v>
      </c>
      <c r="K21" s="578">
        <f>SUM(G21:J21)</f>
        <v>5976544</v>
      </c>
      <c r="L21" s="337">
        <f>+F21-K21</f>
        <v>30809248</v>
      </c>
    </row>
    <row r="22" spans="1:13">
      <c r="A22" s="645"/>
      <c r="B22" s="578"/>
      <c r="C22" s="578"/>
      <c r="D22" s="578"/>
      <c r="E22" s="578"/>
      <c r="F22" s="578"/>
      <c r="G22" s="578"/>
      <c r="H22" s="578"/>
      <c r="I22" s="578"/>
      <c r="J22" s="578"/>
      <c r="K22" s="578"/>
      <c r="L22" s="337"/>
    </row>
    <row r="23" spans="1:13">
      <c r="A23" s="647" t="s">
        <v>193</v>
      </c>
      <c r="B23" s="578">
        <f>-1+441293865</f>
        <v>441293864</v>
      </c>
      <c r="C23" s="578">
        <v>0</v>
      </c>
      <c r="D23" s="578"/>
      <c r="E23" s="578">
        <v>0</v>
      </c>
      <c r="F23" s="578">
        <f>+B23+C23-D23+E23</f>
        <v>441293864</v>
      </c>
      <c r="G23" s="578">
        <v>395986920</v>
      </c>
      <c r="H23" s="578">
        <v>44748011</v>
      </c>
      <c r="I23" s="578">
        <v>0</v>
      </c>
      <c r="J23" s="578">
        <v>0</v>
      </c>
      <c r="K23" s="578">
        <f>SUM(G23:J23)</f>
        <v>440734931</v>
      </c>
      <c r="L23" s="337">
        <f>+F23-K23</f>
        <v>558933</v>
      </c>
    </row>
    <row r="24" spans="1:13">
      <c r="A24" s="647"/>
      <c r="B24" s="578"/>
      <c r="C24" s="578"/>
      <c r="D24" s="578"/>
      <c r="E24" s="578"/>
      <c r="F24" s="578"/>
      <c r="G24" s="578"/>
      <c r="H24" s="578"/>
      <c r="I24" s="578"/>
      <c r="J24" s="578"/>
      <c r="K24" s="578"/>
      <c r="L24" s="337"/>
    </row>
    <row r="25" spans="1:13">
      <c r="A25" s="648" t="s">
        <v>277</v>
      </c>
      <c r="B25" s="578">
        <v>14699950833</v>
      </c>
      <c r="C25" s="578">
        <v>603973613</v>
      </c>
      <c r="D25" s="578">
        <v>0</v>
      </c>
      <c r="E25" s="578">
        <v>0</v>
      </c>
      <c r="F25" s="578">
        <f>+B25+C25-D25+E25</f>
        <v>15303924446</v>
      </c>
      <c r="G25" s="578">
        <v>1262600822</v>
      </c>
      <c r="H25" s="578">
        <v>390382417</v>
      </c>
      <c r="I25" s="578"/>
      <c r="J25" s="578">
        <v>0</v>
      </c>
      <c r="K25" s="578">
        <f>SUM(G25:J25)</f>
        <v>1652983239</v>
      </c>
      <c r="L25" s="337">
        <f>+F25-K25</f>
        <v>13650941207</v>
      </c>
    </row>
    <row r="26" spans="1:13">
      <c r="A26" s="649"/>
      <c r="B26" s="578"/>
      <c r="C26" s="578"/>
      <c r="D26" s="578"/>
      <c r="E26" s="578"/>
      <c r="F26" s="578"/>
      <c r="G26" s="578"/>
      <c r="H26" s="578"/>
      <c r="I26" s="578"/>
      <c r="J26" s="578"/>
      <c r="K26" s="578"/>
      <c r="L26" s="337"/>
    </row>
    <row r="27" spans="1:13">
      <c r="A27" s="649" t="s">
        <v>278</v>
      </c>
      <c r="B27" s="578">
        <v>32670295678</v>
      </c>
      <c r="C27" s="578">
        <v>0</v>
      </c>
      <c r="D27" s="578">
        <v>0</v>
      </c>
      <c r="E27" s="578">
        <v>0</v>
      </c>
      <c r="F27" s="578">
        <f>+B27+C27-D27+E27</f>
        <v>32670295678</v>
      </c>
      <c r="G27" s="578">
        <v>0</v>
      </c>
      <c r="H27" s="578">
        <v>0</v>
      </c>
      <c r="I27" s="578">
        <v>0</v>
      </c>
      <c r="J27" s="578">
        <v>0</v>
      </c>
      <c r="K27" s="578">
        <f>SUM(G27:J27)</f>
        <v>0</v>
      </c>
      <c r="L27" s="337">
        <f>+F27-K27</f>
        <v>32670295678</v>
      </c>
    </row>
    <row r="28" spans="1:13">
      <c r="A28" s="649"/>
      <c r="B28" s="578"/>
      <c r="C28" s="578"/>
      <c r="D28" s="578"/>
      <c r="E28" s="578"/>
      <c r="F28" s="578"/>
      <c r="G28" s="578"/>
      <c r="H28" s="578"/>
      <c r="I28" s="578"/>
      <c r="J28" s="578"/>
      <c r="K28" s="578"/>
      <c r="L28" s="337"/>
    </row>
    <row r="29" spans="1:13">
      <c r="A29" s="649" t="s">
        <v>202</v>
      </c>
      <c r="B29" s="578">
        <v>484981248</v>
      </c>
      <c r="C29" s="578">
        <v>70736148</v>
      </c>
      <c r="D29" s="578">
        <v>0</v>
      </c>
      <c r="E29" s="578">
        <v>0</v>
      </c>
      <c r="F29" s="578">
        <f>+B29+C29-D29+E29</f>
        <v>555717396</v>
      </c>
      <c r="G29" s="578">
        <v>145707000</v>
      </c>
      <c r="H29" s="578">
        <f>28538898+55898857</f>
        <v>84437755</v>
      </c>
      <c r="I29" s="578">
        <v>0</v>
      </c>
      <c r="J29" s="578">
        <v>0</v>
      </c>
      <c r="K29" s="578">
        <f>SUM(G29:J29)</f>
        <v>230144755</v>
      </c>
      <c r="L29" s="337">
        <f>+F29-K29</f>
        <v>325572641</v>
      </c>
    </row>
    <row r="30" spans="1:13">
      <c r="A30" s="649"/>
      <c r="B30" s="578"/>
      <c r="C30" s="578"/>
      <c r="D30" s="578"/>
      <c r="E30" s="578"/>
      <c r="F30" s="578"/>
      <c r="G30" s="578"/>
      <c r="H30" s="578"/>
      <c r="I30" s="578"/>
      <c r="J30" s="578"/>
      <c r="K30" s="578"/>
      <c r="L30" s="337"/>
    </row>
    <row r="31" spans="1:13">
      <c r="A31" s="645" t="s">
        <v>203</v>
      </c>
      <c r="B31" s="578">
        <v>1683103491</v>
      </c>
      <c r="C31" s="578"/>
      <c r="D31" s="578">
        <v>585029500</v>
      </c>
      <c r="E31" s="578">
        <v>0</v>
      </c>
      <c r="F31" s="578">
        <f>+B31+C31-D31+E31</f>
        <v>1098073991</v>
      </c>
      <c r="G31" s="578">
        <v>0</v>
      </c>
      <c r="H31" s="578">
        <v>0</v>
      </c>
      <c r="I31" s="578">
        <v>0</v>
      </c>
      <c r="J31" s="578">
        <v>0</v>
      </c>
      <c r="K31" s="578">
        <v>0</v>
      </c>
      <c r="L31" s="337">
        <f>+F31-K31</f>
        <v>1098073991</v>
      </c>
    </row>
    <row r="32" spans="1:13" s="629" customFormat="1">
      <c r="A32" s="498" t="s">
        <v>460</v>
      </c>
      <c r="B32" s="336">
        <f>SUM(B15:B31)</f>
        <v>53548690846</v>
      </c>
      <c r="C32" s="336">
        <f t="shared" ref="C32:K32" si="0">SUM(C15:C31)</f>
        <v>843959860</v>
      </c>
      <c r="D32" s="336">
        <f t="shared" si="0"/>
        <v>585029500</v>
      </c>
      <c r="E32" s="336">
        <f t="shared" si="0"/>
        <v>0</v>
      </c>
      <c r="F32" s="336">
        <f>SUM(F15:F31)</f>
        <v>53807621206</v>
      </c>
      <c r="G32" s="336">
        <f t="shared" si="0"/>
        <v>2827983737</v>
      </c>
      <c r="H32" s="336">
        <f t="shared" si="0"/>
        <v>874422625</v>
      </c>
      <c r="I32" s="336">
        <f t="shared" si="0"/>
        <v>0</v>
      </c>
      <c r="J32" s="336">
        <f t="shared" si="0"/>
        <v>0</v>
      </c>
      <c r="K32" s="336">
        <f t="shared" si="0"/>
        <v>3702406362</v>
      </c>
      <c r="L32" s="336">
        <f>SUM(L15:L31)</f>
        <v>50105214844</v>
      </c>
      <c r="M32" s="650"/>
    </row>
    <row r="33" spans="1:12" s="629" customFormat="1">
      <c r="A33" s="498" t="s">
        <v>279</v>
      </c>
      <c r="B33" s="336">
        <v>50555332658</v>
      </c>
      <c r="C33" s="336">
        <v>1650715311</v>
      </c>
      <c r="D33" s="336">
        <v>0</v>
      </c>
      <c r="E33" s="336">
        <v>1342642878</v>
      </c>
      <c r="F33" s="336">
        <v>53548690847</v>
      </c>
      <c r="G33" s="336">
        <v>1359350730</v>
      </c>
      <c r="H33" s="336">
        <v>1468633007</v>
      </c>
      <c r="I33" s="336">
        <v>0</v>
      </c>
      <c r="J33" s="336">
        <v>0</v>
      </c>
      <c r="K33" s="336">
        <v>2827983737</v>
      </c>
      <c r="L33" s="336">
        <v>50720707110</v>
      </c>
    </row>
    <row r="34" spans="1:12">
      <c r="B34" s="651"/>
      <c r="D34" s="651"/>
      <c r="F34" s="651"/>
      <c r="L34" s="651"/>
    </row>
    <row r="35" spans="1:12">
      <c r="B35" s="651"/>
      <c r="C35" s="651"/>
      <c r="D35" s="685"/>
      <c r="E35" s="652"/>
      <c r="F35" s="652"/>
      <c r="G35" s="653"/>
      <c r="K35" s="650"/>
      <c r="L35" s="171"/>
    </row>
    <row r="36" spans="1:12" s="655" customFormat="1" ht="18">
      <c r="A36" s="654" t="s">
        <v>151</v>
      </c>
      <c r="E36" s="656"/>
      <c r="F36" s="656"/>
      <c r="I36" s="656"/>
      <c r="K36" s="657"/>
      <c r="L36" s="656"/>
    </row>
    <row r="37" spans="1:12">
      <c r="F37" s="651"/>
      <c r="I37" s="651"/>
      <c r="K37" s="650"/>
    </row>
    <row r="38" spans="1:12" s="658" customFormat="1" ht="15.75">
      <c r="K38" s="659"/>
    </row>
    <row r="41" spans="1:12">
      <c r="A41" s="760" t="s">
        <v>180</v>
      </c>
      <c r="B41" s="760"/>
      <c r="C41" s="766" t="s">
        <v>181</v>
      </c>
      <c r="D41" s="766"/>
      <c r="E41" s="760" t="s">
        <v>443</v>
      </c>
      <c r="F41" s="760"/>
      <c r="G41" s="689" t="s">
        <v>493</v>
      </c>
      <c r="H41" s="689"/>
      <c r="I41" s="689"/>
    </row>
    <row r="42" spans="1:12">
      <c r="A42" s="760" t="s">
        <v>132</v>
      </c>
      <c r="B42" s="760"/>
      <c r="C42" s="761" t="s">
        <v>207</v>
      </c>
      <c r="D42" s="761"/>
      <c r="E42" s="760" t="s">
        <v>123</v>
      </c>
      <c r="F42" s="760"/>
      <c r="G42" s="690" t="s">
        <v>494</v>
      </c>
      <c r="H42" s="690"/>
      <c r="I42" s="690"/>
    </row>
    <row r="43" spans="1:12" ht="13.15" customHeight="1">
      <c r="G43" s="691" t="s">
        <v>495</v>
      </c>
      <c r="H43" s="691"/>
      <c r="I43" s="691"/>
    </row>
    <row r="44" spans="1:12" ht="13.15" customHeight="1">
      <c r="G44" s="691"/>
      <c r="H44" s="691"/>
      <c r="I44" s="691"/>
    </row>
    <row r="45" spans="1:12">
      <c r="G45" s="691"/>
      <c r="H45" s="691"/>
      <c r="I45" s="691"/>
    </row>
    <row r="46" spans="1:12">
      <c r="G46" s="691"/>
      <c r="H46" s="691"/>
      <c r="I46" s="691"/>
    </row>
    <row r="47" spans="1:12">
      <c r="G47" s="691"/>
      <c r="H47" s="691"/>
      <c r="I47" s="691"/>
    </row>
  </sheetData>
  <mergeCells count="13">
    <mergeCell ref="A1:L1"/>
    <mergeCell ref="A2:L2"/>
    <mergeCell ref="A3:L3"/>
    <mergeCell ref="G11:K11"/>
    <mergeCell ref="A41:B41"/>
    <mergeCell ref="C41:D41"/>
    <mergeCell ref="E41:F41"/>
    <mergeCell ref="G41:I41"/>
    <mergeCell ref="G42:I42"/>
    <mergeCell ref="G43:I47"/>
    <mergeCell ref="A42:B42"/>
    <mergeCell ref="C42:D42"/>
    <mergeCell ref="E42:F42"/>
  </mergeCells>
  <printOptions gridLinesSet="0"/>
  <pageMargins left="0.23622047244094491" right="0.23622047244094491" top="0.74803149606299213" bottom="0.74803149606299213" header="0.31496062992125984" footer="0.31496062992125984"/>
  <pageSetup scale="64" fitToHeight="0" orientation="landscape" horizontalDpi="300" verticalDpi="300" r:id="rId1"/>
  <headerFooter alignWithMargins="0">
    <oddFooter xml:space="preserve">&amp;C&amp;12 16&amp;10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46"/>
  <sheetViews>
    <sheetView showGridLines="0" workbookViewId="0">
      <selection sqref="A1:J1"/>
    </sheetView>
  </sheetViews>
  <sheetFormatPr baseColWidth="10" defaultColWidth="11.42578125" defaultRowHeight="12.75"/>
  <cols>
    <col min="1" max="1" width="22.28515625" style="177" customWidth="1"/>
    <col min="2" max="2" width="15.5703125" style="177" customWidth="1"/>
    <col min="3" max="3" width="20.28515625" style="177" bestFit="1" customWidth="1"/>
    <col min="4" max="4" width="11" style="177" bestFit="1" customWidth="1"/>
    <col min="5" max="5" width="15.140625" style="177" customWidth="1"/>
    <col min="6" max="6" width="15.140625" style="177" bestFit="1" customWidth="1"/>
    <col min="7" max="8" width="10.28515625" style="177" customWidth="1"/>
    <col min="9" max="9" width="14.42578125" style="177" bestFit="1" customWidth="1"/>
    <col min="10" max="10" width="12.7109375" style="177" bestFit="1" customWidth="1"/>
    <col min="11" max="16384" width="11.42578125" style="177"/>
  </cols>
  <sheetData>
    <row r="1" spans="1:12" ht="16.5">
      <c r="A1" s="701" t="s">
        <v>451</v>
      </c>
      <c r="B1" s="701"/>
      <c r="C1" s="701"/>
      <c r="D1" s="701"/>
      <c r="E1" s="701"/>
      <c r="F1" s="701"/>
      <c r="G1" s="701"/>
      <c r="H1" s="701"/>
      <c r="I1" s="701"/>
      <c r="J1" s="701"/>
    </row>
    <row r="2" spans="1:12" ht="16.5">
      <c r="A2" s="701" t="s">
        <v>275</v>
      </c>
      <c r="B2" s="701"/>
      <c r="C2" s="701"/>
      <c r="D2" s="701"/>
      <c r="E2" s="701"/>
      <c r="F2" s="701"/>
      <c r="G2" s="701"/>
      <c r="H2" s="701"/>
      <c r="I2" s="701"/>
      <c r="J2" s="701"/>
    </row>
    <row r="3" spans="1:12" ht="16.5">
      <c r="A3" s="701" t="s">
        <v>9</v>
      </c>
      <c r="B3" s="701"/>
      <c r="C3" s="701"/>
      <c r="D3" s="701"/>
      <c r="E3" s="701"/>
      <c r="F3" s="701"/>
      <c r="G3" s="701"/>
      <c r="H3" s="701"/>
      <c r="I3" s="701"/>
      <c r="J3" s="701"/>
    </row>
    <row r="4" spans="1:12" s="360" customFormat="1" ht="16.5">
      <c r="A4" s="361"/>
      <c r="B4" s="361"/>
      <c r="C4" s="361"/>
      <c r="D4" s="361"/>
      <c r="E4" s="361"/>
      <c r="F4" s="361"/>
      <c r="G4" s="361"/>
      <c r="H4" s="361"/>
      <c r="I4" s="361"/>
      <c r="J4" s="361"/>
    </row>
    <row r="5" spans="1:12" s="360" customFormat="1" ht="16.5">
      <c r="A5" s="361" t="s">
        <v>19</v>
      </c>
      <c r="B5" s="361"/>
      <c r="C5" s="361"/>
      <c r="D5" s="361"/>
      <c r="E5" s="361"/>
      <c r="F5" s="361"/>
      <c r="G5" s="361"/>
      <c r="H5" s="361"/>
      <c r="I5" s="361"/>
      <c r="J5" s="361"/>
    </row>
    <row r="6" spans="1:12" s="360" customFormat="1" ht="16.5">
      <c r="A6" s="361"/>
      <c r="B6" s="361"/>
      <c r="C6" s="361"/>
      <c r="D6" s="361"/>
      <c r="E6" s="361"/>
      <c r="F6" s="361"/>
      <c r="G6" s="361"/>
      <c r="H6" s="361"/>
      <c r="I6" s="361"/>
      <c r="J6" s="361"/>
    </row>
    <row r="7" spans="1:12" s="356" customFormat="1" ht="16.5">
      <c r="A7" s="359"/>
      <c r="B7" s="359"/>
      <c r="C7" s="359"/>
      <c r="D7" s="359"/>
      <c r="E7" s="359"/>
      <c r="F7" s="359"/>
      <c r="G7" s="359"/>
      <c r="H7" s="359"/>
      <c r="I7" s="359"/>
      <c r="J7" s="358"/>
      <c r="K7" s="357"/>
      <c r="L7" s="357"/>
    </row>
    <row r="8" spans="1:12">
      <c r="A8" s="355"/>
      <c r="J8" s="354" t="s">
        <v>20</v>
      </c>
    </row>
    <row r="9" spans="1:12">
      <c r="A9" s="248"/>
    </row>
    <row r="10" spans="1:12">
      <c r="A10" s="278"/>
      <c r="B10" s="353" t="s">
        <v>21</v>
      </c>
      <c r="C10" s="351"/>
      <c r="D10" s="351"/>
      <c r="E10" s="350"/>
      <c r="F10" s="351"/>
      <c r="G10" s="352" t="s">
        <v>22</v>
      </c>
      <c r="H10" s="351"/>
      <c r="I10" s="350"/>
      <c r="J10" s="349"/>
    </row>
    <row r="11" spans="1:12">
      <c r="A11" s="348"/>
      <c r="B11" s="347" t="s">
        <v>14</v>
      </c>
      <c r="C11" s="767" t="s">
        <v>23</v>
      </c>
      <c r="D11" s="767" t="s">
        <v>24</v>
      </c>
      <c r="E11" s="347" t="s">
        <v>15</v>
      </c>
      <c r="F11" s="347" t="s">
        <v>25</v>
      </c>
      <c r="G11" s="347" t="s">
        <v>26</v>
      </c>
      <c r="H11" s="767" t="s">
        <v>27</v>
      </c>
      <c r="I11" s="347" t="s">
        <v>197</v>
      </c>
      <c r="J11" s="346" t="s">
        <v>28</v>
      </c>
    </row>
    <row r="12" spans="1:12">
      <c r="A12" s="345" t="s">
        <v>16</v>
      </c>
      <c r="B12" s="344" t="s">
        <v>92</v>
      </c>
      <c r="C12" s="768"/>
      <c r="D12" s="768"/>
      <c r="E12" s="344" t="s">
        <v>92</v>
      </c>
      <c r="F12" s="343" t="s">
        <v>104</v>
      </c>
      <c r="G12" s="344" t="s">
        <v>92</v>
      </c>
      <c r="H12" s="768"/>
      <c r="I12" s="343" t="s">
        <v>17</v>
      </c>
      <c r="J12" s="343" t="s">
        <v>18</v>
      </c>
    </row>
    <row r="13" spans="1:12">
      <c r="A13" s="278"/>
      <c r="B13" s="278"/>
      <c r="C13" s="278"/>
      <c r="D13" s="278"/>
      <c r="E13" s="278"/>
      <c r="F13" s="278"/>
      <c r="G13" s="278"/>
      <c r="H13" s="278"/>
      <c r="I13" s="278"/>
      <c r="J13" s="278"/>
    </row>
    <row r="14" spans="1:12" hidden="1">
      <c r="A14" s="342"/>
      <c r="B14" s="341"/>
      <c r="C14" s="341"/>
      <c r="D14" s="341"/>
      <c r="E14" s="341"/>
      <c r="F14" s="341"/>
      <c r="G14" s="341"/>
      <c r="H14" s="341"/>
      <c r="I14" s="341"/>
      <c r="J14" s="341"/>
    </row>
    <row r="15" spans="1:12" hidden="1">
      <c r="A15" s="273"/>
      <c r="B15" s="340"/>
      <c r="C15" s="340"/>
      <c r="D15" s="340"/>
      <c r="E15" s="340"/>
      <c r="F15" s="340"/>
      <c r="G15" s="340"/>
      <c r="H15" s="340"/>
      <c r="I15" s="340"/>
      <c r="J15" s="340"/>
    </row>
    <row r="16" spans="1:12" hidden="1">
      <c r="A16" s="273"/>
      <c r="B16" s="340"/>
      <c r="C16" s="340"/>
      <c r="D16" s="340"/>
      <c r="E16" s="340"/>
      <c r="F16" s="340"/>
      <c r="G16" s="340"/>
      <c r="H16" s="340"/>
      <c r="I16" s="340"/>
      <c r="J16" s="340"/>
    </row>
    <row r="17" spans="1:24" hidden="1">
      <c r="A17" s="273"/>
      <c r="B17" s="340"/>
      <c r="C17" s="340"/>
      <c r="D17" s="340"/>
      <c r="E17" s="340"/>
      <c r="F17" s="340"/>
      <c r="G17" s="340"/>
      <c r="H17" s="340"/>
      <c r="I17" s="340"/>
      <c r="J17" s="340"/>
    </row>
    <row r="18" spans="1:24" s="248" customFormat="1">
      <c r="A18" s="466" t="s">
        <v>249</v>
      </c>
      <c r="B18" s="467">
        <v>1282965565</v>
      </c>
      <c r="C18" s="468">
        <f>10318095+150649100+174</f>
        <v>160967369</v>
      </c>
      <c r="D18" s="467">
        <v>0</v>
      </c>
      <c r="E18" s="468">
        <f>+B18+C18</f>
        <v>1443932934</v>
      </c>
      <c r="F18" s="468">
        <v>0</v>
      </c>
      <c r="G18" s="468">
        <v>343939</v>
      </c>
      <c r="H18" s="468">
        <v>0</v>
      </c>
      <c r="I18" s="468">
        <f>+G18</f>
        <v>343939</v>
      </c>
      <c r="J18" s="468">
        <f>+E18-G18</f>
        <v>1443588995</v>
      </c>
      <c r="X18" s="662"/>
    </row>
    <row r="19" spans="1:24" hidden="1">
      <c r="A19" s="273"/>
      <c r="B19" s="469"/>
      <c r="C19" s="469"/>
      <c r="D19" s="469"/>
      <c r="E19" s="469"/>
      <c r="F19" s="469"/>
      <c r="G19" s="469"/>
      <c r="H19" s="469"/>
      <c r="I19" s="469"/>
      <c r="J19" s="469"/>
    </row>
    <row r="20" spans="1:24" hidden="1">
      <c r="A20" s="273"/>
      <c r="B20" s="469"/>
      <c r="C20" s="469"/>
      <c r="D20" s="469"/>
      <c r="E20" s="469"/>
      <c r="F20" s="469"/>
      <c r="G20" s="469"/>
      <c r="H20" s="469"/>
      <c r="I20" s="469"/>
      <c r="J20" s="469"/>
    </row>
    <row r="21" spans="1:24" hidden="1">
      <c r="A21" s="273"/>
      <c r="B21" s="469"/>
      <c r="C21" s="469"/>
      <c r="D21" s="469"/>
      <c r="E21" s="469"/>
      <c r="F21" s="469"/>
      <c r="G21" s="469"/>
      <c r="H21" s="469"/>
      <c r="I21" s="469"/>
      <c r="J21" s="469"/>
    </row>
    <row r="22" spans="1:24" hidden="1">
      <c r="A22" s="273"/>
      <c r="B22" s="469"/>
      <c r="C22" s="469"/>
      <c r="D22" s="469"/>
      <c r="E22" s="469"/>
      <c r="F22" s="469"/>
      <c r="G22" s="469"/>
      <c r="H22" s="469"/>
      <c r="I22" s="469"/>
      <c r="J22" s="469"/>
    </row>
    <row r="23" spans="1:24">
      <c r="A23" s="273" t="s">
        <v>250</v>
      </c>
      <c r="B23" s="467">
        <v>96204645</v>
      </c>
      <c r="C23" s="469">
        <v>11398401</v>
      </c>
      <c r="D23" s="469">
        <v>0</v>
      </c>
      <c r="E23" s="468">
        <f>+C23+B23</f>
        <v>107603046</v>
      </c>
      <c r="F23" s="468">
        <v>0</v>
      </c>
      <c r="G23" s="468">
        <v>0</v>
      </c>
      <c r="H23" s="468">
        <v>0</v>
      </c>
      <c r="I23" s="468">
        <v>0</v>
      </c>
      <c r="J23" s="469">
        <f>+E23</f>
        <v>107603046</v>
      </c>
    </row>
    <row r="24" spans="1:24">
      <c r="A24" s="479" t="s">
        <v>462</v>
      </c>
      <c r="B24" s="480">
        <f>SUM(B18:B23)</f>
        <v>1379170210</v>
      </c>
      <c r="C24" s="480">
        <f t="shared" ref="C24:J24" si="0">SUM(C18:C23)</f>
        <v>172365770</v>
      </c>
      <c r="D24" s="480">
        <f t="shared" si="0"/>
        <v>0</v>
      </c>
      <c r="E24" s="480">
        <f>SUM(E18:E23)</f>
        <v>1551535980</v>
      </c>
      <c r="F24" s="480">
        <f t="shared" si="0"/>
        <v>0</v>
      </c>
      <c r="G24" s="480">
        <f t="shared" si="0"/>
        <v>343939</v>
      </c>
      <c r="H24" s="480">
        <f t="shared" si="0"/>
        <v>0</v>
      </c>
      <c r="I24" s="480">
        <f t="shared" si="0"/>
        <v>343939</v>
      </c>
      <c r="J24" s="480">
        <f t="shared" si="0"/>
        <v>1551192041</v>
      </c>
    </row>
    <row r="25" spans="1:24">
      <c r="A25" s="499" t="s">
        <v>441</v>
      </c>
      <c r="B25" s="480">
        <v>793763509</v>
      </c>
      <c r="C25" s="480">
        <v>585406701</v>
      </c>
      <c r="D25" s="480">
        <v>0</v>
      </c>
      <c r="E25" s="480">
        <v>1379170210</v>
      </c>
      <c r="F25" s="480">
        <v>0</v>
      </c>
      <c r="G25" s="480">
        <v>0</v>
      </c>
      <c r="H25" s="480">
        <v>0</v>
      </c>
      <c r="I25" s="480">
        <v>0</v>
      </c>
      <c r="J25" s="480">
        <v>1379170210</v>
      </c>
    </row>
    <row r="26" spans="1:24">
      <c r="B26" s="177" t="s">
        <v>10</v>
      </c>
      <c r="E26" s="662"/>
      <c r="J26" s="183"/>
    </row>
    <row r="27" spans="1:24">
      <c r="G27" s="662"/>
      <c r="J27" s="662"/>
    </row>
    <row r="28" spans="1:24">
      <c r="J28" s="662"/>
    </row>
    <row r="31" spans="1:24" s="338" customFormat="1" ht="18">
      <c r="A31" s="338" t="s">
        <v>151</v>
      </c>
      <c r="J31" s="339"/>
    </row>
    <row r="34" spans="1:9" ht="13.5">
      <c r="A34" s="689" t="s">
        <v>180</v>
      </c>
      <c r="B34" s="689"/>
      <c r="E34" s="719" t="s">
        <v>181</v>
      </c>
      <c r="F34" s="719"/>
      <c r="G34" s="71"/>
      <c r="H34" s="689" t="s">
        <v>443</v>
      </c>
      <c r="I34" s="689"/>
    </row>
    <row r="35" spans="1:9">
      <c r="A35" s="702" t="s">
        <v>132</v>
      </c>
      <c r="B35" s="702"/>
      <c r="E35" s="703" t="s">
        <v>207</v>
      </c>
      <c r="F35" s="703"/>
      <c r="G35" s="135"/>
      <c r="H35" s="702" t="s">
        <v>123</v>
      </c>
      <c r="I35" s="702"/>
    </row>
    <row r="40" spans="1:9">
      <c r="D40" s="689" t="s">
        <v>493</v>
      </c>
      <c r="E40" s="689"/>
      <c r="F40" s="689"/>
    </row>
    <row r="41" spans="1:9" ht="13.9" customHeight="1">
      <c r="D41" s="690" t="s">
        <v>494</v>
      </c>
      <c r="E41" s="690"/>
      <c r="F41" s="690"/>
    </row>
    <row r="42" spans="1:9" ht="13.15" customHeight="1">
      <c r="D42" s="691" t="s">
        <v>495</v>
      </c>
      <c r="E42" s="691"/>
      <c r="F42" s="691"/>
    </row>
    <row r="43" spans="1:9" ht="13.15" customHeight="1">
      <c r="D43" s="691"/>
      <c r="E43" s="691"/>
      <c r="F43" s="691"/>
    </row>
    <row r="44" spans="1:9" ht="13.15" customHeight="1">
      <c r="D44" s="691"/>
      <c r="E44" s="691"/>
      <c r="F44" s="691"/>
    </row>
    <row r="45" spans="1:9" ht="13.15" customHeight="1">
      <c r="D45" s="691"/>
      <c r="E45" s="691"/>
      <c r="F45" s="691"/>
    </row>
    <row r="46" spans="1:9" ht="13.15" customHeight="1">
      <c r="D46" s="691"/>
      <c r="E46" s="691"/>
      <c r="F46" s="691"/>
    </row>
  </sheetData>
  <mergeCells count="15">
    <mergeCell ref="D40:F40"/>
    <mergeCell ref="D41:F41"/>
    <mergeCell ref="D42:F46"/>
    <mergeCell ref="A1:J1"/>
    <mergeCell ref="A2:J2"/>
    <mergeCell ref="A3:J3"/>
    <mergeCell ref="A35:B35"/>
    <mergeCell ref="E35:F35"/>
    <mergeCell ref="H35:I35"/>
    <mergeCell ref="A34:B34"/>
    <mergeCell ref="E34:F34"/>
    <mergeCell ref="H34:I34"/>
    <mergeCell ref="C11:C12"/>
    <mergeCell ref="D11:D12"/>
    <mergeCell ref="H11:H12"/>
  </mergeCells>
  <printOptions gridLinesSet="0"/>
  <pageMargins left="0.9055118110236221" right="1.4566929133858268" top="1.5748031496062993" bottom="1.1811023622047245" header="0.51181102362204722" footer="1.1023622047244095"/>
  <pageSetup scale="66" fitToHeight="0" orientation="landscape" horizontalDpi="300" verticalDpi="300" r:id="rId1"/>
  <headerFooter alignWithMargins="0">
    <oddFooter>&amp;C&amp;12 17</oddFooter>
  </headerFooter>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4E0YLJM9BmmJYCdKY44s/knoFJH/zRUuKACVa73txYU=</DigestValue>
    </Reference>
    <Reference Type="http://www.w3.org/2000/09/xmldsig#Object" URI="#idOfficeObject">
      <DigestMethod Algorithm="http://www.w3.org/2001/04/xmlenc#sha256"/>
      <DigestValue>lSNr8IXyHhhfzPg73Xf1tiEFuZ2zhbck7n1RVQ3IJr0=</DigestValue>
    </Reference>
    <Reference Type="http://uri.etsi.org/01903#SignedProperties" URI="#idSignedProperties">
      <Transforms>
        <Transform Algorithm="http://www.w3.org/TR/2001/REC-xml-c14n-20010315"/>
      </Transforms>
      <DigestMethod Algorithm="http://www.w3.org/2001/04/xmlenc#sha256"/>
      <DigestValue>h15PkZUVnz8vzDnf78y7fV9rqMTvtFs+DXnvF0ffC2g=</DigestValue>
    </Reference>
    <Reference Type="http://www.w3.org/2000/09/xmldsig#Object" URI="#idValidSigLnImg">
      <DigestMethod Algorithm="http://www.w3.org/2001/04/xmlenc#sha256"/>
      <DigestValue>L6nGzUc2LLvU1WHLsKz7wE2MymAB8c/mxPWZQzUwR68=</DigestValue>
    </Reference>
    <Reference Type="http://www.w3.org/2000/09/xmldsig#Object" URI="#idInvalidSigLnImg">
      <DigestMethod Algorithm="http://www.w3.org/2001/04/xmlenc#sha256"/>
      <DigestValue>XMnukNsXw1mWXjVMlSBd/crt1fBRFPSHIKt4WhEGZDc=</DigestValue>
    </Reference>
  </SignedInfo>
  <SignatureValue>l97fDcSD1mjzbRXmqM3drL3hVLY+i0fJodTk+Y8LxzA2XJQJnIZmIp7lVhglmpxpwbmY+yhZevrJ
EZtPeb1OkrFSFd/UBBYI7VRkmyC4ii0wn/C7fSE4xveHL1SOGLwk9XJUfQy4s5QHd/eTxVhD/dIa
zYqLFmqR2EA3394dSq74YkxQBGXFWysVB/MON/OqoJuVNOZuOvVHrjfol5Y/qeLYOV3KKlK3MGrq
IkLxVwz80hcCacb8hil2JtqSvHEfqHyA60fBBaud6QcaVUsn7ERDGNuYU7tsICaZ2bfShlQicG3c
ooFSSnEVBQb84rH/lQHXRuXn75sKUzu1W+7L3Q==</SignatureValue>
  <KeyInfo>
    <X509Data>
      <X509Certificate>MIIHsTCCBZmgAwIBAgIQF00UDwC/FJJdyuO8oMrXvjANBgkqhkiG9w0BAQsFADBPMRcwFQYDVQQFEw5SVUMgODAwODAwOTktMDELMAkGA1UEBhMCUFkxETAPBgNVBAoMCFZJVCBTLkEuMRQwEgYDVQQDEwtDQS1WSVQgUy5BLjAeFw0xOTExMTIxNjU0MjBaFw0yMTExMTIxNjU0MjBaMIGQMQ4wDAYDVQQqDAVBTkdFTDEVMBMGA1UEBAwMREVWQUNBIFBBVk9OMREwDwYDVQQFEwhDSTc1NjM1MzEbMBkGA1UEAwwSQU5HRUwgREVWQUNBIFBBVk9OMREwDwYDVQQLDAhGSVJNQSBGMjEXMBUGA1UECgwOUEVSU09OQSBGSVNJQ0ExCzAJBgNVBAYTAlBZMIIBIjANBgkqhkiG9w0BAQEFAAOCAQ8AMIIBCgKCAQEAyAQUygOcQGVKnis4/gvL/F1GxG/8JZjkBSxGGrauLdjjdTnbb5hyf1N5WCJDX8GQi/k1PILATzoonG2md+JCzWRVzNS9I5dOXdDqUqsOBB7RY3t5c6Y8HMGn1PVsZ7RCrjVKd3MYLo5s8Mjrdkr97wdfeyx8ZUfTNp+Bp9rcbW1DUMEWQf6VCE3Y2FiS8W0BJEmruT1KLZy5tlCgnnhSjOJHLaxe1ioNaMrlQwJsngBN3BfsSWiicFAOGxdLs7WxdLgdFWXJiWtOnhPsNJiWJIMiD57Peo/WNTs7dsIDTdkff/z5pkgf60zJb23cnHZAJEebKBmdh/Uwa2mWlYrTCQIDAQABo4IDRTCCA0EwDAYDVR0TAQH/BAIwADAOBgNVHQ8BAf8EBAMCBeAwLAYDVR0lAQH/BCIwIAYIKwYBBQUHAwQGCCsGAQUFBwMCBgorBgEEAYI3FAICMB0GA1UdDgQWBBRilDtlH9+1i6o8C2XqMXx13fRPW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sGA1UdEQQUMBKBEENZQ0VAQ1lDR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sUFctHJspF1DPZfUmKZJGFt7ukDKZ6TelqvpEAYdnm0ajrwR4qhCwRD95ZqmDgpZ9EiRXvacoozEbnYG/H8TsbIQa/8reK119YpkAr4D/+3X45Bqud7Di7A6oZDwwQs4ZVZGbswR4iCiTkVQT3ByHAe2R27pH2KOIFvlbiU9KhhoBpSRvoryupcJqffWeXWa382yfPwyajpOJzw17umKggQBACZP5RZRhE3vVbzIuR5/qwsOHt45QJwfPBocGm6ubA00EzFZl9KW6pk50g3reI0JvTVn6FmyjbqdNieAkbw7VaBou5qpCUg8h3BADITBqpWAyL4RpsFxBA583Fa8LwOAKyJWoN+VCzc7f+rBWk82rRFnT2Q0Weoejvoqnxa3bVyqH20uxq8JD7S0v4AufcScmKLcWcD5GeuU7P29H0dQPEsyezubgpDZXw7OTf4Km/aOTiyPGIAdhaAyl0WAswMF0f9Kg7pzaFCVB/TtYhWMqSeHRxp3uMzl3TGkLca9af8/OcMSq9mhnUIol313o7DXByHA7tdqq9nC7gGHh54jNx05w9AvRYDKfh3WnGWTu4rmTyv7j/dKkoWaZbQuCmlZAyezslHXRmybYiK58ObUmYkUieyC8Pcw+/KeQ00QpFoPsiwrW3pM4n7hiXIdchQxB6hLo1joeFOwETKcG3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HxRn2e3ANlfzHE8hvGAe9ofQR/3QQEnsO8i2bxEtyT4=</DigestValue>
      </Reference>
      <Reference URI="/xl/calcChain.xml?ContentType=application/vnd.openxmlformats-officedocument.spreadsheetml.calcChain+xml">
        <DigestMethod Algorithm="http://www.w3.org/2001/04/xmlenc#sha256"/>
        <DigestValue>cY8OCAEYTF6BWQKVLmyHyZSY/D69i9ZU3DXTJSdCEEo=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fReQdYQtAnrqyF3kJ1lp+tR7ZJh268LDKsaEUVwg2NA=</DigestValue>
      </Reference>
      <Reference URI="/xl/drawings/drawing10.xml?ContentType=application/vnd.openxmlformats-officedocument.drawing+xml">
        <DigestMethod Algorithm="http://www.w3.org/2001/04/xmlenc#sha256"/>
        <DigestValue>aTfscgg7/ISMhTmhy7bE3kC/kqhSncudv3AGZm/D+g8=</DigestValue>
      </Reference>
      <Reference URI="/xl/drawings/drawing11.xml?ContentType=application/vnd.openxmlformats-officedocument.drawing+xml">
        <DigestMethod Algorithm="http://www.w3.org/2001/04/xmlenc#sha256"/>
        <DigestValue>OPD3keEEQsfIHcm7CMO0R0hnfqQQFdvxLnyhRM9Of0c=</DigestValue>
      </Reference>
      <Reference URI="/xl/drawings/drawing12.xml?ContentType=application/vnd.openxmlformats-officedocument.drawing+xml">
        <DigestMethod Algorithm="http://www.w3.org/2001/04/xmlenc#sha256"/>
        <DigestValue>KHJvbthu2C2C3qf6GsG6bHdymMGN1mzimakn25wWMnA=</DigestValue>
      </Reference>
      <Reference URI="/xl/drawings/drawing13.xml?ContentType=application/vnd.openxmlformats-officedocument.drawing+xml">
        <DigestMethod Algorithm="http://www.w3.org/2001/04/xmlenc#sha256"/>
        <DigestValue>3F/qaUTXS49DM9UI6O2qi47CPaOqyuwh6YDijB4NCZk=</DigestValue>
      </Reference>
      <Reference URI="/xl/drawings/drawing14.xml?ContentType=application/vnd.openxmlformats-officedocument.drawing+xml">
        <DigestMethod Algorithm="http://www.w3.org/2001/04/xmlenc#sha256"/>
        <DigestValue>RovbhYo6kNYQSs6kbsTFOUgWiNtwTXoVKONsPhCUBjA=</DigestValue>
      </Reference>
      <Reference URI="/xl/drawings/drawing15.xml?ContentType=application/vnd.openxmlformats-officedocument.drawing+xml">
        <DigestMethod Algorithm="http://www.w3.org/2001/04/xmlenc#sha256"/>
        <DigestValue>LjgbwvkKd9yly/k2O2if5PilU+pxp0GpoZFSnF14YL4=</DigestValue>
      </Reference>
      <Reference URI="/xl/drawings/drawing16.xml?ContentType=application/vnd.openxmlformats-officedocument.drawing+xml">
        <DigestMethod Algorithm="http://www.w3.org/2001/04/xmlenc#sha256"/>
        <DigestValue>re2Li44m+92wUmBfbcWI2NUE4tNviojIsK7u1pTIkxo=</DigestValue>
      </Reference>
      <Reference URI="/xl/drawings/drawing2.xml?ContentType=application/vnd.openxmlformats-officedocument.drawing+xml">
        <DigestMethod Algorithm="http://www.w3.org/2001/04/xmlenc#sha256"/>
        <DigestValue>Rx++b/dPo5WAKVxB0NYJOnMWsiK5HXHD2E397CEvmgs=</DigestValue>
      </Reference>
      <Reference URI="/xl/drawings/drawing3.xml?ContentType=application/vnd.openxmlformats-officedocument.drawing+xml">
        <DigestMethod Algorithm="http://www.w3.org/2001/04/xmlenc#sha256"/>
        <DigestValue>lP/wyEv9SDOIQq3ASi9YBNw/CftlnqZrdSZU9NlWXaU=</DigestValue>
      </Reference>
      <Reference URI="/xl/drawings/drawing4.xml?ContentType=application/vnd.openxmlformats-officedocument.drawing+xml">
        <DigestMethod Algorithm="http://www.w3.org/2001/04/xmlenc#sha256"/>
        <DigestValue>ZGG0yY/FV6C2+5CQ2yHDfIbPAj0dYCMwowsoSSMyvhg=</DigestValue>
      </Reference>
      <Reference URI="/xl/drawings/drawing5.xml?ContentType=application/vnd.openxmlformats-officedocument.drawing+xml">
        <DigestMethod Algorithm="http://www.w3.org/2001/04/xmlenc#sha256"/>
        <DigestValue>xBqY7DY6PV0GDt7m2uGvtt1QLedEWHEXh+g3uiKoE5w=</DigestValue>
      </Reference>
      <Reference URI="/xl/drawings/drawing6.xml?ContentType=application/vnd.openxmlformats-officedocument.drawing+xml">
        <DigestMethod Algorithm="http://www.w3.org/2001/04/xmlenc#sha256"/>
        <DigestValue>aV+Dh/rxdcy+Fx0SSdP5NSNP+aS1MyZVi/KI4P5l4hI=</DigestValue>
      </Reference>
      <Reference URI="/xl/drawings/drawing7.xml?ContentType=application/vnd.openxmlformats-officedocument.drawing+xml">
        <DigestMethod Algorithm="http://www.w3.org/2001/04/xmlenc#sha256"/>
        <DigestValue>PQbXmTLymDRhCKWSDQImFY8s59acCUF5aaGkQRcGlqU=</DigestValue>
      </Reference>
      <Reference URI="/xl/drawings/drawing8.xml?ContentType=application/vnd.openxmlformats-officedocument.drawing+xml">
        <DigestMethod Algorithm="http://www.w3.org/2001/04/xmlenc#sha256"/>
        <DigestValue>e/lrnBOjvq7K27pBJexBIC5AgrIm0GRFOgeUAOFTim8=</DigestValue>
      </Reference>
      <Reference URI="/xl/drawings/drawing9.xml?ContentType=application/vnd.openxmlformats-officedocument.drawing+xml">
        <DigestMethod Algorithm="http://www.w3.org/2001/04/xmlenc#sha256"/>
        <DigestValue>icSDuNyGX4CfvG9prnxfRrNsikIiJ7lB9slAiqYJjxw=</DigestValue>
      </Reference>
      <Reference URI="/xl/drawings/vmlDrawing1.vml?ContentType=application/vnd.openxmlformats-officedocument.vmlDrawing">
        <DigestMethod Algorithm="http://www.w3.org/2001/04/xmlenc#sha256"/>
        <DigestValue>eGkfLKC6Sn3bSae8GyHug1NTa+5Ip3yt/SQZ0MdutGo=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zx6jmzbx4ylwUyOBR6Rr0y1y3SgwfLpKBzGgFLyaKfQ=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MMhPXEy5DvEmKsfHYRgzZUbtfC21mazzpsIqSiYM1w4=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vAp3SXoxTu+fDgFZQd/FP2TQ2L2AXJSD5GFULsQADNs=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U5huh1ky/Sycl1rWpFyFHQk1AgCHYqwTXxuaiuNwifQ=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nTZ2xilSBKCBrzgW5ke+8NJf+Q10zaDoiegsrK5lF6s=</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5+bpyd3mlp1GcH6C+j0Z0ux3lAVRV8yJjhT0DbBnA5E=</DigestValue>
      </Reference>
      <Reference URI="/xl/externalLinks/externalLink1.xml?ContentType=application/vnd.openxmlformats-officedocument.spreadsheetml.externalLink+xml">
        <DigestMethod Algorithm="http://www.w3.org/2001/04/xmlenc#sha256"/>
        <DigestValue>tuUW1LfWcy3a2i59Y+B9cgodYlDx8fxpTcIPhyqgA8M=</DigestValue>
      </Reference>
      <Reference URI="/xl/externalLinks/externalLink2.xml?ContentType=application/vnd.openxmlformats-officedocument.spreadsheetml.externalLink+xml">
        <DigestMethod Algorithm="http://www.w3.org/2001/04/xmlenc#sha256"/>
        <DigestValue>B4bIS0VOrkFoEkgZH2tQrBIMiuryGZBXGogtoELUGz4=</DigestValue>
      </Reference>
      <Reference URI="/xl/externalLinks/externalLink3.xml?ContentType=application/vnd.openxmlformats-officedocument.spreadsheetml.externalLink+xml">
        <DigestMethod Algorithm="http://www.w3.org/2001/04/xmlenc#sha256"/>
        <DigestValue>49qn2HSudDTbt4SV1Lcu2FT/YufWe+yMFuO9PWGk8Co=</DigestValue>
      </Reference>
      <Reference URI="/xl/externalLinks/externalLink4.xml?ContentType=application/vnd.openxmlformats-officedocument.spreadsheetml.externalLink+xml">
        <DigestMethod Algorithm="http://www.w3.org/2001/04/xmlenc#sha256"/>
        <DigestValue>2NsIgkvcUKr6K4TyB7++fv7POx+4qdRsgWj14+RbPJg=</DigestValue>
      </Reference>
      <Reference URI="/xl/externalLinks/externalLink5.xml?ContentType=application/vnd.openxmlformats-officedocument.spreadsheetml.externalLink+xml">
        <DigestMethod Algorithm="http://www.w3.org/2001/04/xmlenc#sha256"/>
        <DigestValue>55UNPJyPEwpKDOZebmGnX/cTSTBV4B70OLQpROuI8i4=</DigestValue>
      </Reference>
      <Reference URI="/xl/externalLinks/externalLink6.xml?ContentType=application/vnd.openxmlformats-officedocument.spreadsheetml.externalLink+xml">
        <DigestMethod Algorithm="http://www.w3.org/2001/04/xmlenc#sha256"/>
        <DigestValue>UDKEHpsCKAv3vgDOCENsBNEn3GMTknQ+0BGiivFE45Q=</DigestValue>
      </Reference>
      <Reference URI="/xl/media/image1.png?ContentType=image/png">
        <DigestMethod Algorithm="http://www.w3.org/2001/04/xmlenc#sha256"/>
        <DigestValue>tgJoGJpG5trTFAZtyMRgIzKy5xElbLIj0XFveaGb6Z0=</DigestValue>
      </Reference>
      <Reference URI="/xl/media/image2.emf?ContentType=image/x-emf">
        <DigestMethod Algorithm="http://www.w3.org/2001/04/xmlenc#sha256"/>
        <DigestValue>8CecXpBK+G8mDdBD1g38s6DRhLZRLZ78TwKE06XQI2g=</DigestValue>
      </Reference>
      <Reference URI="/xl/media/image3.emf?ContentType=image/x-emf">
        <DigestMethod Algorithm="http://www.w3.org/2001/04/xmlenc#sha256"/>
        <DigestValue>qZrcwE17Z79gGjfp0nEmGZYQkKt89jGUE1HLSKm+s7I=</DigestValue>
      </Reference>
      <Reference URI="/xl/media/image4.emf?ContentType=image/x-emf">
        <DigestMethod Algorithm="http://www.w3.org/2001/04/xmlenc#sha256"/>
        <DigestValue>u3UyrD8KHD8Pp7u+1uy9v40jwey9mCyS6N6AM6mCWJI=</DigestValue>
      </Reference>
      <Reference URI="/xl/media/image5.emf?ContentType=image/x-emf">
        <DigestMethod Algorithm="http://www.w3.org/2001/04/xmlenc#sha256"/>
        <DigestValue>0AKCmTuZn5e3flFzr824yKGTQWsQALX7b//wp+81rN0=</DigestValue>
      </Reference>
      <Reference URI="/xl/printerSettings/printerSettings1.bin?ContentType=application/vnd.openxmlformats-officedocument.spreadsheetml.printerSettings">
        <DigestMethod Algorithm="http://www.w3.org/2001/04/xmlenc#sha256"/>
        <DigestValue>zV444w/0KWHkrJx2PyfjmwqAsNmOuPFxc642tDauI/U=</DigestValue>
      </Reference>
      <Reference URI="/xl/printerSettings/printerSettings10.bin?ContentType=application/vnd.openxmlformats-officedocument.spreadsheetml.printerSettings">
        <DigestMethod Algorithm="http://www.w3.org/2001/04/xmlenc#sha256"/>
        <DigestValue>vMoMkBZ32/mM92pR8U1pbXR8XR8KoIznEycQBMTi/Vw=</DigestValue>
      </Reference>
      <Reference URI="/xl/printerSettings/printerSettings11.bin?ContentType=application/vnd.openxmlformats-officedocument.spreadsheetml.printerSettings">
        <DigestMethod Algorithm="http://www.w3.org/2001/04/xmlenc#sha256"/>
        <DigestValue>PVAX4CtRroaxfC1Os9obOYJ+zF+w3lq4OK/6MI0kD/E=</DigestValue>
      </Reference>
      <Reference URI="/xl/printerSettings/printerSettings12.bin?ContentType=application/vnd.openxmlformats-officedocument.spreadsheetml.printerSettings">
        <DigestMethod Algorithm="http://www.w3.org/2001/04/xmlenc#sha256"/>
        <DigestValue>PVAX4CtRroaxfC1Os9obOYJ+zF+w3lq4OK/6MI0kD/E=</DigestValue>
      </Reference>
      <Reference URI="/xl/printerSettings/printerSettings13.bin?ContentType=application/vnd.openxmlformats-officedocument.spreadsheetml.printerSettings">
        <DigestMethod Algorithm="http://www.w3.org/2001/04/xmlenc#sha256"/>
        <DigestValue>PVAX4CtRroaxfC1Os9obOYJ+zF+w3lq4OK/6MI0kD/E=</DigestValue>
      </Reference>
      <Reference URI="/xl/printerSettings/printerSettings14.bin?ContentType=application/vnd.openxmlformats-officedocument.spreadsheetml.printerSettings">
        <DigestMethod Algorithm="http://www.w3.org/2001/04/xmlenc#sha256"/>
        <DigestValue>QHbJyTrWUv3BKjoRK7zNYZH99mu1bgJ1K86RQnQfxT0=</DigestValue>
      </Reference>
      <Reference URI="/xl/printerSettings/printerSettings15.bin?ContentType=application/vnd.openxmlformats-officedocument.spreadsheetml.printerSettings">
        <DigestMethod Algorithm="http://www.w3.org/2001/04/xmlenc#sha256"/>
        <DigestValue>PVAX4CtRroaxfC1Os9obOYJ+zF+w3lq4OK/6MI0kD/E=</DigestValue>
      </Reference>
      <Reference URI="/xl/printerSettings/printerSettings16.bin?ContentType=application/vnd.openxmlformats-officedocument.spreadsheetml.printerSettings">
        <DigestMethod Algorithm="http://www.w3.org/2001/04/xmlenc#sha256"/>
        <DigestValue>XT1GF9ai5RNsRGimzGDEyXcZ6FZ7/rXx12vnKyB8WHI=</DigestValue>
      </Reference>
      <Reference URI="/xl/printerSettings/printerSettings17.bin?ContentType=application/vnd.openxmlformats-officedocument.spreadsheetml.printerSettings">
        <DigestMethod Algorithm="http://www.w3.org/2001/04/xmlenc#sha256"/>
        <DigestValue>XT1GF9ai5RNsRGimzGDEyXcZ6FZ7/rXx12vnKyB8WHI=</DigestValue>
      </Reference>
      <Reference URI="/xl/printerSettings/printerSettings2.bin?ContentType=application/vnd.openxmlformats-officedocument.spreadsheetml.printerSettings">
        <DigestMethod Algorithm="http://www.w3.org/2001/04/xmlenc#sha256"/>
        <DigestValue>fDtS7wihXZMYku7wjLZwP1tiU/dyVRxS3x7k2hKKrhQ=</DigestValue>
      </Reference>
      <Reference URI="/xl/printerSettings/printerSettings3.bin?ContentType=application/vnd.openxmlformats-officedocument.spreadsheetml.printerSettings">
        <DigestMethod Algorithm="http://www.w3.org/2001/04/xmlenc#sha256"/>
        <DigestValue>rKpNxJ0Drvu/m9FBE8R4iVOZ4MKW0Hm+oJ/FMIWLqVg=</DigestValue>
      </Reference>
      <Reference URI="/xl/printerSettings/printerSettings4.bin?ContentType=application/vnd.openxmlformats-officedocument.spreadsheetml.printerSettings">
        <DigestMethod Algorithm="http://www.w3.org/2001/04/xmlenc#sha256"/>
        <DigestValue>wI2WRBEOBBl0D3AsLtwaM6Gd79Qyl1w7c95os4QnFl0=</DigestValue>
      </Reference>
      <Reference URI="/xl/printerSettings/printerSettings5.bin?ContentType=application/vnd.openxmlformats-officedocument.spreadsheetml.printerSettings">
        <DigestMethod Algorithm="http://www.w3.org/2001/04/xmlenc#sha256"/>
        <DigestValue>5c0TaPiucmbCANYd89PDVpm+/vSQNWUGsRHrAdR2v+E=</DigestValue>
      </Reference>
      <Reference URI="/xl/printerSettings/printerSettings6.bin?ContentType=application/vnd.openxmlformats-officedocument.spreadsheetml.printerSettings">
        <DigestMethod Algorithm="http://www.w3.org/2001/04/xmlenc#sha256"/>
        <DigestValue>Mvlz/klFGFNL9cWIoTUnaWf8KAdw28HGyL3RNV+sGPg=</DigestValue>
      </Reference>
      <Reference URI="/xl/printerSettings/printerSettings7.bin?ContentType=application/vnd.openxmlformats-officedocument.spreadsheetml.printerSettings">
        <DigestMethod Algorithm="http://www.w3.org/2001/04/xmlenc#sha256"/>
        <DigestValue>rKpNxJ0Drvu/m9FBE8R4iVOZ4MKW0Hm+oJ/FMIWLqVg=</DigestValue>
      </Reference>
      <Reference URI="/xl/printerSettings/printerSettings8.bin?ContentType=application/vnd.openxmlformats-officedocument.spreadsheetml.printerSettings">
        <DigestMethod Algorithm="http://www.w3.org/2001/04/xmlenc#sha256"/>
        <DigestValue>lYVqgknYzZhDByXbHUn5OYFc5btCePouRCuyinSgphs=</DigestValue>
      </Reference>
      <Reference URI="/xl/printerSettings/printerSettings9.bin?ContentType=application/vnd.openxmlformats-officedocument.spreadsheetml.printerSettings">
        <DigestMethod Algorithm="http://www.w3.org/2001/04/xmlenc#sha256"/>
        <DigestValue>lYVqgknYzZhDByXbHUn5OYFc5btCePouRCuyinSgphs=</DigestValue>
      </Reference>
      <Reference URI="/xl/sharedStrings.xml?ContentType=application/vnd.openxmlformats-officedocument.spreadsheetml.sharedStrings+xml">
        <DigestMethod Algorithm="http://www.w3.org/2001/04/xmlenc#sha256"/>
        <DigestValue>seJk9eTzUq5BY3wFXRlbr6B1dYZpoPJxe77DNH0BADU=</DigestValue>
      </Reference>
      <Reference URI="/xl/styles.xml?ContentType=application/vnd.openxmlformats-officedocument.spreadsheetml.styles+xml">
        <DigestMethod Algorithm="http://www.w3.org/2001/04/xmlenc#sha256"/>
        <DigestValue>QOrE57JAH2QRDtziIh52JyhzGJHZUNcQwOsOgrUajqs=</DigestValue>
      </Reference>
      <Reference URI="/xl/theme/theme1.xml?ContentType=application/vnd.openxmlformats-officedocument.theme+xml">
        <DigestMethod Algorithm="http://www.w3.org/2001/04/xmlenc#sha256"/>
        <DigestValue>IDbQ9NtjkpyEON80xiE6fnM770hSPmy9tt5N50j5+wQ=</DigestValue>
      </Reference>
      <Reference URI="/xl/workbook.xml?ContentType=application/vnd.openxmlformats-officedocument.spreadsheetml.sheet.main+xml">
        <DigestMethod Algorithm="http://www.w3.org/2001/04/xmlenc#sha256"/>
        <DigestValue>Uc6t4hMrCeMtds3oBaVntFiwgz26g0MBV1SyzpsIZ4g=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iK1cCeJyE0nh61Ysaws+TMA/tgQJwUsR5g0ps2rJkns=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TNIH9EyQB0FCBnD3gN1o6yJqJalnm6okHmoYYS8G33M=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gxnAb4oDlVkStw4lP+psDHrAXKx4nZlOnDqo6Tf72e8=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g/fjY5t552fl5Q3r0lx1AzSOYjXxeVx9wNhWIqlO5e4=</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m6kb28Dn+5+eypaoArLKSiTj11tTjl+mIR9qY8mtCLk=</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xZpDns+d8lbRYtyjNAr+ga7dA24vbT4Wr1oZV7ptCME=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L0zBPEwG77w+h4GLrodZUM0ZcAZ//uPEeldIcDiuL6E=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XYW3lJEtF20IgcoPfQCq77/7whzU5JlTECZN/Wfx6+0=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CwvGKO7du/4VK3JXwI1xC26LuLly21vgfyS4zPmBQJw=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pltfJKwkbGlKAfcVd/1iSYUebz9dCjTsBeqCrINxjac=</DigestValue>
      </Reference>
      <Reference URI="/xl/worksheets/sheet10.xml?ContentType=application/vnd.openxmlformats-officedocument.spreadsheetml.worksheet+xml">
        <DigestMethod Algorithm="http://www.w3.org/2001/04/xmlenc#sha256"/>
        <DigestValue>swFxQu90ai/Tgl5ESm32QiYiVEE+QzMVp37O0OnAAXs=</DigestValue>
      </Reference>
      <Reference URI="/xl/worksheets/sheet11.xml?ContentType=application/vnd.openxmlformats-officedocument.spreadsheetml.worksheet+xml">
        <DigestMethod Algorithm="http://www.w3.org/2001/04/xmlenc#sha256"/>
        <DigestValue>oNcndwYEeLwJZe7FAdUDRgR4xfv19aNQenSiXFpBZ+k=</DigestValue>
      </Reference>
      <Reference URI="/xl/worksheets/sheet12.xml?ContentType=application/vnd.openxmlformats-officedocument.spreadsheetml.worksheet+xml">
        <DigestMethod Algorithm="http://www.w3.org/2001/04/xmlenc#sha256"/>
        <DigestValue>Xbx2Gq8SYvow4qy7F0bJEJ5RYhOQFjANMwCTcmYii9o=</DigestValue>
      </Reference>
      <Reference URI="/xl/worksheets/sheet13.xml?ContentType=application/vnd.openxmlformats-officedocument.spreadsheetml.worksheet+xml">
        <DigestMethod Algorithm="http://www.w3.org/2001/04/xmlenc#sha256"/>
        <DigestValue>qYWlQVmST383tfnPrzJJGFAK/FIfto0x/5t16tK/CZE=</DigestValue>
      </Reference>
      <Reference URI="/xl/worksheets/sheet14.xml?ContentType=application/vnd.openxmlformats-officedocument.spreadsheetml.worksheet+xml">
        <DigestMethod Algorithm="http://www.w3.org/2001/04/xmlenc#sha256"/>
        <DigestValue>aP8MZs/wyC0iWCb/iglZYUGFL60yD+TlK89ehkDZwuQ=</DigestValue>
      </Reference>
      <Reference URI="/xl/worksheets/sheet15.xml?ContentType=application/vnd.openxmlformats-officedocument.spreadsheetml.worksheet+xml">
        <DigestMethod Algorithm="http://www.w3.org/2001/04/xmlenc#sha256"/>
        <DigestValue>Eat8JwUDyKEZM09X3IjfZigBriLYrIWhBxMLtAabCLU=</DigestValue>
      </Reference>
      <Reference URI="/xl/worksheets/sheet16.xml?ContentType=application/vnd.openxmlformats-officedocument.spreadsheetml.worksheet+xml">
        <DigestMethod Algorithm="http://www.w3.org/2001/04/xmlenc#sha256"/>
        <DigestValue>Fk1fihvm0bsWy79yK5tEaOEclqlgLHHZl0m7fpzSec4=</DigestValue>
      </Reference>
      <Reference URI="/xl/worksheets/sheet17.xml?ContentType=application/vnd.openxmlformats-officedocument.spreadsheetml.worksheet+xml">
        <DigestMethod Algorithm="http://www.w3.org/2001/04/xmlenc#sha256"/>
        <DigestValue>TlrVbexO5az9lBTDnoQgd0PmSgZLtdos9Mzwu4PnsKs=</DigestValue>
      </Reference>
      <Reference URI="/xl/worksheets/sheet2.xml?ContentType=application/vnd.openxmlformats-officedocument.spreadsheetml.worksheet+xml">
        <DigestMethod Algorithm="http://www.w3.org/2001/04/xmlenc#sha256"/>
        <DigestValue>bhauVckdMyLJYDWcRYkrEr3hThL67oKSXbSequJV5mQ=</DigestValue>
      </Reference>
      <Reference URI="/xl/worksheets/sheet3.xml?ContentType=application/vnd.openxmlformats-officedocument.spreadsheetml.worksheet+xml">
        <DigestMethod Algorithm="http://www.w3.org/2001/04/xmlenc#sha256"/>
        <DigestValue>457jZmkkMZYWWsMtavbfqUfHBD9X39NDeP7kdkUjH+A=</DigestValue>
      </Reference>
      <Reference URI="/xl/worksheets/sheet4.xml?ContentType=application/vnd.openxmlformats-officedocument.spreadsheetml.worksheet+xml">
        <DigestMethod Algorithm="http://www.w3.org/2001/04/xmlenc#sha256"/>
        <DigestValue>BN4eJ0+uCGH/TIZ3aJqKkHzl80ufm2NllHYBCbXRfzc=</DigestValue>
      </Reference>
      <Reference URI="/xl/worksheets/sheet5.xml?ContentType=application/vnd.openxmlformats-officedocument.spreadsheetml.worksheet+xml">
        <DigestMethod Algorithm="http://www.w3.org/2001/04/xmlenc#sha256"/>
        <DigestValue>XJuF9pK0is9CFbN2g2JSJARSToai70HLu0abpmgQQcQ=</DigestValue>
      </Reference>
      <Reference URI="/xl/worksheets/sheet6.xml?ContentType=application/vnd.openxmlformats-officedocument.spreadsheetml.worksheet+xml">
        <DigestMethod Algorithm="http://www.w3.org/2001/04/xmlenc#sha256"/>
        <DigestValue>vMGIb2dO6tw1iJczO7S4bqoe+ZLZ/ymEsI4vAce5i5s=</DigestValue>
      </Reference>
      <Reference URI="/xl/worksheets/sheet7.xml?ContentType=application/vnd.openxmlformats-officedocument.spreadsheetml.worksheet+xml">
        <DigestMethod Algorithm="http://www.w3.org/2001/04/xmlenc#sha256"/>
        <DigestValue>rt0lmRPKrc1mdtXTmgpih47zD61pk/oEf7jm4udmoFY=</DigestValue>
      </Reference>
      <Reference URI="/xl/worksheets/sheet8.xml?ContentType=application/vnd.openxmlformats-officedocument.spreadsheetml.worksheet+xml">
        <DigestMethod Algorithm="http://www.w3.org/2001/04/xmlenc#sha256"/>
        <DigestValue>Wv1tQoGMv3ZUH5HNz2GULt4PUAtUiR4h1pZrqcxV7xM=</DigestValue>
      </Reference>
      <Reference URI="/xl/worksheets/sheet9.xml?ContentType=application/vnd.openxmlformats-officedocument.spreadsheetml.worksheet+xml">
        <DigestMethod Algorithm="http://www.w3.org/2001/04/xmlenc#sha256"/>
        <DigestValue>I9d5ekRHo5opbn2hzcvlav7+EHhP7GGLbMAPHOZT8S8=</DigestValue>
      </Reference>
    </Manifest>
    <SignatureProperties>
      <SignatureProperty Id="idSignatureTime" Target="#idPackageSignature">
        <mdssi:SignatureTime xmlns:mdssi="http://schemas.openxmlformats.org/package/2006/digital-signature">
          <mdssi:Format>YYYY-MM-DDThh:mm:ssTZD</mdssi:Format>
          <mdssi:Value>2020-11-13T16:18:28Z</mdssi:Value>
        </mdssi:SignatureTime>
      </SignatureProperty>
    </SignatureProperties>
  </Object>
  <Object Id="idOfficeObject">
    <SignatureProperties>
      <SignatureProperty Id="idOfficeV1Details" Target="#idPackageSignature">
        <SignatureInfoV1 xmlns="http://schemas.microsoft.com/office/2006/digsig">
          <SetupID>{E6017BBD-CF19-431A-B323-BEE595BE63FB}</SetupID>
          <SignatureText>Angel Devaca Pavón</SignatureText>
          <SignatureImage/>
          <SignatureComments/>
          <WindowsVersion>10.0</WindowsVersion>
          <OfficeVersion>16.0.13328/21</OfficeVersion>
          <ApplicationVersion>16.0.13328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2020-11-13T16:18:28Z</xd:SigningTime>
          <xd:SigningCertificate>
            <xd:Cert>
              <xd:CertDigest>
                <DigestMethod Algorithm="http://www.w3.org/2001/04/xmlenc#sha256"/>
                <DigestValue>ORlCQMu6y1dPAPgTgfYoX5rzld0pOVkjbXfl3eP+Tp8=</DigestValue>
              </xd:CertDigest>
              <xd:IssuerSerial>
                <X509IssuerName>CN=CA-VIT S.A., O=VIT S.A., C=PY, SERIALNUMBER=RUC 80080099-0</X509IssuerName>
                <X509SerialNumber>30972457598005759530417104368964392894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l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3vHpdSBe83U4zLgDioZ2biIAAAA0hVcQlBqnhf////9IxZwDdMcKbiDGnAMgAAAAAgAgAKDEnAMCAgAAiMScAwIAAAABAAAAHwEAAAgAAABKJUMQAAAAAAIAAADwxJwDSMWcA0sHdHEAAAAA9MWcA/nw6XVExJwDoG5cEAAA6XWNALkB9f///wAAAAAAAAAAAAAAAJABAAAAAAABAAAAAHMAZQBnAG8AZQAgAHUAaQCseputqMScA41mDHYAAPN1nMScAwAAAACkxJwDAAAAANuUCW4AAPN1AAAAABMAFACKhnZuIF7zdbzEnANk9cF2AAAAAOgyXBDgxPR1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dwkAAAAo374DAAAAADjMuAM4zLgDYIZ2bgAAAADblAluCQAAAAAAAAAAAAAAAAAAAAAAAAAw0LgDAAAAAAAAAAAAAAAAAAAAAAAAAAAAAAAAAAAAAAAAAAAAAAAAAAAAAAAAAAAAAAAAAAAAAAAAAAAAAAAAAOScA6xdm60AAEl39OScAzgRO3c4zLgD25QJbgAAAABIEjt3//8AAAAAAAArEzt3KxM7dyTlnAMo5ZwDYIZ2bgAAAAAAAAAAAAAAAAAAAADUrwt2CQAAAFzlnAMHAAAAXOWcAwAAAAABAAAAAdgAAAACAAAAAAAAAAAAAAAAAAAAAAAA6DJc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JwD3vHpdQAAAAAgAAAAlw8KUOCWOxhozZwDhMKEbgAAuAMAAAAAIAAAACjSnAOgDwAA6NGcA41cZW0gAAAAAQAAANtAZW3grSWQwPIZGP89ZW29V25tEGDHbcDyGRiMwr1tAwAAAMMOdHEo0pwDbM+cA/nw6XW8zZwDBwAAAAAA6XVswr1t4P///wAAAAAAAAAAAAAAAJABAAAAAAABAAAAAGEAcgBpAGEAbAAAAAAAAAAAAAAAAAAAAAAAAAAAAAAABgAAAAAAAADUrwt2AAAAACDPnAMGAAAAIM+cAwAAAAABAAAAAdgAAAACAAAAAAAAAAAAAOgyXBDgxPR1ZHYACAAAAAAlAAAADAAAAAMAAAAYAAAADAAAAAAAAAASAAAADAAAAAEAAAAWAAAADAAAAAgAAABUAAAAVAAAAAoAAAAnAAAAHgAAAEoAAAABAAAA0XbJQasKyUEKAAAASwAAAAEAAABMAAAABAAAAAkAAAAnAAAAIAAAAEsAAABQAAAAWABw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3AAAARwAAACkAAAAzAAAAjwAAABUAAAAhAPAAAAAAAAAAAAAAAIA/AAAAAAAAAAAAAIA/AAAAAAAAAAAAAAAAAAAAAAAAAAAAAAAAAAAAAAAAAAAlAAAADAAAAAAAAIAoAAAADAAAAAQAAABSAAAAcAEAAAQAAADw////AAAAAAAAAAAAAAAAkAEAAAAAAAEAAAAAcwBlAGcAbwBlACAAdQBpAAAAAAAAAAAAAAAAAAAAAAAAAAAAAAAAAAAAAAAAAAAAAAAAAAAAAAAAAAAAAAAAAAAAnAPe8el1LQAAAEDUnANcDgqURKlobWhByQUAAAAAAAAAAAAAAAAAAABAqHymF8jPnAMgAAAABwAAAAAAAEIBzZwDCGk5EwAAAADEz5wDAQAAAAAAAAA8zpwACAAAADixbxC0qDgYew10cTgzAADkz5wD+fDpdTTOnAOgblwQAADpdazQnAPw////AAAAAAAAAAAAAAAAkAEAAAAAAAEAAAAAcwBlAGcAbwBlACAAdQBpAAAAAAAAAAAAAAAAAAAAAAAJAAAAAAAAANSvC3YAAAAAmM+cAwkAAACYz5wDAAAAAAEAAAAB2AAAAAIAAAAAAAAAAAAA6DJcEODE9HVkdgAIAAAAACUAAAAMAAAABAAAABgAAAAMAAAAAAAAABIAAAAMAAAAAQAAAB4AAAAYAAAAKQAAADMAAAC4AAAASAAAACUAAAAMAAAABAAAAFQAAAC4AAAAKgAAADMAAAC2AAAARwAAAAEAAADRdslBqwrJQSoAAAAzAAAAEgAAAEwAAAAAAAAAAAAAAAAAAAD//////////3AAAABBAG4AZwBlAGwAIABEAGUAdgBhAGMAYQAgAFAAYQB2APMAbgAKAAAACQAAAAkAAAAIAAAABAAAAAQAAAALAAAACAAAAAgAAAAIAAAABwAAAAgAAAAEAAAACQAAAAgAAAAIAAAACQ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uAAAAAoAAABQAAAAcAAAAFwAAAABAAAA0XbJQasKyUEKAAAAUAAAABIAAABMAAAAAAAAAAAAAAAAAAAA//////////9wAAAAQQBuAGcAZQBsACAARABlAHYAYQBjAGEAIABQAGEAdgDzAG4ABwAAAAcAAAAHAAAABgAAAAMAAAADAAAACAAAAAYAAAAFAAAABgAAAAUAAAAGAAAAAwAAAAYAAAAGAAAABQ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QQAAAGwAAAABAAAA0XbJQasKyUEKAAAAYAAAAAoAAABMAAAAAAAAAAAAAAAAAAAA//////////9gAAAAUwBvAGMAaQBvACAAQwBZAEMARQAGAAAABwAAAAUAAAADAAAABwAAAAMAAAAHAAAABQAAAAcAAAAGAAAASwAAAEAAAAAwAAAABQAAACAAAAABAAAAAQAAABAAAAAAAAAAAAAAAAABAACAAAAAAAAAAAAAAAAAAQAAgAAAACUAAAAMAAAAAgAAACcAAAAYAAAABQAAAAAAAAD///8AAAAAACUAAAAMAAAABQAAAEwAAABkAAAACQAAAHAAAADGAAAAfAAAAAkAAABwAAAAvgAAAA0AAAAhAPAAAAAAAAAAAAAAAIA/AAAAAAAAAAAAAIA/AAAAAAAAAAAAAAAAAAAAAAAAAAAAAAAAAAAAAAAAAAAlAAAADAAAAAAAAIAoAAAADAAAAAUAAAAlAAAADAAAAAEAAAAYAAAADAAAAAAAAAASAAAADAAAAAEAAAAWAAAADAAAAAAAAABUAAAACAEAAAoAAABwAAAAxQAAAHwAAAABAAAA0XbJQasKyUEKAAAAcAAAAB8AAABMAAAABAAAAAkAAABwAAAAxwAAAH0AAACMAAAARgBpAHIAbQBhAGQAbwAgAHAAbwByADoAIABBAE4ARwBFAEwAIABEAEUAVgBBAEMAQQAgAFAAQQBWAE8ATgBzAAYAAAADAAAABAAAAAkAAAAGAAAABwAAAAcAAAADAAAABwAAAAcAAAAEAAAAAwAAAAMAAAAHAAAACAAAAAgAAAAGAAAABQAAAAMAAAAIAAAABgAAAAcAAAAHAAAABwAAAAcAAAADAAAABgAAAAcAAAAHAAAACQAAAAgAAAAWAAAADAAAAAAAAAAlAAAADAAAAAIAAAAOAAAAFAAAAAAAAAAQAAAAFAAAAA==</Object>
  <Object Id="idInvalidSigLnImg">AQAAAGwAAAAAAAAAAAAAAP8AAAB/AAAAAAAAAAAAAAAvGQAAkQwAACBFTUYAAAEAM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oQgAAAAcKDQcKDQcJDQ4WMShFrjFU1TJV1gECBAIDBAECBQoRKyZBowsTMU0SAAAAfqbJd6PIeqDCQFZ4JTd0Lk/HMVPSGy5uFiE4GypVJ0KnHjN9AAAB8VIAAACcz+7S6ffb7fnC0t1haH0hMm8aLXIuT8ggOIwoRKslP58cK08AAAEpYQAAAMHg9P///////////+bm5k9SXjw/SzBRzTFU0y1NwSAyVzFGXwEBAi8mCA8mnM/u69/SvI9jt4tgjIR9FBosDBEjMVTUMlXWMVPRKUSeDxk4AAAAiE8AAADT6ff///////+Tk5MjK0krSbkvUcsuT8YVJFoTIFIrSbgtTcEQHEdDZwAAAJzP7vT6/bTa8kRleixHhy1Nwi5PxiQtTnBwcJKSki81SRwtZAgOI64iAAAAweD02+35gsLqZ5q6Jz1jNEJyOUZ4qamp+/v7////wdPeVnCJAQECFxcAAACv1/Ho8/ubzu6CwuqMudS3u769vb3////////////L5fZymsABAgPafQAAAK/X8fz9/uLx+snk9uTy+vz9/v///////////////8vl9nKawAECA9bRAAAAotHvtdryxOL1xOL1tdry0+r32+350+r3tdryxOL1pdPvc5rAAQIDEfgAAABpj7ZnjrZqj7Zqj7ZnjrZtkbdukrdtkbdnjrZqj7ZojrZ3rdUCAwSjlgAAAAAAAAAAAAAAAAAAAAAAAAAAAAAAAAAAAAAAAAAAAAAAAAAAAAAAAH8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N7x6XUgXvN1OMy4A4qGdm4iAAAANIVXEJQap4X/////SMWcA3THCm4gxpwDIAAAAAIAIACgxJwDAgIAAIjEnAMCAAAAAQAAAB8BAAAIAAAASiVDEAAAAAACAAAA8MScA0jFnANLB3RxAAAAAPTFnAP58Ol1RMScA6BuXBAAAOl1jQC5AfX///8AAAAAAAAAAAAAAACQAQAAAAAAAQAAAABzAGUAZwBvAGUAIAB1AGkArHqbrajEnAONZgx2AADzdZzEnAMAAAAApMScAwAAAADblAluAADzdQAAAAATABQAioZ2biBe83W8xJwDZPXBdgAAAADoMlwQ4MT0dWR2AAgAAAAAJQAAAAwAAAABAAAAGAAAAAwAAAD/AAAAEgAAAAwAAAABAAAAHgAAABgAAAAiAAAABAAAAHIAAAARAAAAJQAAAAwAAAABAAAAVAAAAKgAAAAjAAAABAAAAHAAAAAQAAAAAQAAANF2yUGrCslBIwAAAAQAAAAPAAAATAAAAAAAAAAAAAAAAAAAAP//////////bAAAAEYAaQByAG0AYQAgAG4AbwAgAHYA4QBsAGkAZABhAH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dwkAAAAo374DAAAAADjMuAM4zLgDYIZ2bgAAAADblAluCQAAAAAAAAAAAAAAAAAAAAAAAAAw0LgDAAAAAAAAAAAAAAAAAAAAAAAAAAAAAAAAAAAAAAAAAAAAAAAAAAAAAAAAAAAAAAAAAAAAAAAAAAAAAAAAAOScA6xdm60AAEl39OScAzgRO3c4zLgD25QJbgAAAABIEjt3//8AAAAAAAArEzt3KxM7dyTlnAMo5ZwDYIZ2bgAAAAAAAAAAAAAAAAAAAADUrwt2CQAAAFzlnAMHAAAAXOWcAwAAAAABAAAAAdgAAAACAAAAAAAAAAAAAAAAAAAAAAAA6DJcE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JwD3vHpdQAAAAAgAAAAlw8KUOCWOxhozZwDhMKEbgAAuAMAAAAAIAAAACjSnAOgDwAA6NGcA41cZW0gAAAAAQAAANtAZW3grSWQwPIZGP89ZW29V25tEGDHbcDyGRiMwr1tAwAAAMMOdHEo0pwDbM+cA/nw6XW8zZwDBwAAAAAA6XVswr1t4P///wAAAAAAAAAAAAAAAJABAAAAAAABAAAAAGEAcgBpAGEAbAAAAAAAAAAAAAAAAAAAAAAAAAAAAAAABgAAAAAAAADUrwt2AAAAACDPnAMGAAAAIM+cAwAAAAABAAAAAdgAAAACAAAAAAAAAAAAAOgyXBDgxPR1ZHYACAAAAAAlAAAADAAAAAMAAAAYAAAADAAAAAAAAAASAAAADAAAAAEAAAAWAAAADAAAAAgAAABUAAAAVAAAAAoAAAAnAAAAHgAAAEoAAAABAAAA0XbJQasKyUEKAAAASwAAAAEAAABMAAAABAAAAAkAAAAnAAAAIAAAAEsAAABQAAAAWABo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3AAAARwAAACkAAAAzAAAAjwAAABUAAAAhAPAAAAAAAAAAAAAAAIA/AAAAAAAAAAAAAIA/AAAAAAAAAAAAAAAAAAAAAAAAAAAAAAAAAAAAAAAAAAAlAAAADAAAAAAAAIAoAAAADAAAAAQAAABSAAAAcAEAAAQAAADw////AAAAAAAAAAAAAAAAkAEAAAAAAAEAAAAAcwBlAGcAbwBlACAAdQBpAAAAAAAAAAAAAAAAAAAAAAAAAAAAAAAAAAAAAAAAAAAAAAAAAAAAAAAAAAAAAAAAAAAAnAPe8el1LQAAAEDUnANcDgqURKlobWhByQUAAAAAAAAAAAAAAAAAAABAqHymF8jPnAMgAAAABwAAAAAAAEIBzZwDCGk5EwAAAADEz5wDAQAAAAAAAAA8zpwACAAAADixbxC0qDgYew10cTgzAADkz5wD+fDpdTTOnAOgblwQAADpdazQnAPw////AAAAAAAAAAAAAAAAkAEAAAAAAAEAAAAAcwBlAGcAbwBlACAAdQBpAAAAAAAAAAAAAAAAAAAAAAAJAAAAAAAAANSvC3YAAAAAmM+cAwkAAACYz5wDAAAAAAEAAAAB2AAAAAIAAAAAAAAAAAAA6DJcEODE9HVkdgAIAAAAACUAAAAMAAAABAAAABgAAAAMAAAAAAAAABIAAAAMAAAAAQAAAB4AAAAYAAAAKQAAADMAAAC4AAAASAAAACUAAAAMAAAABAAAAFQAAAC4AAAAKgAAADMAAAC2AAAARwAAAAEAAADRdslBqwrJQSoAAAAzAAAAEgAAAEwAAAAAAAAAAAAAAAAAAAD//////////3AAAABBAG4AZwBlAGwAIABEAGUAdgBhAGMAYQAgAFAAYQB2APMAbgAKAAAACQAAAAkAAAAIAAAABAAAAAQAAAALAAAACAAAAAgAAAAIAAAABwAAAAgAAAAEAAAACQAAAAgAAAAIAAAACQ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uAAAAAoAAABQAAAAcAAAAFwAAAABAAAA0XbJQasKyUEKAAAAUAAAABIAAABMAAAAAAAAAAAAAAAAAAAA//////////9wAAAAQQBuAGcAZQBsACAARABlAHYAYQBjAGEAIABQAGEAdgDzAG4ABwAAAAcAAAAHAAAABgAAAAMAAAADAAAACAAAAAYAAAAFAAAABgAAAAUAAAAGAAAAAwAAAAYAAAAGAAAABQ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QQAAAGwAAAABAAAA0XbJQasKyUEKAAAAYAAAAAoAAABMAAAAAAAAAAAAAAAAAAAA//////////9gAAAAUwBvAGMAaQBvACAAQwBZAEMARQAGAAAABwAAAAUAAAADAAAABwAAAAMAAAAHAAAABQAAAAcAAAAGAAAASwAAAEAAAAAwAAAABQAAACAAAAABAAAAAQAAABAAAAAAAAAAAAAAAAABAACAAAAAAAAAAAAAAAAAAQAAgAAAACUAAAAMAAAAAgAAACcAAAAYAAAABQAAAAAAAAD///8AAAAAACUAAAAMAAAABQAAAEwAAABkAAAACQAAAHAAAADGAAAAfAAAAAkAAABwAAAAvgAAAA0AAAAhAPAAAAAAAAAAAAAAAIA/AAAAAAAAAAAAAIA/AAAAAAAAAAAAAAAAAAAAAAAAAAAAAAAAAAAAAAAAAAAlAAAADAAAAAAAAIAoAAAADAAAAAUAAAAlAAAADAAAAAEAAAAYAAAADAAAAAAAAAASAAAADAAAAAEAAAAWAAAADAAAAAAAAABUAAAACAEAAAoAAABwAAAAxQAAAHwAAAABAAAA0XbJQasKyUEKAAAAcAAAAB8AAABMAAAABAAAAAkAAABwAAAAxwAAAH0AAACMAAAARgBpAHIAbQBhAGQAbwAgAHAAbwByADoAIABBAE4ARwBFAEwAIABEAEUAVgBBAEMAQQAgAFAAQQBWAE8ATgBK1AYAAAADAAAABAAAAAkAAAAGAAAABwAAAAcAAAADAAAABwAAAAcAAAAEAAAAAwAAAAMAAAAHAAAACAAAAAgAAAAGAAAABQAAAAMAAAAIAAAABgAAAAcAAAAHAAAABwAAAAcAAAADAAAABgAAAAcAAAAHAAAACQAAAAg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9oK9ythc472eMUMvpO8SGEpri9xyzPKHaLzW6GRNfQA=</DigestValue>
    </Reference>
    <Reference Type="http://www.w3.org/2000/09/xmldsig#Object" URI="#idOfficeObject">
      <DigestMethod Algorithm="http://www.w3.org/2001/04/xmlenc#sha256"/>
      <DigestValue>znfbeL5yrlRe+DgPnjaJVCpIVv5iQT5LK4WL56h+re0=</DigestValue>
    </Reference>
    <Reference Type="http://uri.etsi.org/01903#SignedProperties" URI="#idSignedProperties">
      <Transforms>
        <Transform Algorithm="http://www.w3.org/TR/2001/REC-xml-c14n-20010315"/>
      </Transforms>
      <DigestMethod Algorithm="http://www.w3.org/2001/04/xmlenc#sha256"/>
      <DigestValue>fAKL4zpBRczij2V/MLxt7lHLBDdxSYXgyGGXuplgJGU=</DigestValue>
    </Reference>
    <Reference Type="http://www.w3.org/2000/09/xmldsig#Object" URI="#idValidSigLnImg">
      <DigestMethod Algorithm="http://www.w3.org/2001/04/xmlenc#sha256"/>
      <DigestValue>YvGVVYKFAPZJCR+AA8YrEW2UmzyyaJ7k2WcxKiptOs4=</DigestValue>
    </Reference>
    <Reference Type="http://www.w3.org/2000/09/xmldsig#Object" URI="#idInvalidSigLnImg">
      <DigestMethod Algorithm="http://www.w3.org/2001/04/xmlenc#sha256"/>
      <DigestValue>YUXJtUmRLYDJ7Hb30P+RNYvXbZHfGheyEv7aHmGI5MY=</DigestValue>
    </Reference>
  </SignedInfo>
  <SignatureValue>LhBg7bn1MiMRXBiQcRWTIxnN25F+VQMKq8AuOq2JJEhYPRXvBOtpPPo02OWT4E5lBto4rlH/1ydQ
b9uLU99DHp4gTEF+jyTA/v9I8MVTUquU2u7Da3i1+s0P+ZVvOw4fe/6QFkcQ3Ooux8HLdT9oRqyq
VvViIxMk/nfnLQO+ASzeqm91fwI4kXWdi+k42xtKF6reNZQhF3U/OgEZmz9tgX4XQy9XW9+8THXR
Fq+fNJBZbOUz3Ox/8tJSZo1FmvXz099vZtNV4pcyRj9T67Oa2Ewj7NrwjfZ6vp3UkzGlqhWZ4j1f
/uV17N2Kne6G6wMOQKH0nuEBeUlO8Jfy1GcdHw==</SignatureValue>
  <KeyInfo>
    <X509Data>
      <X509Certificate>MIIIBjCCBe6gAwIBAgITXAAAFpAL1dYdJ67uTgAAAAAWkDANBgkqhkiG9w0BAQsFADBXMRcwFQYDVQQFEw5SVUMgODAwODA2MTAtNzEVMBMGA1UEChMMQ09ERTEwMCBTLkEuMQswCQYDVQQGEwJQWTEYMBYGA1UEAxMPQ0EtQ09ERTEwMCBTLkEuMB4XDTE5MDYyNDIxNDIzOFoXDTIxMDYyNDIxNDIzOFowgZ0xITAfBgNVBAMTGERJRUdPIFRPTUFTIEJBUkVJUk8gQVJDRTEXMBUGA1UEChMOUEVSU09OQSBGSVNJQ0ExCzAJBgNVBAYTAlBZMRQwEgYDVQQqEwtESUVHTyBUT01BUzEVMBMGA1UEBBMMQkFSRUlSTyBBUkNFMRIwEAYDVQQFEwlDSTEwNzg5MTgxETAPBgNVBAsTCEZJUk1BIEYyMIIBIjANBgkqhkiG9w0BAQEFAAOCAQ8AMIIBCgKCAQEAhxbZ5lSo2ubkhIfAwIjD5DAZnjb+skSvtKQLovLY3kEAj9mqjkDuB9jkmfTSdYt9tB3Vo+ZTnrlm0AFzgCRZQNQwU+HLR3P/d8eBrMRWSn0eOcSo+qpTr4ev7pIMZu5FogLH3K30n3aphXghqxblCIri/OHuUv+zBqhjrWb0MeKU+L0ui+wU49o+qP401itPnraY9sMBsClnFg3rFdcYWMLvOsXU6vIYS7mNbtbDWw/3IcZVY6+BNG0ehvAz3H4766lLGHMCcg9BIhLnZR9cQFcSRQINN56mFiBFCCJ2bX5o1T17IVOFRAuPBW8InRnVtfXX7f9d+hNrccq5vCKWBwIDAQABo4IDgjCCA34wDgYDVR0PAQH/BAQDAgXgMAwGA1UdEwEB/wQCMAAwIAYDVR0lAQH/BBYwFAYIKwYBBQUHAwIGCCsGAQUFBwMEMB0GA1UdDgQWBBRcdng9x4fqICHmbMP0Y+5OEVweTT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jBgNVHREEHDAagRhEQkFSRUlST0BBVExBTlRJQy5DT00uUFkwDQYJKoZIhvcNAQELBQADggIBAHFpcZuxCcr00fxzYozCb3MvNECwi3WxdYK2XWWImEroENrl5eTYyA0piHQG+0V+N/58sSyTBvRtmMCt+hjAtYrYFVN4Feiiuu5wlIMic7AmZkoyT/MROphGYraSKmyNWSj8fqMzlVNa2Xoi2TfLf4RsJO7CqYErIkiYlmM7P42BFYl9JIw4yx9IjHZshKKSVGmhha8UkrEmJq0wy7K8KdTvjqt/AqsZHWuaZ+5QhouogBvq7kmYURQnV07jKEScSlRgG8VXHOtSbkql6PwNNmgJp6X2SkOHYcEae30OffuVLPOV8Apt8SrdO2b7jfC5L+3RtsBD097Kc43pTbuEYEAJ4NhdhD7HPYYVgD9CWtIzcy/7c8CHr0ruaPtfPBKQNtNrk/TxG1J7wN1romtF5hIEu82zr4I8h+gM/hwB81+UfojfbMBuACqQlwG3siZYDiTez/hoqz4Ri/SuPybjlPIl28nW4NVeOju8pg5L7zgYaluwdiQASww9+/en2/TzTdI7D4MQM+yXvCXr76Oaiw2bZeBiY/id6c+YP4obmdips7iXv8wer5jEHyTi+H/JaN2sYOM3Orn4gZCnW0IDJMUy+CpWxyghtbXEtP9eWMAuXM9HnbUXoUXrCvsBSjmtfuLr6v8wPV8dyjpSD4zjiQjKjLrELqnYpxNYlCMhaXO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1/04/xmlenc#sha256"/>
        <DigestValue>HxRn2e3ANlfzHE8hvGAe9ofQR/3QQEnsO8i2bxEtyT4=</DigestValue>
      </Reference>
      <Reference URI="/xl/calcChain.xml?ContentType=application/vnd.openxmlformats-officedocument.spreadsheetml.calcChain+xml">
        <DigestMethod Algorithm="http://www.w3.org/2001/04/xmlenc#sha256"/>
        <DigestValue>cY8OCAEYTF6BWQKVLmyHyZSY/D69i9ZU3DXTJSdCEEo=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fReQdYQtAnrqyF3kJ1lp+tR7ZJh268LDKsaEUVwg2NA=</DigestValue>
      </Reference>
      <Reference URI="/xl/drawings/drawing10.xml?ContentType=application/vnd.openxmlformats-officedocument.drawing+xml">
        <DigestMethod Algorithm="http://www.w3.org/2001/04/xmlenc#sha256"/>
        <DigestValue>aTfscgg7/ISMhTmhy7bE3kC/kqhSncudv3AGZm/D+g8=</DigestValue>
      </Reference>
      <Reference URI="/xl/drawings/drawing11.xml?ContentType=application/vnd.openxmlformats-officedocument.drawing+xml">
        <DigestMethod Algorithm="http://www.w3.org/2001/04/xmlenc#sha256"/>
        <DigestValue>OPD3keEEQsfIHcm7CMO0R0hnfqQQFdvxLnyhRM9Of0c=</DigestValue>
      </Reference>
      <Reference URI="/xl/drawings/drawing12.xml?ContentType=application/vnd.openxmlformats-officedocument.drawing+xml">
        <DigestMethod Algorithm="http://www.w3.org/2001/04/xmlenc#sha256"/>
        <DigestValue>KHJvbthu2C2C3qf6GsG6bHdymMGN1mzimakn25wWMnA=</DigestValue>
      </Reference>
      <Reference URI="/xl/drawings/drawing13.xml?ContentType=application/vnd.openxmlformats-officedocument.drawing+xml">
        <DigestMethod Algorithm="http://www.w3.org/2001/04/xmlenc#sha256"/>
        <DigestValue>3F/qaUTXS49DM9UI6O2qi47CPaOqyuwh6YDijB4NCZk=</DigestValue>
      </Reference>
      <Reference URI="/xl/drawings/drawing14.xml?ContentType=application/vnd.openxmlformats-officedocument.drawing+xml">
        <DigestMethod Algorithm="http://www.w3.org/2001/04/xmlenc#sha256"/>
        <DigestValue>RovbhYo6kNYQSs6kbsTFOUgWiNtwTXoVKONsPhCUBjA=</DigestValue>
      </Reference>
      <Reference URI="/xl/drawings/drawing15.xml?ContentType=application/vnd.openxmlformats-officedocument.drawing+xml">
        <DigestMethod Algorithm="http://www.w3.org/2001/04/xmlenc#sha256"/>
        <DigestValue>LjgbwvkKd9yly/k2O2if5PilU+pxp0GpoZFSnF14YL4=</DigestValue>
      </Reference>
      <Reference URI="/xl/drawings/drawing16.xml?ContentType=application/vnd.openxmlformats-officedocument.drawing+xml">
        <DigestMethod Algorithm="http://www.w3.org/2001/04/xmlenc#sha256"/>
        <DigestValue>re2Li44m+92wUmBfbcWI2NUE4tNviojIsK7u1pTIkxo=</DigestValue>
      </Reference>
      <Reference URI="/xl/drawings/drawing2.xml?ContentType=application/vnd.openxmlformats-officedocument.drawing+xml">
        <DigestMethod Algorithm="http://www.w3.org/2001/04/xmlenc#sha256"/>
        <DigestValue>Rx++b/dPo5WAKVxB0NYJOnMWsiK5HXHD2E397CEvmgs=</DigestValue>
      </Reference>
      <Reference URI="/xl/drawings/drawing3.xml?ContentType=application/vnd.openxmlformats-officedocument.drawing+xml">
        <DigestMethod Algorithm="http://www.w3.org/2001/04/xmlenc#sha256"/>
        <DigestValue>lP/wyEv9SDOIQq3ASi9YBNw/CftlnqZrdSZU9NlWXaU=</DigestValue>
      </Reference>
      <Reference URI="/xl/drawings/drawing4.xml?ContentType=application/vnd.openxmlformats-officedocument.drawing+xml">
        <DigestMethod Algorithm="http://www.w3.org/2001/04/xmlenc#sha256"/>
        <DigestValue>ZGG0yY/FV6C2+5CQ2yHDfIbPAj0dYCMwowsoSSMyvhg=</DigestValue>
      </Reference>
      <Reference URI="/xl/drawings/drawing5.xml?ContentType=application/vnd.openxmlformats-officedocument.drawing+xml">
        <DigestMethod Algorithm="http://www.w3.org/2001/04/xmlenc#sha256"/>
        <DigestValue>xBqY7DY6PV0GDt7m2uGvtt1QLedEWHEXh+g3uiKoE5w=</DigestValue>
      </Reference>
      <Reference URI="/xl/drawings/drawing6.xml?ContentType=application/vnd.openxmlformats-officedocument.drawing+xml">
        <DigestMethod Algorithm="http://www.w3.org/2001/04/xmlenc#sha256"/>
        <DigestValue>aV+Dh/rxdcy+Fx0SSdP5NSNP+aS1MyZVi/KI4P5l4hI=</DigestValue>
      </Reference>
      <Reference URI="/xl/drawings/drawing7.xml?ContentType=application/vnd.openxmlformats-officedocument.drawing+xml">
        <DigestMethod Algorithm="http://www.w3.org/2001/04/xmlenc#sha256"/>
        <DigestValue>PQbXmTLymDRhCKWSDQImFY8s59acCUF5aaGkQRcGlqU=</DigestValue>
      </Reference>
      <Reference URI="/xl/drawings/drawing8.xml?ContentType=application/vnd.openxmlformats-officedocument.drawing+xml">
        <DigestMethod Algorithm="http://www.w3.org/2001/04/xmlenc#sha256"/>
        <DigestValue>e/lrnBOjvq7K27pBJexBIC5AgrIm0GRFOgeUAOFTim8=</DigestValue>
      </Reference>
      <Reference URI="/xl/drawings/drawing9.xml?ContentType=application/vnd.openxmlformats-officedocument.drawing+xml">
        <DigestMethod Algorithm="http://www.w3.org/2001/04/xmlenc#sha256"/>
        <DigestValue>icSDuNyGX4CfvG9prnxfRrNsikIiJ7lB9slAiqYJjxw=</DigestValue>
      </Reference>
      <Reference URI="/xl/drawings/vmlDrawing1.vml?ContentType=application/vnd.openxmlformats-officedocument.vmlDrawing">
        <DigestMethod Algorithm="http://www.w3.org/2001/04/xmlenc#sha256"/>
        <DigestValue>eGkfLKC6Sn3bSae8GyHug1NTa+5Ip3yt/SQZ0MdutGo=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zx6jmzbx4ylwUyOBR6Rr0y1y3SgwfLpKBzGgFLyaKfQ=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MMhPXEy5DvEmKsfHYRgzZUbtfC21mazzpsIqSiYM1w4=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vAp3SXoxTu+fDgFZQd/FP2TQ2L2AXJSD5GFULsQADNs=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U5huh1ky/Sycl1rWpFyFHQk1AgCHYqwTXxuaiuNwifQ=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nTZ2xilSBKCBrzgW5ke+8NJf+Q10zaDoiegsrK5lF6s=</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5+bpyd3mlp1GcH6C+j0Z0ux3lAVRV8yJjhT0DbBnA5E=</DigestValue>
      </Reference>
      <Reference URI="/xl/externalLinks/externalLink1.xml?ContentType=application/vnd.openxmlformats-officedocument.spreadsheetml.externalLink+xml">
        <DigestMethod Algorithm="http://www.w3.org/2001/04/xmlenc#sha256"/>
        <DigestValue>tuUW1LfWcy3a2i59Y+B9cgodYlDx8fxpTcIPhyqgA8M=</DigestValue>
      </Reference>
      <Reference URI="/xl/externalLinks/externalLink2.xml?ContentType=application/vnd.openxmlformats-officedocument.spreadsheetml.externalLink+xml">
        <DigestMethod Algorithm="http://www.w3.org/2001/04/xmlenc#sha256"/>
        <DigestValue>B4bIS0VOrkFoEkgZH2tQrBIMiuryGZBXGogtoELUGz4=</DigestValue>
      </Reference>
      <Reference URI="/xl/externalLinks/externalLink3.xml?ContentType=application/vnd.openxmlformats-officedocument.spreadsheetml.externalLink+xml">
        <DigestMethod Algorithm="http://www.w3.org/2001/04/xmlenc#sha256"/>
        <DigestValue>49qn2HSudDTbt4SV1Lcu2FT/YufWe+yMFuO9PWGk8Co=</DigestValue>
      </Reference>
      <Reference URI="/xl/externalLinks/externalLink4.xml?ContentType=application/vnd.openxmlformats-officedocument.spreadsheetml.externalLink+xml">
        <DigestMethod Algorithm="http://www.w3.org/2001/04/xmlenc#sha256"/>
        <DigestValue>2NsIgkvcUKr6K4TyB7++fv7POx+4qdRsgWj14+RbPJg=</DigestValue>
      </Reference>
      <Reference URI="/xl/externalLinks/externalLink5.xml?ContentType=application/vnd.openxmlformats-officedocument.spreadsheetml.externalLink+xml">
        <DigestMethod Algorithm="http://www.w3.org/2001/04/xmlenc#sha256"/>
        <DigestValue>55UNPJyPEwpKDOZebmGnX/cTSTBV4B70OLQpROuI8i4=</DigestValue>
      </Reference>
      <Reference URI="/xl/externalLinks/externalLink6.xml?ContentType=application/vnd.openxmlformats-officedocument.spreadsheetml.externalLink+xml">
        <DigestMethod Algorithm="http://www.w3.org/2001/04/xmlenc#sha256"/>
        <DigestValue>UDKEHpsCKAv3vgDOCENsBNEn3GMTknQ+0BGiivFE45Q=</DigestValue>
      </Reference>
      <Reference URI="/xl/media/image1.png?ContentType=image/png">
        <DigestMethod Algorithm="http://www.w3.org/2001/04/xmlenc#sha256"/>
        <DigestValue>tgJoGJpG5trTFAZtyMRgIzKy5xElbLIj0XFveaGb6Z0=</DigestValue>
      </Reference>
      <Reference URI="/xl/media/image2.emf?ContentType=image/x-emf">
        <DigestMethod Algorithm="http://www.w3.org/2001/04/xmlenc#sha256"/>
        <DigestValue>8CecXpBK+G8mDdBD1g38s6DRhLZRLZ78TwKE06XQI2g=</DigestValue>
      </Reference>
      <Reference URI="/xl/media/image3.emf?ContentType=image/x-emf">
        <DigestMethod Algorithm="http://www.w3.org/2001/04/xmlenc#sha256"/>
        <DigestValue>qZrcwE17Z79gGjfp0nEmGZYQkKt89jGUE1HLSKm+s7I=</DigestValue>
      </Reference>
      <Reference URI="/xl/media/image4.emf?ContentType=image/x-emf">
        <DigestMethod Algorithm="http://www.w3.org/2001/04/xmlenc#sha256"/>
        <DigestValue>u3UyrD8KHD8Pp7u+1uy9v40jwey9mCyS6N6AM6mCWJI=</DigestValue>
      </Reference>
      <Reference URI="/xl/media/image5.emf?ContentType=image/x-emf">
        <DigestMethod Algorithm="http://www.w3.org/2001/04/xmlenc#sha256"/>
        <DigestValue>0AKCmTuZn5e3flFzr824yKGTQWsQALX7b//wp+81rN0=</DigestValue>
      </Reference>
      <Reference URI="/xl/printerSettings/printerSettings1.bin?ContentType=application/vnd.openxmlformats-officedocument.spreadsheetml.printerSettings">
        <DigestMethod Algorithm="http://www.w3.org/2001/04/xmlenc#sha256"/>
        <DigestValue>zV444w/0KWHkrJx2PyfjmwqAsNmOuPFxc642tDauI/U=</DigestValue>
      </Reference>
      <Reference URI="/xl/printerSettings/printerSettings10.bin?ContentType=application/vnd.openxmlformats-officedocument.spreadsheetml.printerSettings">
        <DigestMethod Algorithm="http://www.w3.org/2001/04/xmlenc#sha256"/>
        <DigestValue>vMoMkBZ32/mM92pR8U1pbXR8XR8KoIznEycQBMTi/Vw=</DigestValue>
      </Reference>
      <Reference URI="/xl/printerSettings/printerSettings11.bin?ContentType=application/vnd.openxmlformats-officedocument.spreadsheetml.printerSettings">
        <DigestMethod Algorithm="http://www.w3.org/2001/04/xmlenc#sha256"/>
        <DigestValue>PVAX4CtRroaxfC1Os9obOYJ+zF+w3lq4OK/6MI0kD/E=</DigestValue>
      </Reference>
      <Reference URI="/xl/printerSettings/printerSettings12.bin?ContentType=application/vnd.openxmlformats-officedocument.spreadsheetml.printerSettings">
        <DigestMethod Algorithm="http://www.w3.org/2001/04/xmlenc#sha256"/>
        <DigestValue>PVAX4CtRroaxfC1Os9obOYJ+zF+w3lq4OK/6MI0kD/E=</DigestValue>
      </Reference>
      <Reference URI="/xl/printerSettings/printerSettings13.bin?ContentType=application/vnd.openxmlformats-officedocument.spreadsheetml.printerSettings">
        <DigestMethod Algorithm="http://www.w3.org/2001/04/xmlenc#sha256"/>
        <DigestValue>PVAX4CtRroaxfC1Os9obOYJ+zF+w3lq4OK/6MI0kD/E=</DigestValue>
      </Reference>
      <Reference URI="/xl/printerSettings/printerSettings14.bin?ContentType=application/vnd.openxmlformats-officedocument.spreadsheetml.printerSettings">
        <DigestMethod Algorithm="http://www.w3.org/2001/04/xmlenc#sha256"/>
        <DigestValue>QHbJyTrWUv3BKjoRK7zNYZH99mu1bgJ1K86RQnQfxT0=</DigestValue>
      </Reference>
      <Reference URI="/xl/printerSettings/printerSettings15.bin?ContentType=application/vnd.openxmlformats-officedocument.spreadsheetml.printerSettings">
        <DigestMethod Algorithm="http://www.w3.org/2001/04/xmlenc#sha256"/>
        <DigestValue>PVAX4CtRroaxfC1Os9obOYJ+zF+w3lq4OK/6MI0kD/E=</DigestValue>
      </Reference>
      <Reference URI="/xl/printerSettings/printerSettings16.bin?ContentType=application/vnd.openxmlformats-officedocument.spreadsheetml.printerSettings">
        <DigestMethod Algorithm="http://www.w3.org/2001/04/xmlenc#sha256"/>
        <DigestValue>XT1GF9ai5RNsRGimzGDEyXcZ6FZ7/rXx12vnKyB8WHI=</DigestValue>
      </Reference>
      <Reference URI="/xl/printerSettings/printerSettings17.bin?ContentType=application/vnd.openxmlformats-officedocument.spreadsheetml.printerSettings">
        <DigestMethod Algorithm="http://www.w3.org/2001/04/xmlenc#sha256"/>
        <DigestValue>XT1GF9ai5RNsRGimzGDEyXcZ6FZ7/rXx12vnKyB8WHI=</DigestValue>
      </Reference>
      <Reference URI="/xl/printerSettings/printerSettings2.bin?ContentType=application/vnd.openxmlformats-officedocument.spreadsheetml.printerSettings">
        <DigestMethod Algorithm="http://www.w3.org/2001/04/xmlenc#sha256"/>
        <DigestValue>fDtS7wihXZMYku7wjLZwP1tiU/dyVRxS3x7k2hKKrhQ=</DigestValue>
      </Reference>
      <Reference URI="/xl/printerSettings/printerSettings3.bin?ContentType=application/vnd.openxmlformats-officedocument.spreadsheetml.printerSettings">
        <DigestMethod Algorithm="http://www.w3.org/2001/04/xmlenc#sha256"/>
        <DigestValue>rKpNxJ0Drvu/m9FBE8R4iVOZ4MKW0Hm+oJ/FMIWLqVg=</DigestValue>
      </Reference>
      <Reference URI="/xl/printerSettings/printerSettings4.bin?ContentType=application/vnd.openxmlformats-officedocument.spreadsheetml.printerSettings">
        <DigestMethod Algorithm="http://www.w3.org/2001/04/xmlenc#sha256"/>
        <DigestValue>wI2WRBEOBBl0D3AsLtwaM6Gd79Qyl1w7c95os4QnFl0=</DigestValue>
      </Reference>
      <Reference URI="/xl/printerSettings/printerSettings5.bin?ContentType=application/vnd.openxmlformats-officedocument.spreadsheetml.printerSettings">
        <DigestMethod Algorithm="http://www.w3.org/2001/04/xmlenc#sha256"/>
        <DigestValue>5c0TaPiucmbCANYd89PDVpm+/vSQNWUGsRHrAdR2v+E=</DigestValue>
      </Reference>
      <Reference URI="/xl/printerSettings/printerSettings6.bin?ContentType=application/vnd.openxmlformats-officedocument.spreadsheetml.printerSettings">
        <DigestMethod Algorithm="http://www.w3.org/2001/04/xmlenc#sha256"/>
        <DigestValue>Mvlz/klFGFNL9cWIoTUnaWf8KAdw28HGyL3RNV+sGPg=</DigestValue>
      </Reference>
      <Reference URI="/xl/printerSettings/printerSettings7.bin?ContentType=application/vnd.openxmlformats-officedocument.spreadsheetml.printerSettings">
        <DigestMethod Algorithm="http://www.w3.org/2001/04/xmlenc#sha256"/>
        <DigestValue>rKpNxJ0Drvu/m9FBE8R4iVOZ4MKW0Hm+oJ/FMIWLqVg=</DigestValue>
      </Reference>
      <Reference URI="/xl/printerSettings/printerSettings8.bin?ContentType=application/vnd.openxmlformats-officedocument.spreadsheetml.printerSettings">
        <DigestMethod Algorithm="http://www.w3.org/2001/04/xmlenc#sha256"/>
        <DigestValue>lYVqgknYzZhDByXbHUn5OYFc5btCePouRCuyinSgphs=</DigestValue>
      </Reference>
      <Reference URI="/xl/printerSettings/printerSettings9.bin?ContentType=application/vnd.openxmlformats-officedocument.spreadsheetml.printerSettings">
        <DigestMethod Algorithm="http://www.w3.org/2001/04/xmlenc#sha256"/>
        <DigestValue>lYVqgknYzZhDByXbHUn5OYFc5btCePouRCuyinSgphs=</DigestValue>
      </Reference>
      <Reference URI="/xl/sharedStrings.xml?ContentType=application/vnd.openxmlformats-officedocument.spreadsheetml.sharedStrings+xml">
        <DigestMethod Algorithm="http://www.w3.org/2001/04/xmlenc#sha256"/>
        <DigestValue>seJk9eTzUq5BY3wFXRlbr6B1dYZpoPJxe77DNH0BADU=</DigestValue>
      </Reference>
      <Reference URI="/xl/styles.xml?ContentType=application/vnd.openxmlformats-officedocument.spreadsheetml.styles+xml">
        <DigestMethod Algorithm="http://www.w3.org/2001/04/xmlenc#sha256"/>
        <DigestValue>QOrE57JAH2QRDtziIh52JyhzGJHZUNcQwOsOgrUajqs=</DigestValue>
      </Reference>
      <Reference URI="/xl/theme/theme1.xml?ContentType=application/vnd.openxmlformats-officedocument.theme+xml">
        <DigestMethod Algorithm="http://www.w3.org/2001/04/xmlenc#sha256"/>
        <DigestValue>IDbQ9NtjkpyEON80xiE6fnM770hSPmy9tt5N50j5+wQ=</DigestValue>
      </Reference>
      <Reference URI="/xl/workbook.xml?ContentType=application/vnd.openxmlformats-officedocument.spreadsheetml.sheet.main+xml">
        <DigestMethod Algorithm="http://www.w3.org/2001/04/xmlenc#sha256"/>
        <DigestValue>Uc6t4hMrCeMtds3oBaVntFiwgz26g0MBV1SyzpsIZ4g=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iK1cCeJyE0nh61Ysaws+TMA/tgQJwUsR5g0ps2rJkns=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TNIH9EyQB0FCBnD3gN1o6yJqJalnm6okHmoYYS8G33M=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gxnAb4oDlVkStw4lP+psDHrAXKx4nZlOnDqo6Tf72e8=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g/fjY5t552fl5Q3r0lx1AzSOYjXxeVx9wNhWIqlO5e4=</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m6kb28Dn+5+eypaoArLKSiTj11tTjl+mIR9qY8mtCLk=</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xZpDns+d8lbRYtyjNAr+ga7dA24vbT4Wr1oZV7ptCME=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L0zBPEwG77w+h4GLrodZUM0ZcAZ//uPEeldIcDiuL6E=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XYW3lJEtF20IgcoPfQCq77/7whzU5JlTECZN/Wfx6+0=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CwvGKO7du/4VK3JXwI1xC26LuLly21vgfyS4zPmBQJw=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pltfJKwkbGlKAfcVd/1iSYUebz9dCjTsBeqCrINxjac=</DigestValue>
      </Reference>
      <Reference URI="/xl/worksheets/sheet10.xml?ContentType=application/vnd.openxmlformats-officedocument.spreadsheetml.worksheet+xml">
        <DigestMethod Algorithm="http://www.w3.org/2001/04/xmlenc#sha256"/>
        <DigestValue>swFxQu90ai/Tgl5ESm32QiYiVEE+QzMVp37O0OnAAXs=</DigestValue>
      </Reference>
      <Reference URI="/xl/worksheets/sheet11.xml?ContentType=application/vnd.openxmlformats-officedocument.spreadsheetml.worksheet+xml">
        <DigestMethod Algorithm="http://www.w3.org/2001/04/xmlenc#sha256"/>
        <DigestValue>oNcndwYEeLwJZe7FAdUDRgR4xfv19aNQenSiXFpBZ+k=</DigestValue>
      </Reference>
      <Reference URI="/xl/worksheets/sheet12.xml?ContentType=application/vnd.openxmlformats-officedocument.spreadsheetml.worksheet+xml">
        <DigestMethod Algorithm="http://www.w3.org/2001/04/xmlenc#sha256"/>
        <DigestValue>Xbx2Gq8SYvow4qy7F0bJEJ5RYhOQFjANMwCTcmYii9o=</DigestValue>
      </Reference>
      <Reference URI="/xl/worksheets/sheet13.xml?ContentType=application/vnd.openxmlformats-officedocument.spreadsheetml.worksheet+xml">
        <DigestMethod Algorithm="http://www.w3.org/2001/04/xmlenc#sha256"/>
        <DigestValue>qYWlQVmST383tfnPrzJJGFAK/FIfto0x/5t16tK/CZE=</DigestValue>
      </Reference>
      <Reference URI="/xl/worksheets/sheet14.xml?ContentType=application/vnd.openxmlformats-officedocument.spreadsheetml.worksheet+xml">
        <DigestMethod Algorithm="http://www.w3.org/2001/04/xmlenc#sha256"/>
        <DigestValue>aP8MZs/wyC0iWCb/iglZYUGFL60yD+TlK89ehkDZwuQ=</DigestValue>
      </Reference>
      <Reference URI="/xl/worksheets/sheet15.xml?ContentType=application/vnd.openxmlformats-officedocument.spreadsheetml.worksheet+xml">
        <DigestMethod Algorithm="http://www.w3.org/2001/04/xmlenc#sha256"/>
        <DigestValue>Eat8JwUDyKEZM09X3IjfZigBriLYrIWhBxMLtAabCLU=</DigestValue>
      </Reference>
      <Reference URI="/xl/worksheets/sheet16.xml?ContentType=application/vnd.openxmlformats-officedocument.spreadsheetml.worksheet+xml">
        <DigestMethod Algorithm="http://www.w3.org/2001/04/xmlenc#sha256"/>
        <DigestValue>Fk1fihvm0bsWy79yK5tEaOEclqlgLHHZl0m7fpzSec4=</DigestValue>
      </Reference>
      <Reference URI="/xl/worksheets/sheet17.xml?ContentType=application/vnd.openxmlformats-officedocument.spreadsheetml.worksheet+xml">
        <DigestMethod Algorithm="http://www.w3.org/2001/04/xmlenc#sha256"/>
        <DigestValue>TlrVbexO5az9lBTDnoQgd0PmSgZLtdos9Mzwu4PnsKs=</DigestValue>
      </Reference>
      <Reference URI="/xl/worksheets/sheet2.xml?ContentType=application/vnd.openxmlformats-officedocument.spreadsheetml.worksheet+xml">
        <DigestMethod Algorithm="http://www.w3.org/2001/04/xmlenc#sha256"/>
        <DigestValue>bhauVckdMyLJYDWcRYkrEr3hThL67oKSXbSequJV5mQ=</DigestValue>
      </Reference>
      <Reference URI="/xl/worksheets/sheet3.xml?ContentType=application/vnd.openxmlformats-officedocument.spreadsheetml.worksheet+xml">
        <DigestMethod Algorithm="http://www.w3.org/2001/04/xmlenc#sha256"/>
        <DigestValue>457jZmkkMZYWWsMtavbfqUfHBD9X39NDeP7kdkUjH+A=</DigestValue>
      </Reference>
      <Reference URI="/xl/worksheets/sheet4.xml?ContentType=application/vnd.openxmlformats-officedocument.spreadsheetml.worksheet+xml">
        <DigestMethod Algorithm="http://www.w3.org/2001/04/xmlenc#sha256"/>
        <DigestValue>BN4eJ0+uCGH/TIZ3aJqKkHzl80ufm2NllHYBCbXRfzc=</DigestValue>
      </Reference>
      <Reference URI="/xl/worksheets/sheet5.xml?ContentType=application/vnd.openxmlformats-officedocument.spreadsheetml.worksheet+xml">
        <DigestMethod Algorithm="http://www.w3.org/2001/04/xmlenc#sha256"/>
        <DigestValue>XJuF9pK0is9CFbN2g2JSJARSToai70HLu0abpmgQQcQ=</DigestValue>
      </Reference>
      <Reference URI="/xl/worksheets/sheet6.xml?ContentType=application/vnd.openxmlformats-officedocument.spreadsheetml.worksheet+xml">
        <DigestMethod Algorithm="http://www.w3.org/2001/04/xmlenc#sha256"/>
        <DigestValue>vMGIb2dO6tw1iJczO7S4bqoe+ZLZ/ymEsI4vAce5i5s=</DigestValue>
      </Reference>
      <Reference URI="/xl/worksheets/sheet7.xml?ContentType=application/vnd.openxmlformats-officedocument.spreadsheetml.worksheet+xml">
        <DigestMethod Algorithm="http://www.w3.org/2001/04/xmlenc#sha256"/>
        <DigestValue>rt0lmRPKrc1mdtXTmgpih47zD61pk/oEf7jm4udmoFY=</DigestValue>
      </Reference>
      <Reference URI="/xl/worksheets/sheet8.xml?ContentType=application/vnd.openxmlformats-officedocument.spreadsheetml.worksheet+xml">
        <DigestMethod Algorithm="http://www.w3.org/2001/04/xmlenc#sha256"/>
        <DigestValue>Wv1tQoGMv3ZUH5HNz2GULt4PUAtUiR4h1pZrqcxV7xM=</DigestValue>
      </Reference>
      <Reference URI="/xl/worksheets/sheet9.xml?ContentType=application/vnd.openxmlformats-officedocument.spreadsheetml.worksheet+xml">
        <DigestMethod Algorithm="http://www.w3.org/2001/04/xmlenc#sha256"/>
        <DigestValue>I9d5ekRHo5opbn2hzcvlav7+EHhP7GGLbMAPHOZT8S8=</DigestValue>
      </Reference>
    </Manifest>
    <SignatureProperties>
      <SignatureProperty Id="idSignatureTime" Target="#idPackageSignature">
        <mdssi:SignatureTime xmlns:mdssi="http://schemas.openxmlformats.org/package/2006/digital-signature">
          <mdssi:Format>YYYY-MM-DDThh:mm:ssTZD</mdssi:Format>
          <mdssi:Value>2020-11-13T18:14:56Z</mdssi:Value>
        </mdssi:SignatureTime>
      </SignatureProperty>
    </SignatureProperties>
  </Object>
  <Object Id="idOfficeObject">
    <SignatureProperties>
      <SignatureProperty Id="idOfficeV1Details" Target="#idPackageSignature">
        <SignatureInfoV1 xmlns="http://schemas.microsoft.com/office/2006/digsig">
          <SetupID>{0070F728-3CED-434D-902A-731FE64C7111}</SetupID>
          <SignatureText> </SignatureText>
          <SignatureImage/>
          <SignatureComments/>
          <WindowsVersion>10.0</WindowsVersion>
          <OfficeVersion>16.0.13328/21</OfficeVersion>
          <ApplicationVersion>16.0.13328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2020-11-13T18:14:56Z</xd:SigningTime>
          <xd:SigningCertificate>
            <xd:Cert>
              <xd:CertDigest>
                <DigestMethod Algorithm="http://www.w3.org/2001/04/xmlenc#sha256"/>
                <DigestValue>gLhef4VBIrxbxjRpBnZs5HGhccmrFOnLO5S9xKX7IhI=</DigestValue>
              </xd:CertDigest>
              <xd:IssuerSerial>
                <X509IssuerName>CN=CA-CODE100 S.A., C=PY, O=CODE100 S.A., SERIALNUMBER=RUC 80080610-7</X509IssuerName>
                <X509SerialNumber>2051668588255764032287744519888999024756266640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L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3vF/dSBeR3ZAzisDiobfWCIAAAAExTgFBuuxEv////8Qyw8DdMdzWOjLDwMgAAAADAABAGjKDwMCAgAAUMoPAwIAAAABAAAAHwEAAAgAAABKJcsPAAAAAAIAAAC4yg8DEMsPA0KT214AAAAAvMsPA/nwf3UMyg8DcF00BQAAf3VWAcAA9f///wAAAAAAAAAAAAAAAJABAAAAAAABAAAAAHMAZQBnAG8AZQAgAHUAaQCStEgYcMoPA41mvHUAAEd2ZMoPAwAAAABsyg8DAAAAANuUclgAAEd2AAAAABMAFACKht9YIF5HdoTKDwNk9S13AAAAAFAJOgXgxEh2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QdwkAAADoJzEDAAAAAEDOKwNAzisDYIbfWAAAAABuht9YAAAAAAAAAAAAAAAAAAAAAAAAAAD41CsDAAAAAAAAAAAAAAAAAAAAAAAAAAAAAAAAAAAAAAAAAAAAAAAAAAAAAAAAAAAAAAAAAAAAAAAAAAAAAAAAyOkPA5KXSBgAAJp3vOoPAzgRjHdAzisD25RyWAAAAABIEox3//8AAAAAAAArE4x3KxOMd+zqDwPw6g8DYIbfWAAAAAAAAAAAAAAAAAAAAADUr7t1CQAAACTrDwMHAAAAJOsPAwAAAAABAAAAAdgAAAACAAAAAAAAAAAAAAAAAAAAAAAAUAk6B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4D3vF/dQAAAAAgAAAANhQKmNg9mxaYlQ4DhMLpWAAAKwMAAAAAIAAAAFiaDgOgDwAAGJoOA41czlcgAAAAAQAAANtAzlffNMaHCL6MFv89zle9V9dXEGAwWAi+jBaMwiZYAwAAAGLP2l5Ymg4DnJcOA/nwf3XslQ4DAwAAAAAAf3VswiZY4P///wAAAAAAAAAAAAAAAJABAAAAAAABAAAAAGEAcgBpAGEAbAAAAAAAAAAAAAAAAAAAAAAAAAAAAAAABgAAAAAAAADUr7t1AAAAAFCXDgMGAAAAUJcOAwAAAAABAAAAAdgAAAACAAAAAAAAAAAAAFAJOgXgxEh2ZHYACAAAAAAlAAAADAAAAAMAAAAYAAAADAAAAAAAAAASAAAADAAAAAEAAAAWAAAADAAAAAgAAABUAAAAVAAAAAoAAAAnAAAAHgAAAEoAAAABAAAA0XbJQasKyUEKAAAASwAAAAEAAABMAAAABAAAAAkAAAAnAAAAIAAAAEsAAABQAAAAWAAPA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AuAAAARwAAACkAAAAzAAAABgAAABUAAAAhAPAAAAAAAAAAAAAAAIA/AAAAAAAAAAAAAIA/AAAAAAAAAAAAAAAAAAAAAAAAAAAAAAAAAAAAAAAAAAAlAAAADAAAAAAAAIAoAAAADAAAAAQAAABSAAAAcAEAAAQAAADw////AAAAAAAAAAAAAAAAkAEAAAAAAAEAAAAAcwBlAGcAbwBlACAAdQBpAAAAAAAAAAAAAAAAAAAAAAAAAAAAAAAAAAAAAAAAAAAAAAAAAAAAAAAAAAAAAAAAAAAADgPe8X91LQAAAHCcDgMOFwrfRKnRV3g+OgUAAAAAAAAAAAAAAAAAAABAAGukFviXDgMgAAAABwAAAAAAAEIBlQ4DwAtDEgAAAAD0lw4DAQAAAAAAAABslg4ACAAAALAc8xD0xpkW+szaXpg5AAAUmA4D+fB/dWSWDgNwXTQFAAB/ddyYDgPw////AAAAAAAAAAAAAAAAkAEAAAAAAAEAAAAAcwBlAGcAbwBlACAAdQBpAAAAAAAAAAAAAAAAAAAAAAAJAAAAAAAAANSvu3UAAAAAyJcOAwkAAADIlw4DAAAAAAEAAAAB2AAAAAIAAAAAAAAAAAAAUAk6BeDESHZkdgAIAAAAACUAAAAMAAAABAAAABgAAAAMAAAAAAAAABIAAAAMAAAAAQAAAB4AAAAYAAAAKQAAADMAAAAvAAAASAAAACUAAAAMAAAABAAAAFQAAABUAAAAKgAAADMAAAAtAAAARwAAAAEAAADRdslBqwrJQSoAAAAzAAAAAQAAAEwAAAAAAAAAAAAAAAAAAAD//////////1AAAAAgAGQ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PAAAAXAAAAAEAAADRdslBqwrJQQoAAABQAAAADQAAAEwAAAAAAAAAAAAAAAAAAAD//////////2gAAABEAGkAZQBnAG8AIABCAGEAcgBlAGkAcgBvAGQACAAAAAMAAAAGAAAABwAAAAcAAAADAAAABgAAAAYAAAAEAAAABgAAAAMAAAAE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NF2yUGrCslBCgAAAGAAAAAIAAAATAAAAAAAAAAAAAAAAAAAAP//////////XAAAAEMAbwBuAHQAYQBkAG8AcgAHAAAABwAAAAcAAAAEAAAABgAAAAcAAAAHAAAABAAAAEsAAABAAAAAMAAAAAUAAAAgAAAAAQAAAAEAAAAQAAAAAAAAAAAAAAAAAQAAgAAAAAAAAAAAAAAAAAEAAIAAAAAlAAAADAAAAAIAAAAnAAAAGAAAAAUAAAAAAAAA////AAAAAAAlAAAADAAAAAUAAABMAAAAZAAAAAkAAABwAAAA6AAAAHwAAAAJAAAAcAAAAOAAAAANAAAAIQDwAAAAAAAAAAAAAACAPwAAAAAAAAAAAACAPwAAAAAAAAAAAAAAAAAAAAAAAAAAAAAAAAAAAAAAAAAAJQAAAAwAAAAAAACAKAAAAAwAAAAFAAAAJQAAAAwAAAABAAAAGAAAAAwAAAAAAAAAEgAAAAwAAAABAAAAFgAAAAwAAAAAAAAAVAAAACwBAAAKAAAAcAAAAOcAAAB8AAAAAQAAANF2yUGrCslBCgAAAHAAAAAlAAAATAAAAAQAAAAJAAAAcAAAAOkAAAB9AAAAmAAAAEYAaQByAG0AYQBkAG8AIABwAG8AcgA6ACAARABJAEUARwBPACAAVABPAE0AQQBTACAAQgBBAFIARQBJAFIATwAgAEEAUgBDAEUAOQAGAAAAAwAAAAQAAAAJAAAABgAAAAcAAAAHAAAAAwAAAAcAAAAHAAAABAAAAAMAAAADAAAACAAAAAMAAAAGAAAACAAAAAkAAAADAAAABgAAAAkAAAAKAAAABwAAAAYAAAADAAAABgAAAAcAAAAHAAAABgAAAAMAAAAHAAAACQAAAAMAAAAHAAAABwAAAAcAAAAGAAAAFgAAAAwAAAAAAAAAJQAAAAwAAAACAAAADgAAABQAAAAAAAAAEAAAABQAAAA=</Object>
  <Object Id="idInvalidSigLnImg">AQAAAGwAAAAAAAAAAAAAAP8AAAB/AAAAAAAAAAAAAAAvGQAAkQwAACBFTUYAAAEAyB4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N7xf3UgXkd2QM4rA4qG31giAAAABMU4BQbrsRL/////EMsPA3THc1joyw8DIAAAAAwAAQBoyg8DAgIAAFDKDwMCAAAAAQAAAB8BAAAIAAAASiXLDwAAAAACAAAAuMoPAxDLDwNCk9teAAAAALzLDwP58H91DMoPA3BdNAUAAH91VgHAAPX///8AAAAAAAAAAAAAAACQAQAAAAAAAQAAAABzAGUAZwBvAGUAIAB1AGkAkrRIGHDKDwONZrx1AABHdmTKDwMAAAAAbMoPAwAAAADblHJYAABHdgAAAAATABQAiobfWCBeR3aEyg8DZPUtdwAAAABQCToF4MRIdm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CQdwkAAADoJzEDAAAAAEDOKwNAzisDYIbfWAAAAABuht9YAAAAAAAAAAAAAAAAAAAAAAAAAAD41CsDAAAAAAAAAAAAAAAAAAAAAAAAAAAAAAAAAAAAAAAAAAAAAAAAAAAAAAAAAAAAAAAAAAAAAAAAAAAAAAAAyOkPA5KXSBgAAJp3vOoPAzgRjHdAzisD25RyWAAAAABIEox3//8AAAAAAAArE4x3KxOMd+zqDwPw6g8DYIbfWAAAAAAAAAAAAAAAAAAAAADUr7t1CQAAACTrDwMHAAAAJOsPAwAAAAABAAAAAdgAAAACAAAAAAAAAAAAAAAAAAAAAAAAUAk6B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4D3vF/dQAAAAAgAAAANhQKmNg9mxaYlQ4DhMLpWAAAKwMAAAAAIAAAAFiaDgOgDwAAGJoOA41czlcgAAAAAQAAANtAzlffNMaHCL6MFv89zle9V9dXEGAwWAi+jBaMwiZYAwAAAGLP2l5Ymg4DnJcOA/nwf3XslQ4DAwAAAAAAf3VswiZY4P///wAAAAAAAAAAAAAAAJABAAAAAAABAAAAAGEAcgBpAGEAbAAAAAAAAAAAAAAAAAAAAAAAAAAAAAAABgAAAAAAAADUr7t1AAAAAFCXDgMGAAAAUJcOAwAAAAABAAAAAdgAAAACAAAAAAAAAAAAAFAJOgXgxEh2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AuAAAARwAAACkAAAAzAAAABgAAABUAAAAhAPAAAAAAAAAAAAAAAIA/AAAAAAAAAAAAAIA/AAAAAAAAAAAAAAAAAAAAAAAAAAAAAAAAAAAAAAAAAAAlAAAADAAAAAAAAIAoAAAADAAAAAQAAABSAAAAcAEAAAQAAADw////AAAAAAAAAAAAAAAAkAEAAAAAAAEAAAAAcwBlAGcAbwBlACAAdQBpAAAAAAAAAAAAAAAAAAAAAAAAAAAAAAAAAAAAAAAAAAAAAAAAAAAAAAAAAAAAAAAAAAAADgPe8X91LQAAAHCcDgMOFwrfRKnRV3g+OgUAAAAAAAAAAAAAAAAAAABAAGukFviXDgMgAAAABwAAAAAAAEIBlQ4DwAtDEgAAAAD0lw4DAQAAAAAAAABslg4ACAAAALAc8xD0xpkW+szaXpg5AAAUmA4D+fB/dWSWDgNwXTQFAAB/ddyYDgPw////AAAAAAAAAAAAAAAAkAEAAAAAAAEAAAAAcwBlAGcAbwBlACAAdQBpAAAAAAAAAAAAAAAAAAAAAAAJAAAAAAAAANSvu3UAAAAAyJcOAwkAAADIlw4DAAAAAAEAAAAB2AAAAAIAAAAAAAAAAAAAUAk6BeDESHZkdgAIAAAAACUAAAAMAAAABAAAABgAAAAMAAAAAAAAABIAAAAMAAAAAQAAAB4AAAAYAAAAKQAAADMAAAAvAAAASAAAACUAAAAMAAAABAAAAFQAAABUAAAAKgAAADMAAAAtAAAARwAAAAEAAADRdslBqwrJQSoAAAAzAAAAAQAAAEwAAAAAAAAAAAAAAAAAAAD//////////1AAAAAg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cAAAACgAAAFAAAABPAAAAXAAAAAEAAADRdslBqwrJQQoAAABQAAAADQAAAEwAAAAAAAAAAAAAAAAAAAD//////////2gAAABEAGkAZQBnAG8AIABCAGEAcgBlAGkAcgBvAAAACAAAAAMAAAAGAAAABwAAAAcAAAADAAAABgAAAAYAAAAEAAAABgAAAAMAAAAE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NF2yUGrCslBCgAAAGAAAAAIAAAATAAAAAAAAAAAAAAAAAAAAP//////////XAAAAEMAbwBuAHQAYQBkAG8AcgAHAAAABwAAAAcAAAAEAAAABgAAAAcAAAAHAAAABAAAAEsAAABAAAAAMAAAAAUAAAAgAAAAAQAAAAEAAAAQAAAAAAAAAAAAAAAAAQAAgAAAAAAAAAAAAAAAAAEAAIAAAAAlAAAADAAAAAIAAAAnAAAAGAAAAAUAAAAAAAAA////AAAAAAAlAAAADAAAAAUAAABMAAAAZAAAAAkAAABwAAAA6AAAAHwAAAAJAAAAcAAAAOAAAAANAAAAIQDwAAAAAAAAAAAAAACAPwAAAAAAAAAAAACAPwAAAAAAAAAAAAAAAAAAAAAAAAAAAAAAAAAAAAAAAAAAJQAAAAwAAAAAAACAKAAAAAwAAAAFAAAAJQAAAAwAAAABAAAAGAAAAAwAAAAAAAAAEgAAAAwAAAABAAAAFgAAAAwAAAAAAAAAVAAAACwBAAAKAAAAcAAAAOcAAAB8AAAAAQAAANF2yUGrCslBCgAAAHAAAAAlAAAATAAAAAQAAAAJAAAAcAAAAOkAAAB9AAAAmAAAAEYAaQByAG0AYQBkAG8AIABwAG8AcgA6ACAARABJAEUARwBPACAAVABPAE0AQQBTACAAQgBBAFIARQBJAFIATwAgAEEAUgBDAEUARAAGAAAAAwAAAAQAAAAJAAAABgAAAAcAAAAHAAAAAwAAAAcAAAAHAAAABAAAAAMAAAADAAAACAAAAAMAAAAGAAAACAAAAAkAAAADAAAABgAAAAkAAAAKAAAABwAAAAYAAAADAAAABgAAAAcAAAAHAAAABgAAAAMAAAAHAAAACQAAAAMAAAAHAAAABwAAAAcAAAAG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NsQ+S0+B1Bk8i3daXCFbrgJihwTHK0/RVTuqYyUt4Xo=</DigestValue>
    </Reference>
    <Reference Type="http://www.w3.org/2000/09/xmldsig#Object" URI="#idOfficeObject">
      <DigestMethod Algorithm="http://www.w3.org/2001/04/xmlenc#sha256"/>
      <DigestValue>wUo4KyFlfB/yUcawrw20O3e6llZ6TdXFNZjJFLUT4ls=</DigestValue>
    </Reference>
    <Reference Type="http://uri.etsi.org/01903#SignedProperties" URI="#idSignedProperties">
      <Transforms>
        <Transform Algorithm="http://www.w3.org/TR/2001/REC-xml-c14n-20010315"/>
      </Transforms>
      <DigestMethod Algorithm="http://www.w3.org/2001/04/xmlenc#sha256"/>
      <DigestValue>1ng6ZXD9wJdRFp1g8cen2jNgu9IxLAG3lnu35wg2Crc=</DigestValue>
    </Reference>
    <Reference Type="http://www.w3.org/2000/09/xmldsig#Object" URI="#idValidSigLnImg">
      <DigestMethod Algorithm="http://www.w3.org/2001/04/xmlenc#sha256"/>
      <DigestValue>8g2au9UkEIM3DReNf8Z9Vbeir+Qy0RUkNVmR4et1RyU=</DigestValue>
    </Reference>
    <Reference Type="http://www.w3.org/2000/09/xmldsig#Object" URI="#idInvalidSigLnImg">
      <DigestMethod Algorithm="http://www.w3.org/2001/04/xmlenc#sha256"/>
      <DigestValue>wrIzgls+5wW6hu68Aisy4xGAbUc71/ng/NjyTlnrKVo=</DigestValue>
    </Reference>
  </SignedInfo>
  <SignatureValue>T0CrlPylpy+3zNmVpPRhm3zsdX+Iy5tWl2HCpoVRHjBipOux0vhaHKzdc63AefZdgtDa4tHiSynJ
6GMnb3Dq6CbPKuOiOz3TZn66G2Ir/21q4tuM0RsX0bgeSiIBl6BR6wwAxxJStFq12fYnec0Qy9jl
gjRQoP5v/jJ8J08qj/dfpmeZ91vszh61lLx96gUNhiMrE5c6m5RikNS6WW/yYRWAX7Bt/sMq9Wkf
n9G9/HTNpptVW963Xa1F71iZDXY4ZvLonsC3brWQ2I499xJ7gcXUphGeD9/ONAUkDzrrIkFtvil1
PZqaE4zjN7y23Xp3113BfJdacO0JBJqcXAXtEA==</SignatureValue>
  <KeyInfo>
    <X509Data>
      <X509Certificate>MIIICTCCBfGgAwIBAgITXAAAFpEF1ZNofAgMGgAAAAAWkTANBgkqhkiG9w0BAQsFADBXMRcwFQYDVQQFEw5SVUMgODAwODA2MTAtNzEVMBMGA1UEChMMQ09ERTEwMCBTLkEuMQswCQYDVQQGEwJQWTEYMBYGA1UEAxMPQ0EtQ09ERTEwMCBTLkEuMB4XDTE5MDYyNDIxNTQyOVoXDTIxMDYyNDIxNTQyOVowgaIxJDAiBgNVBAMTG0pPUkdFIEVOUklRVUUgU09UTyBHT05aQUxFWjEXMBUGA1UEChMOUEVSU09OQSBGSVNJQ0ExCzAJBgNVBAYTAlBZMRYwFAYDVQQqEw1KT1JHRSBFTlJJUVVFMRYwFAYDVQQEEw1TT1RPIEdPTlpBTEVaMREwDwYDVQQFEwhDSTc0ODU3MzERMA8GA1UECxMIRklSTUEgRjIwggEiMA0GCSqGSIb3DQEBAQUAA4IBDwAwggEKAoIBAQDQL0p6zG7/CO+rGgaKV9ZQxRbowavM0gmY3gD1lkTEH+2U8pZopUJPckwN9RsICyzjJuN7zXXHA+YfDQZeMJW2lakaWeTH62qI+wb7SeOcHT7cS8g2cdHn/aSeAWSIGmINJoPKZY8k86ed8x8xuboubg2OOhodReg3Fi3XF76bTpOEzTsaqaWuB4N5CoRNL7GWro6979S97X9Pb9kMcD+jA0jM8JiMBtKtU7p1T6tTkg7BsaL2/5Y6Yi05GDiyQhwuG2OP9uIT4XCESTjYkKxx7SsvoPk4Xtq2PBx5uCLdshGNPoMrpSEHOsMrbqV9yqUmnIcVe6FtzW+LeC5LdCuRAgMBAAGjggOAMIIDfDAOBgNVHQ8BAf8EBAMCBeAwDAYDVR0TAQH/BAIwADAgBgNVHSUBAf8EFjAUBggrBgEFBQcDAgYIKwYBBQUHAwQwHQYDVR0OBBYEFCNXbyTmnlTwEGsKzUt+fBSP0ugh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EGA1UdEQQaMBiBFkpPUkdFU09UTy5QWUBHTUFJTC5DT00wDQYJKoZIhvcNAQELBQADggIBAEQ9ZY0wROs80oOZcqS64T9upoJ3t5GP3XVLXMM94/nSlM8b6mSYEPwOHsb/st2IhklOMtQfEj97dTaKhAEzDn6FEijxAbmjhNhfv6QFd/ILWdV4n8yTD1dyv7wQTCFQ5fLfvINFRgafcOLvoMsI6V3wXqSDuLo2PKS8GyTD75SI4eXUdBhrB8qHMN8n8+bhUdtabUnIuimWhe5TN1sae/yE1OxwXTeyb5RBDJqLSrmeT0vI9Pn34bOu7gSl2h3LMGd2CojpLKi7IRJwCrP4LA/FjL0sTTtTTsTWxb9Ao427yxnghsAABx/j1U9W9YxCm5ldWAI4ql9Z0qirD3db74mI4SMEdor382mD6u9sqkcPlUihmGnBmtOlfp5OygAAKyVypDyp698A8NIGoyaT3dYzjVL36rC1UI2XssBy9CkKi4HmvazzDhUFlSlX1xdxh/cmd47H8JYDHQk49gis4QpZuvp7ZYJDJJ0yctLPQx9QqvAOq6fA2m7QC+NqO05+qJWlqIKzK0E8jTx+T9A1qPu+AtKJQMwgC+Kjml/a23qHiD50FeVyH3Vy3htvxkP9Pme5NRJvLfz4t58w3EXQ3jSrn2RU+Sl8YuL13oSGNh/A7elMsxx6TN+G3FL8TPoaSIiGWQ0+PYvrvbPE6uAXUr3tF5KRSye+1LEVWRkTwS7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HxRn2e3ANlfzHE8hvGAe9ofQR/3QQEnsO8i2bxEtyT4=</DigestValue>
      </Reference>
      <Reference URI="/xl/calcChain.xml?ContentType=application/vnd.openxmlformats-officedocument.spreadsheetml.calcChain+xml">
        <DigestMethod Algorithm="http://www.w3.org/2001/04/xmlenc#sha256"/>
        <DigestValue>cY8OCAEYTF6BWQKVLmyHyZSY/D69i9ZU3DXTJSdCEEo=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fReQdYQtAnrqyF3kJ1lp+tR7ZJh268LDKsaEUVwg2NA=</DigestValue>
      </Reference>
      <Reference URI="/xl/drawings/drawing10.xml?ContentType=application/vnd.openxmlformats-officedocument.drawing+xml">
        <DigestMethod Algorithm="http://www.w3.org/2001/04/xmlenc#sha256"/>
        <DigestValue>aTfscgg7/ISMhTmhy7bE3kC/kqhSncudv3AGZm/D+g8=</DigestValue>
      </Reference>
      <Reference URI="/xl/drawings/drawing11.xml?ContentType=application/vnd.openxmlformats-officedocument.drawing+xml">
        <DigestMethod Algorithm="http://www.w3.org/2001/04/xmlenc#sha256"/>
        <DigestValue>OPD3keEEQsfIHcm7CMO0R0hnfqQQFdvxLnyhRM9Of0c=</DigestValue>
      </Reference>
      <Reference URI="/xl/drawings/drawing12.xml?ContentType=application/vnd.openxmlformats-officedocument.drawing+xml">
        <DigestMethod Algorithm="http://www.w3.org/2001/04/xmlenc#sha256"/>
        <DigestValue>KHJvbthu2C2C3qf6GsG6bHdymMGN1mzimakn25wWMnA=</DigestValue>
      </Reference>
      <Reference URI="/xl/drawings/drawing13.xml?ContentType=application/vnd.openxmlformats-officedocument.drawing+xml">
        <DigestMethod Algorithm="http://www.w3.org/2001/04/xmlenc#sha256"/>
        <DigestValue>3F/qaUTXS49DM9UI6O2qi47CPaOqyuwh6YDijB4NCZk=</DigestValue>
      </Reference>
      <Reference URI="/xl/drawings/drawing14.xml?ContentType=application/vnd.openxmlformats-officedocument.drawing+xml">
        <DigestMethod Algorithm="http://www.w3.org/2001/04/xmlenc#sha256"/>
        <DigestValue>RovbhYo6kNYQSs6kbsTFOUgWiNtwTXoVKONsPhCUBjA=</DigestValue>
      </Reference>
      <Reference URI="/xl/drawings/drawing15.xml?ContentType=application/vnd.openxmlformats-officedocument.drawing+xml">
        <DigestMethod Algorithm="http://www.w3.org/2001/04/xmlenc#sha256"/>
        <DigestValue>LjgbwvkKd9yly/k2O2if5PilU+pxp0GpoZFSnF14YL4=</DigestValue>
      </Reference>
      <Reference URI="/xl/drawings/drawing16.xml?ContentType=application/vnd.openxmlformats-officedocument.drawing+xml">
        <DigestMethod Algorithm="http://www.w3.org/2001/04/xmlenc#sha256"/>
        <DigestValue>re2Li44m+92wUmBfbcWI2NUE4tNviojIsK7u1pTIkxo=</DigestValue>
      </Reference>
      <Reference URI="/xl/drawings/drawing2.xml?ContentType=application/vnd.openxmlformats-officedocument.drawing+xml">
        <DigestMethod Algorithm="http://www.w3.org/2001/04/xmlenc#sha256"/>
        <DigestValue>Rx++b/dPo5WAKVxB0NYJOnMWsiK5HXHD2E397CEvmgs=</DigestValue>
      </Reference>
      <Reference URI="/xl/drawings/drawing3.xml?ContentType=application/vnd.openxmlformats-officedocument.drawing+xml">
        <DigestMethod Algorithm="http://www.w3.org/2001/04/xmlenc#sha256"/>
        <DigestValue>lP/wyEv9SDOIQq3ASi9YBNw/CftlnqZrdSZU9NlWXaU=</DigestValue>
      </Reference>
      <Reference URI="/xl/drawings/drawing4.xml?ContentType=application/vnd.openxmlformats-officedocument.drawing+xml">
        <DigestMethod Algorithm="http://www.w3.org/2001/04/xmlenc#sha256"/>
        <DigestValue>ZGG0yY/FV6C2+5CQ2yHDfIbPAj0dYCMwowsoSSMyvhg=</DigestValue>
      </Reference>
      <Reference URI="/xl/drawings/drawing5.xml?ContentType=application/vnd.openxmlformats-officedocument.drawing+xml">
        <DigestMethod Algorithm="http://www.w3.org/2001/04/xmlenc#sha256"/>
        <DigestValue>xBqY7DY6PV0GDt7m2uGvtt1QLedEWHEXh+g3uiKoE5w=</DigestValue>
      </Reference>
      <Reference URI="/xl/drawings/drawing6.xml?ContentType=application/vnd.openxmlformats-officedocument.drawing+xml">
        <DigestMethod Algorithm="http://www.w3.org/2001/04/xmlenc#sha256"/>
        <DigestValue>aV+Dh/rxdcy+Fx0SSdP5NSNP+aS1MyZVi/KI4P5l4hI=</DigestValue>
      </Reference>
      <Reference URI="/xl/drawings/drawing7.xml?ContentType=application/vnd.openxmlformats-officedocument.drawing+xml">
        <DigestMethod Algorithm="http://www.w3.org/2001/04/xmlenc#sha256"/>
        <DigestValue>PQbXmTLymDRhCKWSDQImFY8s59acCUF5aaGkQRcGlqU=</DigestValue>
      </Reference>
      <Reference URI="/xl/drawings/drawing8.xml?ContentType=application/vnd.openxmlformats-officedocument.drawing+xml">
        <DigestMethod Algorithm="http://www.w3.org/2001/04/xmlenc#sha256"/>
        <DigestValue>e/lrnBOjvq7K27pBJexBIC5AgrIm0GRFOgeUAOFTim8=</DigestValue>
      </Reference>
      <Reference URI="/xl/drawings/drawing9.xml?ContentType=application/vnd.openxmlformats-officedocument.drawing+xml">
        <DigestMethod Algorithm="http://www.w3.org/2001/04/xmlenc#sha256"/>
        <DigestValue>icSDuNyGX4CfvG9prnxfRrNsikIiJ7lB9slAiqYJjxw=</DigestValue>
      </Reference>
      <Reference URI="/xl/drawings/vmlDrawing1.vml?ContentType=application/vnd.openxmlformats-officedocument.vmlDrawing">
        <DigestMethod Algorithm="http://www.w3.org/2001/04/xmlenc#sha256"/>
        <DigestValue>eGkfLKC6Sn3bSae8GyHug1NTa+5Ip3yt/SQZ0MdutGo=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zx6jmzbx4ylwUyOBR6Rr0y1y3SgwfLpKBzGgFLyaKfQ=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MMhPXEy5DvEmKsfHYRgzZUbtfC21mazzpsIqSiYM1w4=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vAp3SXoxTu+fDgFZQd/FP2TQ2L2AXJSD5GFULsQADNs=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U5huh1ky/Sycl1rWpFyFHQk1AgCHYqwTXxuaiuNwifQ=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nTZ2xilSBKCBrzgW5ke+8NJf+Q10zaDoiegsrK5lF6s=</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5+bpyd3mlp1GcH6C+j0Z0ux3lAVRV8yJjhT0DbBnA5E=</DigestValue>
      </Reference>
      <Reference URI="/xl/externalLinks/externalLink1.xml?ContentType=application/vnd.openxmlformats-officedocument.spreadsheetml.externalLink+xml">
        <DigestMethod Algorithm="http://www.w3.org/2001/04/xmlenc#sha256"/>
        <DigestValue>tuUW1LfWcy3a2i59Y+B9cgodYlDx8fxpTcIPhyqgA8M=</DigestValue>
      </Reference>
      <Reference URI="/xl/externalLinks/externalLink2.xml?ContentType=application/vnd.openxmlformats-officedocument.spreadsheetml.externalLink+xml">
        <DigestMethod Algorithm="http://www.w3.org/2001/04/xmlenc#sha256"/>
        <DigestValue>B4bIS0VOrkFoEkgZH2tQrBIMiuryGZBXGogtoELUGz4=</DigestValue>
      </Reference>
      <Reference URI="/xl/externalLinks/externalLink3.xml?ContentType=application/vnd.openxmlformats-officedocument.spreadsheetml.externalLink+xml">
        <DigestMethod Algorithm="http://www.w3.org/2001/04/xmlenc#sha256"/>
        <DigestValue>49qn2HSudDTbt4SV1Lcu2FT/YufWe+yMFuO9PWGk8Co=</DigestValue>
      </Reference>
      <Reference URI="/xl/externalLinks/externalLink4.xml?ContentType=application/vnd.openxmlformats-officedocument.spreadsheetml.externalLink+xml">
        <DigestMethod Algorithm="http://www.w3.org/2001/04/xmlenc#sha256"/>
        <DigestValue>2NsIgkvcUKr6K4TyB7++fv7POx+4qdRsgWj14+RbPJg=</DigestValue>
      </Reference>
      <Reference URI="/xl/externalLinks/externalLink5.xml?ContentType=application/vnd.openxmlformats-officedocument.spreadsheetml.externalLink+xml">
        <DigestMethod Algorithm="http://www.w3.org/2001/04/xmlenc#sha256"/>
        <DigestValue>55UNPJyPEwpKDOZebmGnX/cTSTBV4B70OLQpROuI8i4=</DigestValue>
      </Reference>
      <Reference URI="/xl/externalLinks/externalLink6.xml?ContentType=application/vnd.openxmlformats-officedocument.spreadsheetml.externalLink+xml">
        <DigestMethod Algorithm="http://www.w3.org/2001/04/xmlenc#sha256"/>
        <DigestValue>UDKEHpsCKAv3vgDOCENsBNEn3GMTknQ+0BGiivFE45Q=</DigestValue>
      </Reference>
      <Reference URI="/xl/media/image1.png?ContentType=image/png">
        <DigestMethod Algorithm="http://www.w3.org/2001/04/xmlenc#sha256"/>
        <DigestValue>tgJoGJpG5trTFAZtyMRgIzKy5xElbLIj0XFveaGb6Z0=</DigestValue>
      </Reference>
      <Reference URI="/xl/media/image2.emf?ContentType=image/x-emf">
        <DigestMethod Algorithm="http://www.w3.org/2001/04/xmlenc#sha256"/>
        <DigestValue>8CecXpBK+G8mDdBD1g38s6DRhLZRLZ78TwKE06XQI2g=</DigestValue>
      </Reference>
      <Reference URI="/xl/media/image3.emf?ContentType=image/x-emf">
        <DigestMethod Algorithm="http://www.w3.org/2001/04/xmlenc#sha256"/>
        <DigestValue>qZrcwE17Z79gGjfp0nEmGZYQkKt89jGUE1HLSKm+s7I=</DigestValue>
      </Reference>
      <Reference URI="/xl/media/image4.emf?ContentType=image/x-emf">
        <DigestMethod Algorithm="http://www.w3.org/2001/04/xmlenc#sha256"/>
        <DigestValue>u3UyrD8KHD8Pp7u+1uy9v40jwey9mCyS6N6AM6mCWJI=</DigestValue>
      </Reference>
      <Reference URI="/xl/media/image5.emf?ContentType=image/x-emf">
        <DigestMethod Algorithm="http://www.w3.org/2001/04/xmlenc#sha256"/>
        <DigestValue>0AKCmTuZn5e3flFzr824yKGTQWsQALX7b//wp+81rN0=</DigestValue>
      </Reference>
      <Reference URI="/xl/printerSettings/printerSettings1.bin?ContentType=application/vnd.openxmlformats-officedocument.spreadsheetml.printerSettings">
        <DigestMethod Algorithm="http://www.w3.org/2001/04/xmlenc#sha256"/>
        <DigestValue>zV444w/0KWHkrJx2PyfjmwqAsNmOuPFxc642tDauI/U=</DigestValue>
      </Reference>
      <Reference URI="/xl/printerSettings/printerSettings10.bin?ContentType=application/vnd.openxmlformats-officedocument.spreadsheetml.printerSettings">
        <DigestMethod Algorithm="http://www.w3.org/2001/04/xmlenc#sha256"/>
        <DigestValue>vMoMkBZ32/mM92pR8U1pbXR8XR8KoIznEycQBMTi/Vw=</DigestValue>
      </Reference>
      <Reference URI="/xl/printerSettings/printerSettings11.bin?ContentType=application/vnd.openxmlformats-officedocument.spreadsheetml.printerSettings">
        <DigestMethod Algorithm="http://www.w3.org/2001/04/xmlenc#sha256"/>
        <DigestValue>PVAX4CtRroaxfC1Os9obOYJ+zF+w3lq4OK/6MI0kD/E=</DigestValue>
      </Reference>
      <Reference URI="/xl/printerSettings/printerSettings12.bin?ContentType=application/vnd.openxmlformats-officedocument.spreadsheetml.printerSettings">
        <DigestMethod Algorithm="http://www.w3.org/2001/04/xmlenc#sha256"/>
        <DigestValue>PVAX4CtRroaxfC1Os9obOYJ+zF+w3lq4OK/6MI0kD/E=</DigestValue>
      </Reference>
      <Reference URI="/xl/printerSettings/printerSettings13.bin?ContentType=application/vnd.openxmlformats-officedocument.spreadsheetml.printerSettings">
        <DigestMethod Algorithm="http://www.w3.org/2001/04/xmlenc#sha256"/>
        <DigestValue>PVAX4CtRroaxfC1Os9obOYJ+zF+w3lq4OK/6MI0kD/E=</DigestValue>
      </Reference>
      <Reference URI="/xl/printerSettings/printerSettings14.bin?ContentType=application/vnd.openxmlformats-officedocument.spreadsheetml.printerSettings">
        <DigestMethod Algorithm="http://www.w3.org/2001/04/xmlenc#sha256"/>
        <DigestValue>QHbJyTrWUv3BKjoRK7zNYZH99mu1bgJ1K86RQnQfxT0=</DigestValue>
      </Reference>
      <Reference URI="/xl/printerSettings/printerSettings15.bin?ContentType=application/vnd.openxmlformats-officedocument.spreadsheetml.printerSettings">
        <DigestMethod Algorithm="http://www.w3.org/2001/04/xmlenc#sha256"/>
        <DigestValue>PVAX4CtRroaxfC1Os9obOYJ+zF+w3lq4OK/6MI0kD/E=</DigestValue>
      </Reference>
      <Reference URI="/xl/printerSettings/printerSettings16.bin?ContentType=application/vnd.openxmlformats-officedocument.spreadsheetml.printerSettings">
        <DigestMethod Algorithm="http://www.w3.org/2001/04/xmlenc#sha256"/>
        <DigestValue>XT1GF9ai5RNsRGimzGDEyXcZ6FZ7/rXx12vnKyB8WHI=</DigestValue>
      </Reference>
      <Reference URI="/xl/printerSettings/printerSettings17.bin?ContentType=application/vnd.openxmlformats-officedocument.spreadsheetml.printerSettings">
        <DigestMethod Algorithm="http://www.w3.org/2001/04/xmlenc#sha256"/>
        <DigestValue>XT1GF9ai5RNsRGimzGDEyXcZ6FZ7/rXx12vnKyB8WHI=</DigestValue>
      </Reference>
      <Reference URI="/xl/printerSettings/printerSettings2.bin?ContentType=application/vnd.openxmlformats-officedocument.spreadsheetml.printerSettings">
        <DigestMethod Algorithm="http://www.w3.org/2001/04/xmlenc#sha256"/>
        <DigestValue>fDtS7wihXZMYku7wjLZwP1tiU/dyVRxS3x7k2hKKrhQ=</DigestValue>
      </Reference>
      <Reference URI="/xl/printerSettings/printerSettings3.bin?ContentType=application/vnd.openxmlformats-officedocument.spreadsheetml.printerSettings">
        <DigestMethod Algorithm="http://www.w3.org/2001/04/xmlenc#sha256"/>
        <DigestValue>rKpNxJ0Drvu/m9FBE8R4iVOZ4MKW0Hm+oJ/FMIWLqVg=</DigestValue>
      </Reference>
      <Reference URI="/xl/printerSettings/printerSettings4.bin?ContentType=application/vnd.openxmlformats-officedocument.spreadsheetml.printerSettings">
        <DigestMethod Algorithm="http://www.w3.org/2001/04/xmlenc#sha256"/>
        <DigestValue>wI2WRBEOBBl0D3AsLtwaM6Gd79Qyl1w7c95os4QnFl0=</DigestValue>
      </Reference>
      <Reference URI="/xl/printerSettings/printerSettings5.bin?ContentType=application/vnd.openxmlformats-officedocument.spreadsheetml.printerSettings">
        <DigestMethod Algorithm="http://www.w3.org/2001/04/xmlenc#sha256"/>
        <DigestValue>5c0TaPiucmbCANYd89PDVpm+/vSQNWUGsRHrAdR2v+E=</DigestValue>
      </Reference>
      <Reference URI="/xl/printerSettings/printerSettings6.bin?ContentType=application/vnd.openxmlformats-officedocument.spreadsheetml.printerSettings">
        <DigestMethod Algorithm="http://www.w3.org/2001/04/xmlenc#sha256"/>
        <DigestValue>Mvlz/klFGFNL9cWIoTUnaWf8KAdw28HGyL3RNV+sGPg=</DigestValue>
      </Reference>
      <Reference URI="/xl/printerSettings/printerSettings7.bin?ContentType=application/vnd.openxmlformats-officedocument.spreadsheetml.printerSettings">
        <DigestMethod Algorithm="http://www.w3.org/2001/04/xmlenc#sha256"/>
        <DigestValue>rKpNxJ0Drvu/m9FBE8R4iVOZ4MKW0Hm+oJ/FMIWLqVg=</DigestValue>
      </Reference>
      <Reference URI="/xl/printerSettings/printerSettings8.bin?ContentType=application/vnd.openxmlformats-officedocument.spreadsheetml.printerSettings">
        <DigestMethod Algorithm="http://www.w3.org/2001/04/xmlenc#sha256"/>
        <DigestValue>lYVqgknYzZhDByXbHUn5OYFc5btCePouRCuyinSgphs=</DigestValue>
      </Reference>
      <Reference URI="/xl/printerSettings/printerSettings9.bin?ContentType=application/vnd.openxmlformats-officedocument.spreadsheetml.printerSettings">
        <DigestMethod Algorithm="http://www.w3.org/2001/04/xmlenc#sha256"/>
        <DigestValue>lYVqgknYzZhDByXbHUn5OYFc5btCePouRCuyinSgphs=</DigestValue>
      </Reference>
      <Reference URI="/xl/sharedStrings.xml?ContentType=application/vnd.openxmlformats-officedocument.spreadsheetml.sharedStrings+xml">
        <DigestMethod Algorithm="http://www.w3.org/2001/04/xmlenc#sha256"/>
        <DigestValue>seJk9eTzUq5BY3wFXRlbr6B1dYZpoPJxe77DNH0BADU=</DigestValue>
      </Reference>
      <Reference URI="/xl/styles.xml?ContentType=application/vnd.openxmlformats-officedocument.spreadsheetml.styles+xml">
        <DigestMethod Algorithm="http://www.w3.org/2001/04/xmlenc#sha256"/>
        <DigestValue>QOrE57JAH2QRDtziIh52JyhzGJHZUNcQwOsOgrUajqs=</DigestValue>
      </Reference>
      <Reference URI="/xl/theme/theme1.xml?ContentType=application/vnd.openxmlformats-officedocument.theme+xml">
        <DigestMethod Algorithm="http://www.w3.org/2001/04/xmlenc#sha256"/>
        <DigestValue>IDbQ9NtjkpyEON80xiE6fnM770hSPmy9tt5N50j5+wQ=</DigestValue>
      </Reference>
      <Reference URI="/xl/workbook.xml?ContentType=application/vnd.openxmlformats-officedocument.spreadsheetml.sheet.main+xml">
        <DigestMethod Algorithm="http://www.w3.org/2001/04/xmlenc#sha256"/>
        <DigestValue>Uc6t4hMrCeMtds3oBaVntFiwgz26g0MBV1SyzpsIZ4g=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iK1cCeJyE0nh61Ysaws+TMA/tgQJwUsR5g0ps2rJkns=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TNIH9EyQB0FCBnD3gN1o6yJqJalnm6okHmoYYS8G33M=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gxnAb4oDlVkStw4lP+psDHrAXKx4nZlOnDqo6Tf72e8=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g/fjY5t552fl5Q3r0lx1AzSOYjXxeVx9wNhWIqlO5e4=</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m6kb28Dn+5+eypaoArLKSiTj11tTjl+mIR9qY8mtCLk=</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xZpDns+d8lbRYtyjNAr+ga7dA24vbT4Wr1oZV7ptCME=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L0zBPEwG77w+h4GLrodZUM0ZcAZ//uPEeldIcDiuL6E=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XYW3lJEtF20IgcoPfQCq77/7whzU5JlTECZN/Wfx6+0=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CwvGKO7du/4VK3JXwI1xC26LuLly21vgfyS4zPmBQJw=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pltfJKwkbGlKAfcVd/1iSYUebz9dCjTsBeqCrINxjac=</DigestValue>
      </Reference>
      <Reference URI="/xl/worksheets/sheet10.xml?ContentType=application/vnd.openxmlformats-officedocument.spreadsheetml.worksheet+xml">
        <DigestMethod Algorithm="http://www.w3.org/2001/04/xmlenc#sha256"/>
        <DigestValue>swFxQu90ai/Tgl5ESm32QiYiVEE+QzMVp37O0OnAAXs=</DigestValue>
      </Reference>
      <Reference URI="/xl/worksheets/sheet11.xml?ContentType=application/vnd.openxmlformats-officedocument.spreadsheetml.worksheet+xml">
        <DigestMethod Algorithm="http://www.w3.org/2001/04/xmlenc#sha256"/>
        <DigestValue>oNcndwYEeLwJZe7FAdUDRgR4xfv19aNQenSiXFpBZ+k=</DigestValue>
      </Reference>
      <Reference URI="/xl/worksheets/sheet12.xml?ContentType=application/vnd.openxmlformats-officedocument.spreadsheetml.worksheet+xml">
        <DigestMethod Algorithm="http://www.w3.org/2001/04/xmlenc#sha256"/>
        <DigestValue>Xbx2Gq8SYvow4qy7F0bJEJ5RYhOQFjANMwCTcmYii9o=</DigestValue>
      </Reference>
      <Reference URI="/xl/worksheets/sheet13.xml?ContentType=application/vnd.openxmlformats-officedocument.spreadsheetml.worksheet+xml">
        <DigestMethod Algorithm="http://www.w3.org/2001/04/xmlenc#sha256"/>
        <DigestValue>qYWlQVmST383tfnPrzJJGFAK/FIfto0x/5t16tK/CZE=</DigestValue>
      </Reference>
      <Reference URI="/xl/worksheets/sheet14.xml?ContentType=application/vnd.openxmlformats-officedocument.spreadsheetml.worksheet+xml">
        <DigestMethod Algorithm="http://www.w3.org/2001/04/xmlenc#sha256"/>
        <DigestValue>aP8MZs/wyC0iWCb/iglZYUGFL60yD+TlK89ehkDZwuQ=</DigestValue>
      </Reference>
      <Reference URI="/xl/worksheets/sheet15.xml?ContentType=application/vnd.openxmlformats-officedocument.spreadsheetml.worksheet+xml">
        <DigestMethod Algorithm="http://www.w3.org/2001/04/xmlenc#sha256"/>
        <DigestValue>Eat8JwUDyKEZM09X3IjfZigBriLYrIWhBxMLtAabCLU=</DigestValue>
      </Reference>
      <Reference URI="/xl/worksheets/sheet16.xml?ContentType=application/vnd.openxmlformats-officedocument.spreadsheetml.worksheet+xml">
        <DigestMethod Algorithm="http://www.w3.org/2001/04/xmlenc#sha256"/>
        <DigestValue>Fk1fihvm0bsWy79yK5tEaOEclqlgLHHZl0m7fpzSec4=</DigestValue>
      </Reference>
      <Reference URI="/xl/worksheets/sheet17.xml?ContentType=application/vnd.openxmlformats-officedocument.spreadsheetml.worksheet+xml">
        <DigestMethod Algorithm="http://www.w3.org/2001/04/xmlenc#sha256"/>
        <DigestValue>TlrVbexO5az9lBTDnoQgd0PmSgZLtdos9Mzwu4PnsKs=</DigestValue>
      </Reference>
      <Reference URI="/xl/worksheets/sheet2.xml?ContentType=application/vnd.openxmlformats-officedocument.spreadsheetml.worksheet+xml">
        <DigestMethod Algorithm="http://www.w3.org/2001/04/xmlenc#sha256"/>
        <DigestValue>bhauVckdMyLJYDWcRYkrEr3hThL67oKSXbSequJV5mQ=</DigestValue>
      </Reference>
      <Reference URI="/xl/worksheets/sheet3.xml?ContentType=application/vnd.openxmlformats-officedocument.spreadsheetml.worksheet+xml">
        <DigestMethod Algorithm="http://www.w3.org/2001/04/xmlenc#sha256"/>
        <DigestValue>457jZmkkMZYWWsMtavbfqUfHBD9X39NDeP7kdkUjH+A=</DigestValue>
      </Reference>
      <Reference URI="/xl/worksheets/sheet4.xml?ContentType=application/vnd.openxmlformats-officedocument.spreadsheetml.worksheet+xml">
        <DigestMethod Algorithm="http://www.w3.org/2001/04/xmlenc#sha256"/>
        <DigestValue>BN4eJ0+uCGH/TIZ3aJqKkHzl80ufm2NllHYBCbXRfzc=</DigestValue>
      </Reference>
      <Reference URI="/xl/worksheets/sheet5.xml?ContentType=application/vnd.openxmlformats-officedocument.spreadsheetml.worksheet+xml">
        <DigestMethod Algorithm="http://www.w3.org/2001/04/xmlenc#sha256"/>
        <DigestValue>XJuF9pK0is9CFbN2g2JSJARSToai70HLu0abpmgQQcQ=</DigestValue>
      </Reference>
      <Reference URI="/xl/worksheets/sheet6.xml?ContentType=application/vnd.openxmlformats-officedocument.spreadsheetml.worksheet+xml">
        <DigestMethod Algorithm="http://www.w3.org/2001/04/xmlenc#sha256"/>
        <DigestValue>vMGIb2dO6tw1iJczO7S4bqoe+ZLZ/ymEsI4vAce5i5s=</DigestValue>
      </Reference>
      <Reference URI="/xl/worksheets/sheet7.xml?ContentType=application/vnd.openxmlformats-officedocument.spreadsheetml.worksheet+xml">
        <DigestMethod Algorithm="http://www.w3.org/2001/04/xmlenc#sha256"/>
        <DigestValue>rt0lmRPKrc1mdtXTmgpih47zD61pk/oEf7jm4udmoFY=</DigestValue>
      </Reference>
      <Reference URI="/xl/worksheets/sheet8.xml?ContentType=application/vnd.openxmlformats-officedocument.spreadsheetml.worksheet+xml">
        <DigestMethod Algorithm="http://www.w3.org/2001/04/xmlenc#sha256"/>
        <DigestValue>Wv1tQoGMv3ZUH5HNz2GULt4PUAtUiR4h1pZrqcxV7xM=</DigestValue>
      </Reference>
      <Reference URI="/xl/worksheets/sheet9.xml?ContentType=application/vnd.openxmlformats-officedocument.spreadsheetml.worksheet+xml">
        <DigestMethod Algorithm="http://www.w3.org/2001/04/xmlenc#sha256"/>
        <DigestValue>I9d5ekRHo5opbn2hzcvlav7+EHhP7GGLbMAPHOZT8S8=</DigestValue>
      </Reference>
    </Manifest>
    <SignatureProperties>
      <SignatureProperty Id="idSignatureTime" Target="#idPackageSignature">
        <mdssi:SignatureTime xmlns:mdssi="http://schemas.openxmlformats.org/package/2006/digital-signature">
          <mdssi:Format>YYYY-MM-DDThh:mm:ssTZD</mdssi:Format>
          <mdssi:Value>2020-11-13T18:16:22Z</mdssi:Value>
        </mdssi:SignatureTime>
      </SignatureProperty>
    </SignatureProperties>
  </Object>
  <Object Id="idOfficeObject">
    <SignatureProperties>
      <SignatureProperty Id="idOfficeV1Details" Target="#idPackageSignature">
        <SignatureInfoV1 xmlns="http://schemas.microsoft.com/office/2006/digsig">
          <SetupID>{8685A907-6F00-459B-862A-C48E0268E3A9}</SetupID>
          <SignatureText> </SignatureText>
          <SignatureImage/>
          <SignatureComments/>
          <WindowsVersion>10.0</WindowsVersion>
          <OfficeVersion>16.0.13328/21</OfficeVersion>
          <ApplicationVersion>16.0.13328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2020-11-13T18:16:22Z</xd:SigningTime>
          <xd:SigningCertificate>
            <xd:Cert>
              <xd:CertDigest>
                <DigestMethod Algorithm="http://www.w3.org/2001/04/xmlenc#sha256"/>
                <DigestValue>DNLVLGlcjVz7uOydFdVDuUfu2dXXNlQDPCndTHmT5+0=</DigestValue>
              </xd:CertDigest>
              <xd:IssuerSerial>
                <X509IssuerName>CN=CA-CODE100 S.A., C=PY, O=CODE100 S.A., SERIALNUMBER=RUC 80080610-7</X509IssuerName>
                <X509SerialNumber>2051668588260834614044229538627838153817331345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YBAAB/AAAAAAAAAAAAAADgGQAAkQwAACBFTUYAAAEAJBsAAKoAAAAGAAAAAAAAAAAAAAAAAAAAVgUAAAADAABYAQAAwQAAAAAAAAAAAAAAAAAAAMA/BQDo8QIACgAAABAAAAAAAAAAAAAAAEsAAAAQAAAAAAAAAAUAAAAeAAAAGAAAAAAAAAAAAAAABwEAAIAAAAAnAAAAGAAAAAEAAAAAAAAAAAAAAAAAAAAlAAAADAAAAAEAAABMAAAAZAAAAAAAAAAAAAAABgEAAH8AAAAAAAAAAAAAAAc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8PDwAAAAAAAlAAAADAAAAAEAAABMAAAAZAAAAAAAAAAAAAAABgEAAH8AAAAAAAAAAAAAAAcBAACAAAAAIQDwAAAAAAAAAAAAAACAPwAAAAAAAAAAAACAPwAAAAAAAAAAAAAAAAAAAAAAAAAAAAAAAAAAAAAAAAAAJQAAAAwAAAAAAACAKAAAAAwAAAABAAAAJwAAABgAAAABAAAAAAAAAPDw8AAAAAAAJQAAAAwAAAABAAAATAAAAGQAAAAAAAAAAAAAAAYBAAB/AAAAAAAAAAAAAAAH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AAAAAAAlAAAADAAAAAEAAABMAAAAZAAAAAAAAAAAAAAABgEAAH8AAAAAAAAAAAAAAAcBAACAAAAAIQDwAAAAAAAAAAAAAACAPwAAAAAAAAAAAACAPwAAAAAAAAAAAAAAAAAAAAAAAAAAAAAAAAAAAAAAAAAAJQAAAAwAAAAAAACAKAAAAAwAAAABAAAAJwAAABgAAAABAAAAAAAAAP///wAAAAAAJQAAAAwAAAABAAAATAAAAGQAAAAAAAAAAAAAAAY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3vF/dSBeR3YQ0RYDiobfWCIAAADMJy8F4IvRsv////9Yxg8DdMdzWCBU3QIgAAAAEwABALDFDwMCAgAAmMUPAwIAAAABAAAAHwEAAAgAAABKJcsPAAAAAAIAAAAAxg8DWMYPAw0FzwsAAAAABMcPA/nwf3VUxQ8D6CJmBQAAf3WZAHAA9f///wAAAAAAAAAAAAAAAJABAAAAAAABAAAAAHMAZQBnAG8AZQAgAHUAaQCD7UY8uMUPA41mvHUAAEd2rMUPAwAAAAC0xQ8DAAAAANuUclgAAEd2AAAAABMAFACKht9YIF5HdszFDwNk9S13AAAAANiHMAXgxEh2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cBAACAAAAAAAAAAAAAAAAHAQAAgAAAAFIAAABwAQAAAgAAABAAAAAHAAAAAAAAAAAAAAC8AgAAAAAAAAECAiJTAHkAcwB0AGUAbQAAAAAAAAAAAAAAAAAAAAAAAAAAAAAAAAAAAAAAAAAAAAAAAAAAAAAAAAAAAAAAAAAAAAAAAAAAAAxOkHeoYA4AYI4cAwAAAAAQ0RYDENEWA2CG31gAAAAAzGAOA0IAAAAAAAAAAAAAAAAAAAAAAAAAMNoWAwAAAAAAAAAAAAAAAAAAAAAAAAAAAAAAAAAAAAAAAAAAAAAAAAAAAAAAAAAAAAAAAAAAAAAAAAAAAAAAAE4Qk3cAAEc8iGEOAzgRjHcQ0RYD25RyWAAAAABIEox3//8AAAAAAAArE4x3KxOMd7hhDgO8YQ4DYIbfWAAAAAAAAAAAAAAAAAcAAAAAAAAA1K+7dQkAAADwYQ4DBwAAAPBhDgMAAAAAAQAAAAHYAAAAAgAAAAAAAAAAAADYhzAF4MR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4D3vF/dQAAAAAgAAAASg4K3bBLRBLYXw4DhMLpWAAAFgMAAAAAIAAAAJhkDgOgDwAAWGQOA41czlcgAAAAAQAAANtAzlevpmPheLtFEv89zle9V9dXEGAwWHi7RRKMwiZYAwAAACWgzguYZA4D3GEOA/nwf3UsYA4DAgAAAAAAf3VswiZY4P///wAAAAAAAAAAAAAAAJABAAAAAAABAAAAAGEAcgBpAGEAbAAAAAAAAAAAAAAAAAAAAAAAAAAAAAAABgAAAAAAAADUr7t1AAAAAJBhDgMGAAAAkGEOAwAAAAABAAAAAdgAAAACAAAAAAAAAAAAANiHMAXgxEh2ZHYACAAAAAAlAAAADAAAAAMAAAAYAAAADAAAAAAAAAASAAAADAAAAAEAAAAWAAAADAAAAAgAAABUAAAAVAAAAAoAAAAnAAAAHgAAAEoAAAABAAAA0XbJQasKyUEKAAAASwAAAAEAAABMAAAABAAAAAkAAAAnAAAAIAAAAEsAAABQAAAAWAA6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AuAAAARwAAACkAAAAzAAAABgAAABUAAAAhAPAAAAAAAAAAAAAAAIA/AAAAAAAAAAAAAIA/AAAAAAAAAAAAAAAAAAAAAAAAAAAAAAAAAAAAAAAAAAAlAAAADAAAAAAAAIAoAAAADAAAAAQAAABSAAAAcAEAAAQAAADw////AAAAAAAAAAAAAAAAkAEAAAAAAAEAAAAAcwBlAGcAbwBlACAAdQBpAAAAAAAAAAAAAAAAAAAAAAAAAAAAAAAAAAAAAAAAAAAAAAAAAAAAAAAAAAAAAAAAAAAADgPe8X91LQAAALBmDgMvDAojRKnRV4CqMAUAAAAAAAAAAAAAAAAAAABAcOBZEjhiDgMgAAAABwAAAAAAAEIBXw4D4DorEgAAAAA0Yg4DAQAAAAAAAACsYA4ACAAAAFhP7BAMCuMVvaDOCyBPAABUYg4D+fB/daRgDgPoImYFAAB/dRxjDgPw////AAAAAAAAAAAAAAAAkAEAAAAAAAEAAAAAcwBlAGcAbwBlACAAdQBpAAAAAAAAAAAAAAAAAAAAAAAJAAAAAAAAANSvu3UAAAAACGIOAwkAAAAIYg4DAAAAAAEAAAAB2AAAAAIAAAAAAAAAAAAA2IcwBeDESHZkdgAIAAAAACUAAAAMAAAABAAAABgAAAAMAAAAAAAAABIAAAAMAAAAAQAAAB4AAAAYAAAAKQAAADMAAAAvAAAASAAAACUAAAAMAAAABAAAAFQAAABUAAAAKgAAADMAAAAtAAAARwAAAAEAAADRdslBqwrJQSoAAAAzAAAAAQAAAEwAAAAAAAAAAAAAAAAAAAD//////////1AAAAAgAHIABAAAAEsAAABAAAAAMAAAAAUAAAAgAAAAAQAAAAEAAAAQAAAAAAAAAAAAAAAHAQAAgAAAAAAAAAAAAAAABwEAAIAAAAAlAAAADAAAAAIAAAAnAAAAGAAAAAUAAAAAAAAA////AAAAAAAlAAAADAAAAAUAAABMAAAAZAAAAAAAAABQAAAABgEAAHwAAAAAAAAAUAAAAAcBAAAtAAAAIQDwAAAAAAAAAAAAAACAPwAAAAAAAAAAAACAPwAAAAAAAAAAAAAAAAAAAAAAAAAAAAAAAAAAAAAAAAAAJQAAAAwAAAAAAACAKAAAAAwAAAAFAAAAJwAAABgAAAAFAAAAAAAAAP///wAAAAAAJQAAAAwAAAAFAAAATAAAAGQAAAAJAAAAUAAAAP0AAABcAAAACQAAAFAAAAD1AAAADQAAACEA8AAAAAAAAAAAAAAAgD8AAAAAAAAAAAAAgD8AAAAAAAAAAAAAAAAAAAAAAAAAAAAAAAAAAAAAAAAAACUAAAAMAAAAAAAAgCgAAAAMAAAABQAAACUAAAAMAAAAAQAAABgAAAAMAAAAAAAAABIAAAAMAAAAAQAAAB4AAAAYAAAACQAAAFAAAAD+AAAAXQAAACUAAAAMAAAAAQAAAFQAAACIAAAACgAAAFAAAABAAAAAXAAAAAEAAADRdslBqwrJQQoAAABQAAAACgAAAEwAAAAAAAAAAAAAAAAAAAD//////////2AAAABKAG8AcgBnAGUAIABTAG8AdABvAAQAAAAHAAAABAAAAAcAAAAGAAAAAwAAAAYAAAAHAAAABAAAAAcAAABLAAAAQAAAADAAAAAFAAAAIAAAAAEAAAABAAAAEAAAAAAAAAAAAAAABwEAAIAAAAAAAAAAAAAAAAcBAACAAAAAJQAAAAwAAAACAAAAJwAAABgAAAAFAAAAAAAAAP///wAAAAAAJQAAAAwAAAAFAAAATAAAAGQAAAAJAAAAYAAAAP0AAABsAAAACQAAAGAAAAD1AAAADQAAACEA8AAAAAAAAAAAAAAAgD8AAAAAAAAAAAAAgD8AAAAAAAAAAAAAAAAAAAAAAAAAAAAAAAAAAAAAAAAAACUAAAAMAAAAAAAAgCgAAAAMAAAABQAAACUAAAAMAAAAAQAAABgAAAAMAAAAAAAAABIAAAAMAAAAAQAAAB4AAAAYAAAACQAAAGAAAAD+AAAAbQAAACUAAAAMAAAAAQAAAFQAAAB4AAAACgAAAGAAAAAvAAAAbAAAAAEAAADRdslBqwrJQQoAAABgAAAABwAAAEwAAAAAAAAAAAAAAAAAAAD//////////1wAAABTAO0AbgBkAGkAYwBvAGgABgAAAAMAAAAHAAAABwAAAAMAAAAFAAAABwAAAEsAAABAAAAAMAAAAAUAAAAgAAAAAQAAAAEAAAAQAAAAAAAAAAAAAAAHAQAAgAAAAAAAAAAAAAAABwEAAIAAAAAlAAAADAAAAAIAAAAnAAAAGAAAAAUAAAAAAAAA////AAAAAAAlAAAADAAAAAUAAABMAAAAZAAAAAkAAABwAAAA/QAAAHwAAAAJAAAAcAAAAPUAAAANAAAAIQDwAAAAAAAAAAAAAACAPwAAAAAAAAAAAACAPwAAAAAAAAAAAAAAAAAAAAAAAAAAAAAAAAAAAAAAAAAAJQAAAAwAAAAAAACAKAAAAAwAAAAFAAAAJQAAAAwAAAABAAAAGAAAAAwAAAAAAAAAEgAAAAwAAAABAAAAFgAAAAwAAAAAAAAAVAAAADwBAAAKAAAAcAAAAPwAAAB8AAAAAQAAANF2yUGrCslBCgAAAHAAAAAoAAAATAAAAAQAAAAJAAAAcAAAAP4AAAB9AAAAnAAAAEYAaQByAG0AYQBkAG8AIABwAG8AcgA6ACAASgBPAFIARwBFACAARQBOAFIASQBRAFUARQAgAFMATwBUAE8AIABHAE8ATgBaAEEATABFAFoABgAAAAMAAAAEAAAACQAAAAYAAAAHAAAABwAAAAMAAAAHAAAABwAAAAQAAAADAAAAAwAAAAQAAAAJAAAABwAAAAgAAAAGAAAAAwAAAAYAAAAIAAAABwAAAAMAAAAIAAAACAAAAAYAAAADAAAABgAAAAkAAAAGAAAACQAAAAMAAAAIAAAACQAAAAgAAAAGAAAABwAAAAUAAAAGAAAABgAAABYAAAAMAAAAAAAAACUAAAAMAAAAAgAAAA4AAAAUAAAAAAAAABAAAAAUAAAA</Object>
  <Object Id="idInvalidSigLnImg">AQAAAGwAAAAAAAAAAAAAAAYBAAB/AAAAAAAAAAAAAADgGQAAkQwAACBFTUYAAAEAwB4AALAAAAAGAAAAAAAAAAAAAAAAAAAAVgUAAAADAABYAQAAwQAAAAAAAAAAAAAAAAAAAMA/BQDo8QIACgAAABAAAAAAAAAAAAAAAEsAAAAQAAAAAAAAAAUAAAAeAAAAGAAAAAAAAAAAAAAABwEAAIAAAAAnAAAAGAAAAAEAAAAAAAAAAAAAAAAAAAAlAAAADAAAAAEAAABMAAAAZAAAAAAAAAAAAAAABgEAAH8AAAAAAAAAAAAAAAc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8PDwAAAAAAAlAAAADAAAAAEAAABMAAAAZAAAAAAAAAAAAAAABgEAAH8AAAAAAAAAAAAAAAcBAACAAAAAIQDwAAAAAAAAAAAAAACAPwAAAAAAAAAAAACAPwAAAAAAAAAAAAAAAAAAAAAAAAAAAAAAAAAAAAAAAAAAJQAAAAwAAAAAAACAKAAAAAwAAAABAAAAJwAAABgAAAABAAAAAAAAAPDw8AAAAAAAJQAAAAwAAAABAAAATAAAAGQAAAAAAAAAAAAAAAYBAAB/AAAAAAAAAAAAAAAHAQAAgAAAACEA8AAAAAAAAAAAAAAAgD8AAAAAAAAAAAAAgD8AAAAAAAAAAAAAAAAAAAAAAAAAAAAAAAAAAAAAAAAAACUAAAAMAAAAAAAAgCgAAAAMAAAAAQAAACcAAAAYAAAAAQAAAAAAAADw8PAAAAAAACUAAAAMAAAAAQAAAEwAAABkAAAAAAAAAAAAAAAGAQAAfwAAAAAAAAAAAAAABwEAAIAAAAAhAPAAAAAAAAAAAAAAAIA/AAAAAAAAAAAAAIA/AAAAAAAAAAAAAAAAAAAAAAAAAAAAAAAAAAAAAAAAAAAlAAAADAAAAAAAAIAoAAAADAAAAAEAAAAnAAAAGAAAAAEAAAAAAAAA////AAAAAAAlAAAADAAAAAEAAABMAAAAZAAAAAAAAAAAAAAABgEAAH8AAAAAAAAAAAAAAAcBAACAAAAAIQDwAAAAAAAAAAAAAACAPwAAAAAAAAAAAACAPwAAAAAAAAAAAAAAAAAAAAAAAAAAAAAAAAAAAAAAAAAAJQAAAAwAAAAAAACAKAAAAAwAAAABAAAAJwAAABgAAAABAAAAAAAAAP///wAAAAAAJQAAAAwAAAABAAAATAAAAGQAAAAAAAAAAAAAAAY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EgAAAAcKDQcKDQcJDQ4WMShFrjFU1TJV1gECBAIDBAECBQoRKyZBowsTMXQtAAAAfqbJd6PIeqDCQFZ4JTd0Lk/HMVPSGy5uFiE4GypVJ0KnHjN9AAABb3MAAACcz+7S6ffb7fnC0t1haH0hMm8aLXIuT8ggOIwoRKslP58cK08AAAFydAAAAMHg9P///////////+bm5k9SXjw/SzBRzTFU0y1NwSAyVzFGXwEBAjAuCA8mnM/u69/SvI9jt4tgjIR9FBosDBEjMVTUMlXWMVPRKUSeDxk4AAAAU0MAAADT6ff///////+Tk5MjK0krSbkvUcsuT8YVJFoTIFIrSbgtTcEQHEdBVgAAAJzP7vT6/bTa8kRleixHhy1Nwi5PxiQtTnBwcJKSki81SRwtZAgOI29jAAAAweD02+35gsLqZ5q6Jz1jNEJyOUZ4qamp+/v7////wdPeVnCJAQECUmEAAACv1/Ho8/ubzu6CwuqMudS3u769vb3////////////L5fZymsABAgNvbgAAAK/X8fz9/uLx+snk9uTy+vz9/v///////////////8vl9nKawAECAwBDAAAAotHvtdryxOL1xOL1tdry0+r32+350+r3tdryxOL1pdPvc5rAAQIDb24AAABpj7ZnjrZqj7Zqj7ZnjrZtkbdukrdtkbdnjrZqj7ZojrZ3rdUCAwQAVgAAAAAAAAAAAAAAAAAAAAAAAAAAAAAAAAAAAAAAAAAAAAAAAAAAAAAAAGE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N7xf3UgXkd2ENEWA4qG31giAAAAzCcvBeCL0bL/////WMYPA3THc1ggVN0CIAAAABMAAQCwxQ8DAgIAAJjFDwMCAAAAAQAAAB8BAAAIAAAASiXLDwAAAAACAAAAAMYPA1jGDwMNBc8LAAAAAATHDwP58H91VMUPA+giZgUAAH91mQBwAPX///8AAAAAAAAAAAAAAACQAQAAAAAAAQAAAABzAGUAZwBvAGUAIAB1AGkAg+1GPLjFDwONZrx1AABHdqzFDwMAAAAAtMUPAwAAAADblHJYAABHdgAAAAATABQAiobfWCBeR3bMxQ8DZPUtdwAAAADYhzAF4MRIdm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cBAACAAAAAAAAAAAAAAAAHAQAAgAAAAFIAAABwAQAAAgAAABAAAAAHAAAAAAAAAAAAAAC8AgAAAAAAAAECAiJTAHkAcwB0AGUAbQAAAAAAAAAAAAAAAAAAAAAAAAAAAAAAAAAAAAAAAAAAAAAAAAAAAAAAAAAAAAAAAAAAAAAAAAAAAAxOkHeoYA4AYI4cAwAAAAAQ0RYDENEWA2CG31gAAAAAzGAOA0IAAAAAAAAAAAAAAAAAAAAAAAAAMNoWAwAAAAAAAAAAAAAAAAAAAAAAAAAAAAAAAAAAAAAAAAAAAAAAAAAAAAAAAAAAAAAAAAAAAAAAAAAAAAAAAE4Qk3cAAEc8iGEOAzgRjHcQ0RYD25RyWAAAAABIEox3//8AAAAAAAArE4x3KxOMd7hhDgO8YQ4DYIbfWAAAAAAAAAAAAAAAAAcAAAAAAAAA1K+7dQkAAADwYQ4DBwAAAPBhDgMAAAAAAQAAAAHYAAAAAgAAAAAAAAAAAADYhzAF4MRI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4D3vF/dQAAAAAgAAAASg4K3bBLRBLYXw4DhMLpWAAAFgMAAAAAIAAAAJhkDgOgDwAAWGQOA41czlcgAAAAAQAAANtAzlevpmPheLtFEv89zle9V9dXEGAwWHi7RRKMwiZYAwAAACWgzguYZA4D3GEOA/nwf3UsYA4DAgAAAAAAf3VswiZY4P///wAAAAAAAAAAAAAAAJABAAAAAAABAAAAAGEAcgBpAGEAbAAAAAAAAAAAAAAAAAAAAAAAAAAAAAAABgAAAAAAAADUr7t1AAAAAJBhDgMGAAAAkGEOAwAAAAABAAAAAdgAAAACAAAAAAAAAAAAANiHMAXgxEh2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AuAAAARwAAACkAAAAzAAAABgAAABUAAAAhAPAAAAAAAAAAAAAAAIA/AAAAAAAAAAAAAIA/AAAAAAAAAAAAAAAAAAAAAAAAAAAAAAAAAAAAAAAAAAAlAAAADAAAAAAAAIAoAAAADAAAAAQAAABSAAAAcAEAAAQAAADw////AAAAAAAAAAAAAAAAkAEAAAAAAAEAAAAAcwBlAGcAbwBlACAAdQBpAAAAAAAAAAAAAAAAAAAAAAAAAAAAAAAAAAAAAAAAAAAAAAAAAAAAAAAAAAAAAAAAAAAADgPe8X91LQAAALBmDgMvDAojRKnRV4CqMAUAAAAAAAAAAAAAAAAAAABAcOBZEjhiDgMgAAAABwAAAAAAAEIBXw4D4DorEgAAAAA0Yg4DAQAAAAAAAACsYA4ACAAAAFhP7BAMCuMVvaDOCyBPAABUYg4D+fB/daRgDgPoImYFAAB/dRxjDgPw////AAAAAAAAAAAAAAAAkAEAAAAAAAEAAAAAcwBlAGcAbwBlACAAdQBpAAAAAAAAAAAAAAAAAAAAAAAJAAAAAAAAANSvu3UAAAAACGIOAwkAAAAIYg4DAAAAAAEAAAAB2AAAAAIAAAAAAAAAAAAA2IcwBeDESHZkdgAIAAAAACUAAAAMAAAABAAAABgAAAAMAAAAAAAAABIAAAAMAAAAAQAAAB4AAAAYAAAAKQAAADMAAAAvAAAASAAAACUAAAAMAAAABAAAAFQAAABUAAAAKgAAADMAAAAtAAAARwAAAAEAAADRdslBqwrJQSoAAAAzAAAAAQAAAEwAAAAAAAAAAAAAAAAAAAD//////////1AAAAAgAAAABAAAAEsAAABAAAAAMAAAAAUAAAAgAAAAAQAAAAEAAAAQAAAAAAAAAAAAAAAHAQAAgAAAAAAAAAAAAAAABwEAAIAAAAAlAAAADAAAAAIAAAAnAAAAGAAAAAUAAAAAAAAA////AAAAAAAlAAAADAAAAAUAAABMAAAAZAAAAAAAAABQAAAABgEAAHwAAAAAAAAAUAAAAAcBAAAtAAAAIQDwAAAAAAAAAAAAAACAPwAAAAAAAAAAAACAPwAAAAAAAAAAAAAAAAAAAAAAAAAAAAAAAAAAAAAAAAAAJQAAAAwAAAAAAACAKAAAAAwAAAAFAAAAJwAAABgAAAAFAAAAAAAAAP///wAAAAAAJQAAAAwAAAAFAAAATAAAAGQAAAAJAAAAUAAAAP0AAABcAAAACQAAAFAAAAD1AAAADQAAACEA8AAAAAAAAAAAAAAAgD8AAAAAAAAAAAAAgD8AAAAAAAAAAAAAAAAAAAAAAAAAAAAAAAAAAAAAAAAAACUAAAAMAAAAAAAAgCgAAAAMAAAABQAAACUAAAAMAAAAAQAAABgAAAAMAAAAAAAAABIAAAAMAAAAAQAAAB4AAAAYAAAACQAAAFAAAAD+AAAAXQAAACUAAAAMAAAAAQAAAFQAAACIAAAACgAAAFAAAABAAAAAXAAAAAEAAADRdslBqwrJQQoAAABQAAAACgAAAEwAAAAAAAAAAAAAAAAAAAD//////////2AAAABKAG8AcgBnAGUAIABTAG8AdABvAAQAAAAHAAAABAAAAAcAAAAGAAAAAwAAAAYAAAAHAAAABAAAAAcAAABLAAAAQAAAADAAAAAFAAAAIAAAAAEAAAABAAAAEAAAAAAAAAAAAAAABwEAAIAAAAAAAAAAAAAAAAcBAACAAAAAJQAAAAwAAAACAAAAJwAAABgAAAAFAAAAAAAAAP///wAAAAAAJQAAAAwAAAAFAAAATAAAAGQAAAAJAAAAYAAAAP0AAABsAAAACQAAAGAAAAD1AAAADQAAACEA8AAAAAAAAAAAAAAAgD8AAAAAAAAAAAAAgD8AAAAAAAAAAAAAAAAAAAAAAAAAAAAAAAAAAAAAAAAAACUAAAAMAAAAAAAAgCgAAAAMAAAABQAAACUAAAAMAAAAAQAAABgAAAAMAAAAAAAAABIAAAAMAAAAAQAAAB4AAAAYAAAACQAAAGAAAAD+AAAAbQAAACUAAAAMAAAAAQAAAFQAAAB4AAAACgAAAGAAAAAvAAAAbAAAAAEAAADRdslBqwrJQQoAAABgAAAABwAAAEwAAAAAAAAAAAAAAAAAAAD//////////1wAAABTAO0AbgBkAGkAYwBvAAAABgAAAAMAAAAHAAAABwAAAAMAAAAFAAAABwAAAEsAAABAAAAAMAAAAAUAAAAgAAAAAQAAAAEAAAAQAAAAAAAAAAAAAAAHAQAAgAAAAAAAAAAAAAAABwEAAIAAAAAlAAAADAAAAAIAAAAnAAAAGAAAAAUAAAAAAAAA////AAAAAAAlAAAADAAAAAUAAABMAAAAZAAAAAkAAABwAAAA/QAAAHwAAAAJAAAAcAAAAPUAAAANAAAAIQDwAAAAAAAAAAAAAACAPwAAAAAAAAAAAACAPwAAAAAAAAAAAAAAAAAAAAAAAAAAAAAAAAAAAAAAAAAAJQAAAAwAAAAAAACAKAAAAAwAAAAFAAAAJQAAAAwAAAABAAAAGAAAAAwAAAAAAAAAEgAAAAwAAAABAAAAFgAAAAwAAAAAAAAAVAAAADwBAAAKAAAAcAAAAPwAAAB8AAAAAQAAANF2yUGrCslBCgAAAHAAAAAoAAAATAAAAAQAAAAJAAAAcAAAAP4AAAB9AAAAnAAAAEYAaQByAG0AYQBkAG8AIABwAG8AcgA6ACAASgBPAFIARwBFACAARQBOAFIASQBRAFUARQAgAFMATwBUAE8AIABHAE8ATgBaAEEATABFAFoABgAAAAMAAAAEAAAACQAAAAYAAAAHAAAABwAAAAMAAAAHAAAABwAAAAQAAAADAAAAAwAAAAQAAAAJAAAABwAAAAgAAAAGAAAAAwAAAAYAAAAIAAAABwAAAAMAAAAIAAAACAAAAAYAAAADAAAABgAAAAkAAAAGAAAACQAAAAMAAAAIAAAACQAAAAgAAAAGAAAABwAAAAUAAAAGAAAABg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RP+EOt1rprGvSjY4IDuecMCE8hMeD98dOQptbyCZc1M=</DigestValue>
    </Reference>
    <Reference Type="http://www.w3.org/2000/09/xmldsig#Object" URI="#idOfficeObject">
      <DigestMethod Algorithm="http://www.w3.org/2001/04/xmlenc#sha256"/>
      <DigestValue>vymR80KxwJ56G31BasGHrj1gxAz5ltE8OgmLOTdtNvw=</DigestValue>
    </Reference>
    <Reference Type="http://uri.etsi.org/01903#SignedProperties" URI="#idSignedProperties">
      <Transforms>
        <Transform Algorithm="http://www.w3.org/TR/2001/REC-xml-c14n-20010315"/>
      </Transforms>
      <DigestMethod Algorithm="http://www.w3.org/2001/04/xmlenc#sha256"/>
      <DigestValue>rxErsU05xt5Ks5tO+9VUhU6dhKKGoI/DPlSI0cc4cHE=</DigestValue>
    </Reference>
    <Reference Type="http://www.w3.org/2000/09/xmldsig#Object" URI="#idValidSigLnImg">
      <DigestMethod Algorithm="http://www.w3.org/2001/04/xmlenc#sha256"/>
      <DigestValue>oJ6NFMj3crRAw9r7jqFXeTTJQlG/d9vyS5uznTJ/JUM=</DigestValue>
    </Reference>
    <Reference Type="http://www.w3.org/2000/09/xmldsig#Object" URI="#idInvalidSigLnImg">
      <DigestMethod Algorithm="http://www.w3.org/2001/04/xmlenc#sha256"/>
      <DigestValue>+a32nVxwPnr/RmFmEe1p3YX890oNnotZvEKlYMjm/l4=</DigestValue>
    </Reference>
  </SignedInfo>
  <SignatureValue>KxC9LeNYqdBSywm2j5SImG7hBgoogMaX7jjmggkoHhsd6zajLxQmx1ewkuyj2LYUBrNZXMwIl5b5
Bpzu5ofIbT2A0J+BlGQBThdbTl1loPPg8Sx4wmVS8t1L+OALQ4vY60OdqM2YqGebVqJ+xdoc1ZJn
HSA7QNDFu/yAu5wTKnvGR6C6Cecnvxub5RRB2OsPMQAbhumkXrV3FczoggjNahsTMrlSto+c84h9
Lb7wjeilvweEZDoag97pNY9FdQPSowPQ7d3vMb8Xx/WkEOnem1OkRVyYhcZuon99xF/Or7TwOyo1
TW5fegBPhF1ZeofIo4WyEjSPz+jGLucrajgv7g==</SignatureValue>
  <KeyInfo>
    <X509Data>
      <X509Certificate>MIIIATCCBemgAwIBAgIIAbDq0AyQx+IwDQYJKoZIhvcNAQELBQAwWzEXMBUGA1UEBRMOUlVDIDgwMDUwMTcyLTExGjAYBgNVBAMTEUNBLURPQ1VNRU5UQSBTLkEuMRcwFQYDVQQKEw5ET0NVTUVOVEEgUy5BLjELMAkGA1UEBhMCUFkwHhcNMTkwODI4MTYyODQzWhcNMjEwODI3MTYzODQzWjCBpDELMAkGA1UEBhMCUFkxFjAUBgNVBAQMDVdBTERFIFNJRU1FTlMxETAPBgNVBAUTCENJMzMzNzI5MRcwFQYDVQQqDA5DQVJMT1MgVEVPRE9STzEXMBUGA1UECgwOUEVSU09OQSBGSVNJQ0ExETAPBgNVBAsMCEZJUk1BIEYyMSUwIwYDVQQDDBxDQVJMT1MgVEVPRE9STyBXQUxERSBTSUVNRU5TMIIBIjANBgkqhkiG9w0BAQEFAAOCAQ8AMIIBCgKCAQEAxhh+IFiXLYPNHicTSQxM693UMNh69BAFGP2BxIaa0aO+f2HFTsjr+Cun3cvHdOAxqe8epXwdnfUlVXjuYgL2yJp/RtkXasU10IWz2KsAUNTuhDt4YV1e5FpZ7sVee67YjJADixrYNTZnmnfoXuxF5gogDy60yIh1cSm3orVv9HKO07MtqjgpjNoGYLsQi6cxVBg7waYRb/O/XHrmg6QxRwx6Zowg7X8pnXgDbcpPsdlrSVKldve+9a3udqppdx5R+dhpfbOGcgB8Z0lmtkEEYY3SoP4g7AZk2HUSB0Y1rydcUNWFWv9bLnFrgKbFuc40Dr/puV6ZZJS7ddlK34I53wIDAQABo4IDfTCCA3kwDAYDVR0TAQH/BAIwADAOBgNVHQ8BAf8EBAMCBeAwKgYDVR0lAQH/BCAwHgYIKwYBBQUHAwEGCCsGAQUFBwMCBggrBgEFBQcDBDAdBgNVHQ4EFgQUgF8Kg479mjI4TH7ppcd4BjTP1EU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gYDVR0RBBswGYEXY3R3YWxkZUBjaGFjb21l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Sa14xuOXlTaK4q0ZNhIcuTvw20c2EDczP/FfnohSmtUNx7RF7CqPYjTAjA/KPazm9E8lHBS16UZjh8GepQBvQT5m180hoBsyZNaPms3u/5CFUbNHNR/VkJy/IElczdt0Sg5mT+FpAZUm2xieeFgVvmxDvFwwUUSEa84NM9sIv2/uQtw7MsU111p2SVFPJx+iXm1q+I2gs6WfbRlITzzr6alz/1TPngzihuPEB1HosSP/F89wCpI3nr9E12IbdaoCtAo9mR97HLT/9V3jFdDuuDNIrE3fXdPZtyC1GIdcS4q1zONpovOMtrtlnVS936QnXNX7fcAnhxiwqGe+Ut6rJAVrSFNbbeALAqcHPNHh5ntjKCWkjOb5ARfr5MiH3Edc8peOXB7B6iJmCEzz8vyNeIZxZYfPRPl2rvKPkVmpYHadkVZcHDHFb5n8+oWZE7bRH65r1aMXTl/fnUgQodaqMcrxvlZOTHqohtw82zxNEUGJ8DsCd73jr1oc3+h9vxnfQgXufcFr/axbr6U1NgBJno78skoF27e0pXEtvtdqMl4AHcKxoET//yA2GP3G0lbtHHkSrsF0cRKQO8YoqS5z/CoUlQViP3Rap/X8miyv0ZY5jpy364vu5y+4uWFEFVW8nf1Q9h1mrKJgo3Ux9M48Jk1/vxxu7tko3pPyuYtCQ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Transform>
          <Transform Algorithm="http://www.w3.org/TR/2001/REC-xml-c14n-20010315"/>
        </Transforms>
        <DigestMethod Algorithm="http://www.w3.org/2001/04/xmlenc#sha256"/>
        <DigestValue>HxRn2e3ANlfzHE8hvGAe9ofQR/3QQEnsO8i2bxEtyT4=</DigestValue>
      </Reference>
      <Reference URI="/xl/calcChain.xml?ContentType=application/vnd.openxmlformats-officedocument.spreadsheetml.calcChain+xml">
        <DigestMethod Algorithm="http://www.w3.org/2001/04/xmlenc#sha256"/>
        <DigestValue>cY8OCAEYTF6BWQKVLmyHyZSY/D69i9ZU3DXTJSdCEEo=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fReQdYQtAnrqyF3kJ1lp+tR7ZJh268LDKsaEUVwg2NA=</DigestValue>
      </Reference>
      <Reference URI="/xl/drawings/drawing10.xml?ContentType=application/vnd.openxmlformats-officedocument.drawing+xml">
        <DigestMethod Algorithm="http://www.w3.org/2001/04/xmlenc#sha256"/>
        <DigestValue>aTfscgg7/ISMhTmhy7bE3kC/kqhSncudv3AGZm/D+g8=</DigestValue>
      </Reference>
      <Reference URI="/xl/drawings/drawing11.xml?ContentType=application/vnd.openxmlformats-officedocument.drawing+xml">
        <DigestMethod Algorithm="http://www.w3.org/2001/04/xmlenc#sha256"/>
        <DigestValue>OPD3keEEQsfIHcm7CMO0R0hnfqQQFdvxLnyhRM9Of0c=</DigestValue>
      </Reference>
      <Reference URI="/xl/drawings/drawing12.xml?ContentType=application/vnd.openxmlformats-officedocument.drawing+xml">
        <DigestMethod Algorithm="http://www.w3.org/2001/04/xmlenc#sha256"/>
        <DigestValue>KHJvbthu2C2C3qf6GsG6bHdymMGN1mzimakn25wWMnA=</DigestValue>
      </Reference>
      <Reference URI="/xl/drawings/drawing13.xml?ContentType=application/vnd.openxmlformats-officedocument.drawing+xml">
        <DigestMethod Algorithm="http://www.w3.org/2001/04/xmlenc#sha256"/>
        <DigestValue>3F/qaUTXS49DM9UI6O2qi47CPaOqyuwh6YDijB4NCZk=</DigestValue>
      </Reference>
      <Reference URI="/xl/drawings/drawing14.xml?ContentType=application/vnd.openxmlformats-officedocument.drawing+xml">
        <DigestMethod Algorithm="http://www.w3.org/2001/04/xmlenc#sha256"/>
        <DigestValue>RovbhYo6kNYQSs6kbsTFOUgWiNtwTXoVKONsPhCUBjA=</DigestValue>
      </Reference>
      <Reference URI="/xl/drawings/drawing15.xml?ContentType=application/vnd.openxmlformats-officedocument.drawing+xml">
        <DigestMethod Algorithm="http://www.w3.org/2001/04/xmlenc#sha256"/>
        <DigestValue>LjgbwvkKd9yly/k2O2if5PilU+pxp0GpoZFSnF14YL4=</DigestValue>
      </Reference>
      <Reference URI="/xl/drawings/drawing16.xml?ContentType=application/vnd.openxmlformats-officedocument.drawing+xml">
        <DigestMethod Algorithm="http://www.w3.org/2001/04/xmlenc#sha256"/>
        <DigestValue>re2Li44m+92wUmBfbcWI2NUE4tNviojIsK7u1pTIkxo=</DigestValue>
      </Reference>
      <Reference URI="/xl/drawings/drawing2.xml?ContentType=application/vnd.openxmlformats-officedocument.drawing+xml">
        <DigestMethod Algorithm="http://www.w3.org/2001/04/xmlenc#sha256"/>
        <DigestValue>Rx++b/dPo5WAKVxB0NYJOnMWsiK5HXHD2E397CEvmgs=</DigestValue>
      </Reference>
      <Reference URI="/xl/drawings/drawing3.xml?ContentType=application/vnd.openxmlformats-officedocument.drawing+xml">
        <DigestMethod Algorithm="http://www.w3.org/2001/04/xmlenc#sha256"/>
        <DigestValue>lP/wyEv9SDOIQq3ASi9YBNw/CftlnqZrdSZU9NlWXaU=</DigestValue>
      </Reference>
      <Reference URI="/xl/drawings/drawing4.xml?ContentType=application/vnd.openxmlformats-officedocument.drawing+xml">
        <DigestMethod Algorithm="http://www.w3.org/2001/04/xmlenc#sha256"/>
        <DigestValue>ZGG0yY/FV6C2+5CQ2yHDfIbPAj0dYCMwowsoSSMyvhg=</DigestValue>
      </Reference>
      <Reference URI="/xl/drawings/drawing5.xml?ContentType=application/vnd.openxmlformats-officedocument.drawing+xml">
        <DigestMethod Algorithm="http://www.w3.org/2001/04/xmlenc#sha256"/>
        <DigestValue>xBqY7DY6PV0GDt7m2uGvtt1QLedEWHEXh+g3uiKoE5w=</DigestValue>
      </Reference>
      <Reference URI="/xl/drawings/drawing6.xml?ContentType=application/vnd.openxmlformats-officedocument.drawing+xml">
        <DigestMethod Algorithm="http://www.w3.org/2001/04/xmlenc#sha256"/>
        <DigestValue>aV+Dh/rxdcy+Fx0SSdP5NSNP+aS1MyZVi/KI4P5l4hI=</DigestValue>
      </Reference>
      <Reference URI="/xl/drawings/drawing7.xml?ContentType=application/vnd.openxmlformats-officedocument.drawing+xml">
        <DigestMethod Algorithm="http://www.w3.org/2001/04/xmlenc#sha256"/>
        <DigestValue>PQbXmTLymDRhCKWSDQImFY8s59acCUF5aaGkQRcGlqU=</DigestValue>
      </Reference>
      <Reference URI="/xl/drawings/drawing8.xml?ContentType=application/vnd.openxmlformats-officedocument.drawing+xml">
        <DigestMethod Algorithm="http://www.w3.org/2001/04/xmlenc#sha256"/>
        <DigestValue>e/lrnBOjvq7K27pBJexBIC5AgrIm0GRFOgeUAOFTim8=</DigestValue>
      </Reference>
      <Reference URI="/xl/drawings/drawing9.xml?ContentType=application/vnd.openxmlformats-officedocument.drawing+xml">
        <DigestMethod Algorithm="http://www.w3.org/2001/04/xmlenc#sha256"/>
        <DigestValue>icSDuNyGX4CfvG9prnxfRrNsikIiJ7lB9slAiqYJjxw=</DigestValue>
      </Reference>
      <Reference URI="/xl/drawings/vmlDrawing1.vml?ContentType=application/vnd.openxmlformats-officedocument.vmlDrawing">
        <DigestMethod Algorithm="http://www.w3.org/2001/04/xmlenc#sha256"/>
        <DigestValue>eGkfLKC6Sn3bSae8GyHug1NTa+5Ip3yt/SQZ0MdutGo=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zx6jmzbx4ylwUyOBR6Rr0y1y3SgwfLpKBzGgFLyaKfQ=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MMhPXEy5DvEmKsfHYRgzZUbtfC21mazzpsIqSiYM1w4=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vAp3SXoxTu+fDgFZQd/FP2TQ2L2AXJSD5GFULsQADNs=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U5huh1ky/Sycl1rWpFyFHQk1AgCHYqwTXxuaiuNwifQ=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nTZ2xilSBKCBrzgW5ke+8NJf+Q10zaDoiegsrK5lF6s=</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5+bpyd3mlp1GcH6C+j0Z0ux3lAVRV8yJjhT0DbBnA5E=</DigestValue>
      </Reference>
      <Reference URI="/xl/externalLinks/externalLink1.xml?ContentType=application/vnd.openxmlformats-officedocument.spreadsheetml.externalLink+xml">
        <DigestMethod Algorithm="http://www.w3.org/2001/04/xmlenc#sha256"/>
        <DigestValue>tuUW1LfWcy3a2i59Y+B9cgodYlDx8fxpTcIPhyqgA8M=</DigestValue>
      </Reference>
      <Reference URI="/xl/externalLinks/externalLink2.xml?ContentType=application/vnd.openxmlformats-officedocument.spreadsheetml.externalLink+xml">
        <DigestMethod Algorithm="http://www.w3.org/2001/04/xmlenc#sha256"/>
        <DigestValue>B4bIS0VOrkFoEkgZH2tQrBIMiuryGZBXGogtoELUGz4=</DigestValue>
      </Reference>
      <Reference URI="/xl/externalLinks/externalLink3.xml?ContentType=application/vnd.openxmlformats-officedocument.spreadsheetml.externalLink+xml">
        <DigestMethod Algorithm="http://www.w3.org/2001/04/xmlenc#sha256"/>
        <DigestValue>49qn2HSudDTbt4SV1Lcu2FT/YufWe+yMFuO9PWGk8Co=</DigestValue>
      </Reference>
      <Reference URI="/xl/externalLinks/externalLink4.xml?ContentType=application/vnd.openxmlformats-officedocument.spreadsheetml.externalLink+xml">
        <DigestMethod Algorithm="http://www.w3.org/2001/04/xmlenc#sha256"/>
        <DigestValue>2NsIgkvcUKr6K4TyB7++fv7POx+4qdRsgWj14+RbPJg=</DigestValue>
      </Reference>
      <Reference URI="/xl/externalLinks/externalLink5.xml?ContentType=application/vnd.openxmlformats-officedocument.spreadsheetml.externalLink+xml">
        <DigestMethod Algorithm="http://www.w3.org/2001/04/xmlenc#sha256"/>
        <DigestValue>55UNPJyPEwpKDOZebmGnX/cTSTBV4B70OLQpROuI8i4=</DigestValue>
      </Reference>
      <Reference URI="/xl/externalLinks/externalLink6.xml?ContentType=application/vnd.openxmlformats-officedocument.spreadsheetml.externalLink+xml">
        <DigestMethod Algorithm="http://www.w3.org/2001/04/xmlenc#sha256"/>
        <DigestValue>UDKEHpsCKAv3vgDOCENsBNEn3GMTknQ+0BGiivFE45Q=</DigestValue>
      </Reference>
      <Reference URI="/xl/media/image1.png?ContentType=image/png">
        <DigestMethod Algorithm="http://www.w3.org/2001/04/xmlenc#sha256"/>
        <DigestValue>tgJoGJpG5trTFAZtyMRgIzKy5xElbLIj0XFveaGb6Z0=</DigestValue>
      </Reference>
      <Reference URI="/xl/media/image2.emf?ContentType=image/x-emf">
        <DigestMethod Algorithm="http://www.w3.org/2001/04/xmlenc#sha256"/>
        <DigestValue>8CecXpBK+G8mDdBD1g38s6DRhLZRLZ78TwKE06XQI2g=</DigestValue>
      </Reference>
      <Reference URI="/xl/media/image3.emf?ContentType=image/x-emf">
        <DigestMethod Algorithm="http://www.w3.org/2001/04/xmlenc#sha256"/>
        <DigestValue>qZrcwE17Z79gGjfp0nEmGZYQkKt89jGUE1HLSKm+s7I=</DigestValue>
      </Reference>
      <Reference URI="/xl/media/image4.emf?ContentType=image/x-emf">
        <DigestMethod Algorithm="http://www.w3.org/2001/04/xmlenc#sha256"/>
        <DigestValue>u3UyrD8KHD8Pp7u+1uy9v40jwey9mCyS6N6AM6mCWJI=</DigestValue>
      </Reference>
      <Reference URI="/xl/media/image5.emf?ContentType=image/x-emf">
        <DigestMethod Algorithm="http://www.w3.org/2001/04/xmlenc#sha256"/>
        <DigestValue>0AKCmTuZn5e3flFzr824yKGTQWsQALX7b//wp+81rN0=</DigestValue>
      </Reference>
      <Reference URI="/xl/printerSettings/printerSettings1.bin?ContentType=application/vnd.openxmlformats-officedocument.spreadsheetml.printerSettings">
        <DigestMethod Algorithm="http://www.w3.org/2001/04/xmlenc#sha256"/>
        <DigestValue>zV444w/0KWHkrJx2PyfjmwqAsNmOuPFxc642tDauI/U=</DigestValue>
      </Reference>
      <Reference URI="/xl/printerSettings/printerSettings10.bin?ContentType=application/vnd.openxmlformats-officedocument.spreadsheetml.printerSettings">
        <DigestMethod Algorithm="http://www.w3.org/2001/04/xmlenc#sha256"/>
        <DigestValue>vMoMkBZ32/mM92pR8U1pbXR8XR8KoIznEycQBMTi/Vw=</DigestValue>
      </Reference>
      <Reference URI="/xl/printerSettings/printerSettings11.bin?ContentType=application/vnd.openxmlformats-officedocument.spreadsheetml.printerSettings">
        <DigestMethod Algorithm="http://www.w3.org/2001/04/xmlenc#sha256"/>
        <DigestValue>PVAX4CtRroaxfC1Os9obOYJ+zF+w3lq4OK/6MI0kD/E=</DigestValue>
      </Reference>
      <Reference URI="/xl/printerSettings/printerSettings12.bin?ContentType=application/vnd.openxmlformats-officedocument.spreadsheetml.printerSettings">
        <DigestMethod Algorithm="http://www.w3.org/2001/04/xmlenc#sha256"/>
        <DigestValue>PVAX4CtRroaxfC1Os9obOYJ+zF+w3lq4OK/6MI0kD/E=</DigestValue>
      </Reference>
      <Reference URI="/xl/printerSettings/printerSettings13.bin?ContentType=application/vnd.openxmlformats-officedocument.spreadsheetml.printerSettings">
        <DigestMethod Algorithm="http://www.w3.org/2001/04/xmlenc#sha256"/>
        <DigestValue>PVAX4CtRroaxfC1Os9obOYJ+zF+w3lq4OK/6MI0kD/E=</DigestValue>
      </Reference>
      <Reference URI="/xl/printerSettings/printerSettings14.bin?ContentType=application/vnd.openxmlformats-officedocument.spreadsheetml.printerSettings">
        <DigestMethod Algorithm="http://www.w3.org/2001/04/xmlenc#sha256"/>
        <DigestValue>QHbJyTrWUv3BKjoRK7zNYZH99mu1bgJ1K86RQnQfxT0=</DigestValue>
      </Reference>
      <Reference URI="/xl/printerSettings/printerSettings15.bin?ContentType=application/vnd.openxmlformats-officedocument.spreadsheetml.printerSettings">
        <DigestMethod Algorithm="http://www.w3.org/2001/04/xmlenc#sha256"/>
        <DigestValue>PVAX4CtRroaxfC1Os9obOYJ+zF+w3lq4OK/6MI0kD/E=</DigestValue>
      </Reference>
      <Reference URI="/xl/printerSettings/printerSettings16.bin?ContentType=application/vnd.openxmlformats-officedocument.spreadsheetml.printerSettings">
        <DigestMethod Algorithm="http://www.w3.org/2001/04/xmlenc#sha256"/>
        <DigestValue>XT1GF9ai5RNsRGimzGDEyXcZ6FZ7/rXx12vnKyB8WHI=</DigestValue>
      </Reference>
      <Reference URI="/xl/printerSettings/printerSettings17.bin?ContentType=application/vnd.openxmlformats-officedocument.spreadsheetml.printerSettings">
        <DigestMethod Algorithm="http://www.w3.org/2001/04/xmlenc#sha256"/>
        <DigestValue>XT1GF9ai5RNsRGimzGDEyXcZ6FZ7/rXx12vnKyB8WHI=</DigestValue>
      </Reference>
      <Reference URI="/xl/printerSettings/printerSettings2.bin?ContentType=application/vnd.openxmlformats-officedocument.spreadsheetml.printerSettings">
        <DigestMethod Algorithm="http://www.w3.org/2001/04/xmlenc#sha256"/>
        <DigestValue>fDtS7wihXZMYku7wjLZwP1tiU/dyVRxS3x7k2hKKrhQ=</DigestValue>
      </Reference>
      <Reference URI="/xl/printerSettings/printerSettings3.bin?ContentType=application/vnd.openxmlformats-officedocument.spreadsheetml.printerSettings">
        <DigestMethod Algorithm="http://www.w3.org/2001/04/xmlenc#sha256"/>
        <DigestValue>rKpNxJ0Drvu/m9FBE8R4iVOZ4MKW0Hm+oJ/FMIWLqVg=</DigestValue>
      </Reference>
      <Reference URI="/xl/printerSettings/printerSettings4.bin?ContentType=application/vnd.openxmlformats-officedocument.spreadsheetml.printerSettings">
        <DigestMethod Algorithm="http://www.w3.org/2001/04/xmlenc#sha256"/>
        <DigestValue>wI2WRBEOBBl0D3AsLtwaM6Gd79Qyl1w7c95os4QnFl0=</DigestValue>
      </Reference>
      <Reference URI="/xl/printerSettings/printerSettings5.bin?ContentType=application/vnd.openxmlformats-officedocument.spreadsheetml.printerSettings">
        <DigestMethod Algorithm="http://www.w3.org/2001/04/xmlenc#sha256"/>
        <DigestValue>5c0TaPiucmbCANYd89PDVpm+/vSQNWUGsRHrAdR2v+E=</DigestValue>
      </Reference>
      <Reference URI="/xl/printerSettings/printerSettings6.bin?ContentType=application/vnd.openxmlformats-officedocument.spreadsheetml.printerSettings">
        <DigestMethod Algorithm="http://www.w3.org/2001/04/xmlenc#sha256"/>
        <DigestValue>Mvlz/klFGFNL9cWIoTUnaWf8KAdw28HGyL3RNV+sGPg=</DigestValue>
      </Reference>
      <Reference URI="/xl/printerSettings/printerSettings7.bin?ContentType=application/vnd.openxmlformats-officedocument.spreadsheetml.printerSettings">
        <DigestMethod Algorithm="http://www.w3.org/2001/04/xmlenc#sha256"/>
        <DigestValue>rKpNxJ0Drvu/m9FBE8R4iVOZ4MKW0Hm+oJ/FMIWLqVg=</DigestValue>
      </Reference>
      <Reference URI="/xl/printerSettings/printerSettings8.bin?ContentType=application/vnd.openxmlformats-officedocument.spreadsheetml.printerSettings">
        <DigestMethod Algorithm="http://www.w3.org/2001/04/xmlenc#sha256"/>
        <DigestValue>lYVqgknYzZhDByXbHUn5OYFc5btCePouRCuyinSgphs=</DigestValue>
      </Reference>
      <Reference URI="/xl/printerSettings/printerSettings9.bin?ContentType=application/vnd.openxmlformats-officedocument.spreadsheetml.printerSettings">
        <DigestMethod Algorithm="http://www.w3.org/2001/04/xmlenc#sha256"/>
        <DigestValue>lYVqgknYzZhDByXbHUn5OYFc5btCePouRCuyinSgphs=</DigestValue>
      </Reference>
      <Reference URI="/xl/sharedStrings.xml?ContentType=application/vnd.openxmlformats-officedocument.spreadsheetml.sharedStrings+xml">
        <DigestMethod Algorithm="http://www.w3.org/2001/04/xmlenc#sha256"/>
        <DigestValue>seJk9eTzUq5BY3wFXRlbr6B1dYZpoPJxe77DNH0BADU=</DigestValue>
      </Reference>
      <Reference URI="/xl/styles.xml?ContentType=application/vnd.openxmlformats-officedocument.spreadsheetml.styles+xml">
        <DigestMethod Algorithm="http://www.w3.org/2001/04/xmlenc#sha256"/>
        <DigestValue>QOrE57JAH2QRDtziIh52JyhzGJHZUNcQwOsOgrUajqs=</DigestValue>
      </Reference>
      <Reference URI="/xl/theme/theme1.xml?ContentType=application/vnd.openxmlformats-officedocument.theme+xml">
        <DigestMethod Algorithm="http://www.w3.org/2001/04/xmlenc#sha256"/>
        <DigestValue>IDbQ9NtjkpyEON80xiE6fnM770hSPmy9tt5N50j5+wQ=</DigestValue>
      </Reference>
      <Reference URI="/xl/workbook.xml?ContentType=application/vnd.openxmlformats-officedocument.spreadsheetml.sheet.main+xml">
        <DigestMethod Algorithm="http://www.w3.org/2001/04/xmlenc#sha256"/>
        <DigestValue>Uc6t4hMrCeMtds3oBaVntFiwgz26g0MBV1SyzpsIZ4g=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iK1cCeJyE0nh61Ysaws+TMA/tgQJwUsR5g0ps2rJkns=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TNIH9EyQB0FCBnD3gN1o6yJqJalnm6okHmoYYS8G33M=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gxnAb4oDlVkStw4lP+psDHrAXKx4nZlOnDqo6Tf72e8=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g/fjY5t552fl5Q3r0lx1AzSOYjXxeVx9wNhWIqlO5e4=</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m6kb28Dn+5+eypaoArLKSiTj11tTjl+mIR9qY8mtCLk=</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xZpDns+d8lbRYtyjNAr+ga7dA24vbT4Wr1oZV7ptCME=</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L0zBPEwG77w+h4GLrodZUM0ZcAZ//uPEeldIcDiuL6E=</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XYW3lJEtF20IgcoPfQCq77/7whzU5JlTECZN/Wfx6+0=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CwvGKO7du/4VK3JXwI1xC26LuLly21vgfyS4zPmBQJw=</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pltfJKwkbGlKAfcVd/1iSYUebz9dCjTsBeqCrINxjac=</DigestValue>
      </Reference>
      <Reference URI="/xl/worksheets/sheet10.xml?ContentType=application/vnd.openxmlformats-officedocument.spreadsheetml.worksheet+xml">
        <DigestMethod Algorithm="http://www.w3.org/2001/04/xmlenc#sha256"/>
        <DigestValue>swFxQu90ai/Tgl5ESm32QiYiVEE+QzMVp37O0OnAAXs=</DigestValue>
      </Reference>
      <Reference URI="/xl/worksheets/sheet11.xml?ContentType=application/vnd.openxmlformats-officedocument.spreadsheetml.worksheet+xml">
        <DigestMethod Algorithm="http://www.w3.org/2001/04/xmlenc#sha256"/>
        <DigestValue>oNcndwYEeLwJZe7FAdUDRgR4xfv19aNQenSiXFpBZ+k=</DigestValue>
      </Reference>
      <Reference URI="/xl/worksheets/sheet12.xml?ContentType=application/vnd.openxmlformats-officedocument.spreadsheetml.worksheet+xml">
        <DigestMethod Algorithm="http://www.w3.org/2001/04/xmlenc#sha256"/>
        <DigestValue>Xbx2Gq8SYvow4qy7F0bJEJ5RYhOQFjANMwCTcmYii9o=</DigestValue>
      </Reference>
      <Reference URI="/xl/worksheets/sheet13.xml?ContentType=application/vnd.openxmlformats-officedocument.spreadsheetml.worksheet+xml">
        <DigestMethod Algorithm="http://www.w3.org/2001/04/xmlenc#sha256"/>
        <DigestValue>qYWlQVmST383tfnPrzJJGFAK/FIfto0x/5t16tK/CZE=</DigestValue>
      </Reference>
      <Reference URI="/xl/worksheets/sheet14.xml?ContentType=application/vnd.openxmlformats-officedocument.spreadsheetml.worksheet+xml">
        <DigestMethod Algorithm="http://www.w3.org/2001/04/xmlenc#sha256"/>
        <DigestValue>aP8MZs/wyC0iWCb/iglZYUGFL60yD+TlK89ehkDZwuQ=</DigestValue>
      </Reference>
      <Reference URI="/xl/worksheets/sheet15.xml?ContentType=application/vnd.openxmlformats-officedocument.spreadsheetml.worksheet+xml">
        <DigestMethod Algorithm="http://www.w3.org/2001/04/xmlenc#sha256"/>
        <DigestValue>Eat8JwUDyKEZM09X3IjfZigBriLYrIWhBxMLtAabCLU=</DigestValue>
      </Reference>
      <Reference URI="/xl/worksheets/sheet16.xml?ContentType=application/vnd.openxmlformats-officedocument.spreadsheetml.worksheet+xml">
        <DigestMethod Algorithm="http://www.w3.org/2001/04/xmlenc#sha256"/>
        <DigestValue>Fk1fihvm0bsWy79yK5tEaOEclqlgLHHZl0m7fpzSec4=</DigestValue>
      </Reference>
      <Reference URI="/xl/worksheets/sheet17.xml?ContentType=application/vnd.openxmlformats-officedocument.spreadsheetml.worksheet+xml">
        <DigestMethod Algorithm="http://www.w3.org/2001/04/xmlenc#sha256"/>
        <DigestValue>TlrVbexO5az9lBTDnoQgd0PmSgZLtdos9Mzwu4PnsKs=</DigestValue>
      </Reference>
      <Reference URI="/xl/worksheets/sheet2.xml?ContentType=application/vnd.openxmlformats-officedocument.spreadsheetml.worksheet+xml">
        <DigestMethod Algorithm="http://www.w3.org/2001/04/xmlenc#sha256"/>
        <DigestValue>bhauVckdMyLJYDWcRYkrEr3hThL67oKSXbSequJV5mQ=</DigestValue>
      </Reference>
      <Reference URI="/xl/worksheets/sheet3.xml?ContentType=application/vnd.openxmlformats-officedocument.spreadsheetml.worksheet+xml">
        <DigestMethod Algorithm="http://www.w3.org/2001/04/xmlenc#sha256"/>
        <DigestValue>457jZmkkMZYWWsMtavbfqUfHBD9X39NDeP7kdkUjH+A=</DigestValue>
      </Reference>
      <Reference URI="/xl/worksheets/sheet4.xml?ContentType=application/vnd.openxmlformats-officedocument.spreadsheetml.worksheet+xml">
        <DigestMethod Algorithm="http://www.w3.org/2001/04/xmlenc#sha256"/>
        <DigestValue>BN4eJ0+uCGH/TIZ3aJqKkHzl80ufm2NllHYBCbXRfzc=</DigestValue>
      </Reference>
      <Reference URI="/xl/worksheets/sheet5.xml?ContentType=application/vnd.openxmlformats-officedocument.spreadsheetml.worksheet+xml">
        <DigestMethod Algorithm="http://www.w3.org/2001/04/xmlenc#sha256"/>
        <DigestValue>XJuF9pK0is9CFbN2g2JSJARSToai70HLu0abpmgQQcQ=</DigestValue>
      </Reference>
      <Reference URI="/xl/worksheets/sheet6.xml?ContentType=application/vnd.openxmlformats-officedocument.spreadsheetml.worksheet+xml">
        <DigestMethod Algorithm="http://www.w3.org/2001/04/xmlenc#sha256"/>
        <DigestValue>vMGIb2dO6tw1iJczO7S4bqoe+ZLZ/ymEsI4vAce5i5s=</DigestValue>
      </Reference>
      <Reference URI="/xl/worksheets/sheet7.xml?ContentType=application/vnd.openxmlformats-officedocument.spreadsheetml.worksheet+xml">
        <DigestMethod Algorithm="http://www.w3.org/2001/04/xmlenc#sha256"/>
        <DigestValue>rt0lmRPKrc1mdtXTmgpih47zD61pk/oEf7jm4udmoFY=</DigestValue>
      </Reference>
      <Reference URI="/xl/worksheets/sheet8.xml?ContentType=application/vnd.openxmlformats-officedocument.spreadsheetml.worksheet+xml">
        <DigestMethod Algorithm="http://www.w3.org/2001/04/xmlenc#sha256"/>
        <DigestValue>Wv1tQoGMv3ZUH5HNz2GULt4PUAtUiR4h1pZrqcxV7xM=</DigestValue>
      </Reference>
      <Reference URI="/xl/worksheets/sheet9.xml?ContentType=application/vnd.openxmlformats-officedocument.spreadsheetml.worksheet+xml">
        <DigestMethod Algorithm="http://www.w3.org/2001/04/xmlenc#sha256"/>
        <DigestValue>I9d5ekRHo5opbn2hzcvlav7+EHhP7GGLbMAPHOZT8S8=</DigestValue>
      </Reference>
    </Manifest>
    <SignatureProperties>
      <SignatureProperty Id="idSignatureTime" Target="#idPackageSignature">
        <mdssi:SignatureTime xmlns:mdssi="http://schemas.openxmlformats.org/package/2006/digital-signature">
          <mdssi:Format>YYYY-MM-DDThh:mm:ssTZD</mdssi:Format>
          <mdssi:Value>2020-11-13T20:22:18Z</mdssi:Value>
        </mdssi:SignatureTime>
      </SignatureProperty>
    </SignatureProperties>
  </Object>
  <Object Id="idOfficeObject">
    <SignatureProperties>
      <SignatureProperty Id="idOfficeV1Details" Target="#idPackageSignature">
        <SignatureInfoV1 xmlns="http://schemas.microsoft.com/office/2006/digsig">
          <SetupID>{59DAD983-786A-4AC9-A119-CFE86A2DCFAF}</SetupID>
          <SignatureText>Carlos Walde</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2020-11-13T20:22:18Z</xd:SigningTime>
          <xd:SigningCertificate>
            <xd:Cert>
              <xd:CertDigest>
                <DigestMethod Algorithm="http://www.w3.org/2001/04/xmlenc#sha256"/>
                <DigestValue>ZAPttVQ8gk+q/nFdquQxUsdwiWQmoOUgVXuqqpR1IQs=</DigestValue>
              </xd:CertDigest>
              <xd:IssuerSerial>
                <X509IssuerName>C=PY, O=DOCUMENTA S.A., CN=CA-DOCUMENTA S.A., SERIALNUMBER=RUC 80050172-1</X509IssuerName>
                <X509SerialNumber>121855369223915490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IwBAAC/AAAAAAAAAAAAAAD2GAAAFgwAACBFTUYAAAEAiBsAAKoAAAAGAAAAAAAAAAAAAAAAAAAAgAcAADgEAAA1AQAArgAAAAAAAAAAAAAAAAAAAAi3BACwpwIACgAAABAAAAAAAAAAAAAAAEsAAAAQAAAAAAAAAAUAAAAeAAAAGAAAAAAAAAAAAAAAjQEAAMAAAAAnAAAAGAAAAAEAAAAAAAAAAAAAAAAAAAAlAAAADAAAAAEAAABMAAAAZAAAAAAAAAAAAAAAjAEAAL8AAAAAAAAAAAAAAI0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MAQAAvwAAAAAAAAAAAAAAjQEAAMAAAAAhAPAAAAAAAAAAAAAAAIA/AAAAAAAAAAAAAIA/AAAAAAAAAAAAAAAAAAAAAAAAAAAAAAAAAAAAAAAAAAAlAAAADAAAAAAAAIAoAAAADAAAAAEAAAAnAAAAGAAAAAEAAAAAAAAA8PDwAAAAAAAlAAAADAAAAAEAAABMAAAAZAAAAAAAAAAAAAAAjAEAAL8AAAAAAAAAAAAAAI0BAADAAAAAIQDwAAAAAAAAAAAAAACAPwAAAAAAAAAAAACAPwAAAAAAAAAAAAAAAAAAAAAAAAAAAAAAAAAAAAAAAAAAJQAAAAwAAAAAAACAKAAAAAwAAAABAAAAJwAAABgAAAABAAAAAAAAAPDw8AAAAAAAJQAAAAwAAAABAAAATAAAAGQAAAAAAAAAAAAAAIwBAAC/AAAAAAAAAAAAAACNAQAAwAAAACEA8AAAAAAAAAAAAAAAgD8AAAAAAAAAAAAAgD8AAAAAAAAAAAAAAAAAAAAAAAAAAAAAAAAAAAAAAAAAACUAAAAMAAAAAAAAgCgAAAAMAAAAAQAAACcAAAAYAAAAAQAAAAAAAADw8PAAAAAAACUAAAAMAAAAAQAAAEwAAABkAAAAAAAAAAAAAACMAQAAvwAAAAAAAAAAAAAAjQEAAMAAAAAhAPAAAAAAAAAAAAAAAIA/AAAAAAAAAAAAAIA/AAAAAAAAAAAAAAAAAAAAAAAAAAAAAAAAAAAAAAAAAAAlAAAADAAAAAAAAIAoAAAADAAAAAEAAAAnAAAAGAAAAAEAAAAAAAAA////AAAAAAAlAAAADAAAAAEAAABMAAAAZAAAAAAAAAAAAAAAjAEAAL8AAAAAAAAAAAAAAI0BAADAAAAAIQDwAAAAAAAAAAAAAACAPwAAAAAAAAAAAACAPwAAAAAAAAAAAAAAAAAAAAAAAAAAAAAAAAAAAAAAAAAAJQAAAAwAAAAAAACAKAAAAAwAAAABAAAAJwAAABgAAAABAAAAAAAAAP///wAAAAAAJQAAAAwAAAABAAAATAAAAGQAAAAAAAAAAAAAAIwBAAC/AAAAAAAAAAAAAACN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BAAAGAAAAagEAABoAAAAVAQAABgAAAFYAAAAVAAAAIQDwAAAAAAAAAAAAAACAPwAAAAAAAAAAAACAPwAAAAAAAAAAAAAAAAAAAAAAAAAAAAAAAAAAAAAAAAAAJQAAAAwAAAAAAACAKAAAAAwAAAABAAAAUgAAAHABAAABAAAA8P///wAAAAAAAAAAAAAAAJABAAAAAAABAAAAAHMAZQBnAG8AZQAgAHUAaQAAAAAAAAAAAAAAAAAAAAAAAAAAAAAAAAAAAAAAAAAAAAAAAAAAAAAAAAAAAAAAAAAAABpdCQAAAAkAAADgyHgDQEkbdj7NgV0CAgAAiOSOAyUAAAAzAAAAYAAAADMAAAAiAAAAFDwSDTdBmOb/////CMp4A44LHF1Q5QwTAACOAwEAAABcPhwN2BDzEgIAAAABAAAAAwAAAN1D6ApgyXgDkMp4A2na8XXgyHgDAAAAAAAA8XWwyXgD8P///wAAAAAAAAAAAAAAAJABAAAAAAABAAAAAHMAZQBnAG8AZQAgAHUAaQBdPoguRMl4A1G2LXYAABt2OMl4AwAAAABAyXgDAAAAAITbGl0AABt2AAAAABMAFAA+zYFdQEkbdljJeAM0X6p1AAAbdj7NgV2E2xpdZHYACAAAAAAlAAAADAAAAAEAAAAYAAAADAAAAAAAAAASAAAADAAAAAEAAAAeAAAAGAAAABUBAAAGAAAAawEAABsAAAAlAAAADAAAAAEAAABUAAAAiAAAABYBAAAGAAAAaQEAABoAAAABAAAAAMCAQY7jgEEWAQAABgAAAAoAAABMAAAAAAAAAAAAAAAAAAAA//////////9gAAAAMQAzAC8AMQAxAC8AMgAwADIAMAAJAAAACQAAAAYAAAAJAAAACQAAAAYAAAAJAAAACQAAAAkAAAAJAAAASwAAAEAAAAAwAAAABQAAACAAAAABAAAAAQAAABAAAAAAAAAAAAAAAI0BAADAAAAAAAAAAAAAAACNAQAAwAAAAFIAAABwAQAAAgAAABQAAAAJAAAAAAAAAAAAAAC8AgAAAAAAAAECAiJTAHkAcwB0AGUAbQAAAAAAAAAAAAAAAAAAAAAAAAAAAAAAAAAAAAAAAAAAAAAAAAAAAAAAAAAAAAAAAAAAAAAAAAB4Ax5VqHdQ6ngDvlWodwkAAACI5I4D6VWod5zqeAOI5I4DFM2BXQAAAAAUzYFdMLfIEojkjgMAAAAAAAAAAAAAAAAAAAAA4OyOAwAAAAAAAAAAAAAAAAAAAAAAAAAAAAAAAAAAAAAAAAAAAAAAAAAAAAAAAAAAAAAAAAAAAAAAAAAAAAAAAGAJxhKRHoguROt4A6Ito3cAAAAAAQAAAJzqeAP//wAAAAAAAFwwo3dcMKN3uS+oXnTreAN463gDAAAAAAAAAAA2RC52hNsaXVQGof8HAAAArOt4A/BdJHYB2AAArOt4AwAAAAAAAAAAAAAAAAAAAAAAAAAAI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HcDPdvxdYd6lqRobHcDAAAAAP////9ocHcDZKqBWRdhlqS4BeFZmq2BWdgQlgUgTAAA8FpAJgAAAACcbHcDuAXhWf////8UAAAAnDyDWbxwdwM4RnUaJKmDWS99lqRnDgRwAAAAAEXn5wpaCYNZGG53A2na8XVobHcDBwAAAAAA8XXrfZak4P///wAAAAAAAAAAAAAAAJABAAAAAAABAAAAAGEAcgBpAGEAbAAAAAAAAAAAAAAAAAAAAAAAAAAAAAAAAAAAADZELnYAAAAAVAah/wYAAADMbXcD8F0kdgHYAADMbXcDAAAAAAAAAAAAAAAAAAAAAAAAAADQvEwmZHYACAAAAAAlAAAADAAAAAMAAAAYAAAADAAAAAAAAAASAAAADAAAAAEAAAAWAAAADAAAAAgAAABUAAAAVAAAAA8AAABHAAAAIwAAAGoAAAABAAAAAMCAQY7jgEEPAAAAawAAAAEAAABMAAAABAAAAA4AAABHAAAAJQAAAGsAAABQAAAAWAAAABUAAAAWAAAADAAAAAAAAAAlAAAADAAAAAIAAAAnAAAAGAAAAAQAAAAAAAAA////AAAAAAAlAAAADAAAAAQAAABMAAAAZAAAADoAAAAnAAAAcQEAAGoAAAA6AAAAJwAAADgBAABEAAAAIQDwAAAAAAAAAAAAAACAPwAAAAAAAAAAAACAPwAAAAAAAAAAAAAAAAAAAAAAAAAAAAAAAAAAAAAAAAAAJQAAAAwAAAAAAACAKAAAAAwAAAAEAAAAJwAAABgAAAAEAAAAAAAAAP///wAAAAAAJQAAAAwAAAAEAAAATAAAAGQAAAA6AAAAJwAAAHEBAABlAAAAOgAAACcAAAA4AQAAPwAAACEA8AAAAAAAAAAAAAAAgD8AAAAAAAAAAAAAgD8AAAAAAAAAAAAAAAAAAAAAAAAAAAAAAAAAAAAAAAAAACUAAAAMAAAAAAAAgCgAAAAMAAAABAAAACcAAAAYAAAABAAAAAAAAAD///8AAAAAACUAAAAMAAAABAAAAEwAAABkAAAAOgAAAEYAAADGAAAAZQAAADoAAABGAAAAjQAAACAAAAAhAPAAAAAAAAAAAAAAAIA/AAAAAAAAAAAAAIA/AAAAAAAAAAAAAAAAAAAAAAAAAAAAAAAAAAAAAAAAAAAlAAAADAAAAAAAAIAoAAAADAAAAAQAAABSAAAAcAEAAAQAAADo////AAAAAAAAAAAAAAAAkAEAAAAAAAEAAAAAcwBlAGcAbwBlACAAdQBpAAAAAAAAAAAAAAAAAAAAAAAAAAAAAAAAAAAAAAAAAAAAAAAAAAAAAAAAAAAAAAAAAAAAdwM92/F1/////+xsdwMAAAAAV3+WpEQAAADscncDhDmJWQAAAAAgAAAAAAAAACiSTCZYiBANiG53AwcAAADw0TIUAAAAAIRudwMBAAAAAAAAAAAAAAAAAABAkMxMANBsdwAIAAAAwefnCgEAAACcbncDadrxdexsdwMHAAAAAADxdQAAAADo////AAAAAAAAAAAAAAAAkAEAAAAAAAEAAAAAcwBlAGcAbwBlACAAdQBpAAAAAAAAAAAAAAAAAAAAAAAJAAAAAAAAADZELnYAAAAAVAah/wkAAABQbncD8F0kdgHYAABQbncDAAAAAAAAAAAAAAAAAAAAAAAAAABkdgAIAAAAACUAAAAMAAAABAAAABgAAAAMAAAAAAAAABIAAAAMAAAAAQAAAB4AAAAYAAAAOgAAAEYAAADHAAAAZgAAACUAAAAMAAAABAAAAFQAAACUAAAAOwAAAEYAAADFAAAAZQAAAAEAAAAAwIBBjuOAQTsAAABGAAAADAAAAEwAAAAAAAAAAAAAAAAAAAD//////////2QAAABDAGEAcgBsAG8AcwAgAFcAYQBsAGQAZQAPAAAADAAAAAgAAAAGAAAADgAAAAoAAAAHAAAAFgAAAAwAAAAGAAAADgAAAA0AAABLAAAAQAAAADAAAAAFAAAAIAAAAAEAAAABAAAAEAAAAAAAAAAAAAAAjQEAAMAAAAAAAAAAAAAAAI0BAADAAAAAJQAAAAwAAAACAAAAJwAAABgAAAAFAAAAAAAAAP///wAAAAAAJQAAAAwAAAAFAAAATAAAAGQAAAAAAAAAcgAAAIwBAAC6AAAAAAAAAHIAAACNAQAASQAAACEA8AAAAAAAAAAAAAAAgD8AAAAAAAAAAAAAgD8AAAAAAAAAAAAAAAAAAAAAAAAAAAAAAAAAAAAAAAAAACUAAAAMAAAAAAAAgCgAAAAMAAAABQAAACcAAAAYAAAABQAAAAAAAAD///8AAAAAACUAAAAMAAAABQAAAEwAAABkAAAAFQAAAHIAAAB3AQAAhgAAABUAAAByAAAAYwEAABUAAAAhAPAAAAAAAAAAAAAAAIA/AAAAAAAAAAAAAIA/AAAAAAAAAAAAAAAAAAAAAAAAAAAAAAAAAAAAAAAAAAAlAAAADAAAAAAAAIAoAAAADAAAAAUAAAAlAAAADAAAAAEAAAAYAAAADAAAAAAAAAASAAAADAAAAAEAAAAeAAAAGAAAABUAAAByAAAAeAEAAIcAAAAlAAAADAAAAAEAAABUAAAAlAAAABYAAAByAAAAcQAAAIYAAAABAAAAAMCAQY7jgEEWAAAAcgAAAAwAAABMAAAAAAAAAAAAAAAAAAAA//////////9kAAAAQwBhAHIAbABvAHMAIABXAGEAbABkAGUACgAAAAgAAAAGAAAABAAAAAkAAAAHAAAABAAAAA8AAAAIAAAABAAAAAkAAAAIAAAASwAAAEAAAAAwAAAABQAAACAAAAABAAAAAQAAABAAAAAAAAAAAAAAAI0BAADAAAAAAAAAAAAAAACNAQAAwAAAACUAAAAMAAAAAgAAACcAAAAYAAAABQAAAAAAAAD///8AAAAAACUAAAAMAAAABQAAAEwAAABkAAAAFQAAAIwAAAB3AQAAoAAAABUAAACMAAAAYwEAABUAAAAhAPAAAAAAAAAAAAAAAIA/AAAAAAAAAAAAAIA/AAAAAAAAAAAAAAAAAAAAAAAAAAAAAAAAAAAAAAAAAAAlAAAADAAAAAAAAIAoAAAADAAAAAUAAAAlAAAADAAAAAEAAAAYAAAADAAAAAAAAAASAAAADAAAAAEAAAAeAAAAGAAAABUAAACMAAAAeAEAAKEAAAAlAAAADAAAAAEAAABUAAAAiAAAABYAAACMAAAAXgAAAKAAAAABAAAAAMCAQY7jgEEWAAAAjAAAAAoAAABMAAAAAAAAAAAAAAAAAAAA//////////9gAAAAUAByAGUAcwBpAGQAZQBuAHQAZQAJAAAABgAAAAgAAAAHAAAABAAAAAkAAAAIAAAACQAAAAUAAAAIAAAASwAAAEAAAAAwAAAABQAAACAAAAABAAAAAQAAABAAAAAAAAAAAAAAAI0BAADAAAAAAAAAAAAAAACNAQAAwAAAACUAAAAMAAAAAgAAACcAAAAYAAAABQAAAAAAAAD///8AAAAAACUAAAAMAAAABQAAAEwAAABkAAAAFQAAAKYAAAB3AQAAugAAABUAAACmAAAAYwEAABUAAAAhAPAAAAAAAAAAAAAAAIA/AAAAAAAAAAAAAIA/AAAAAAAAAAAAAAAAAAAAAAAAAAAAAAAAAAAAAAAAAAAlAAAADAAAAAAAAIAoAAAADAAAAAUAAAAlAAAADAAAAAEAAAAYAAAADAAAAAAAAAASAAAADAAAAAEAAAAWAAAADAAAAAAAAABUAAAARAEAABYAAACmAAAAdgEAALoAAAABAAAAAMCAQY7jgEEWAAAApgAAACkAAABMAAAABAAAABUAAACmAAAAeAEAALsAAACgAAAARgBpAHIAbQBhAGQAbwAgAHAAbwByADoAIABDAEEAUgBMAE8AUwAgAFQARQBPAEQATwBSAE8AIABXAEEATABEAEUAIABTAEkARQBNAEUATgBTAAAACAAAAAQAAAAGAAAADgAAAAgAAAAJAAAACQAAAAQAAAAJAAAACQAAAAYAAAADAAAABAAAAAoAAAAKAAAACgAAAAgAAAAMAAAACQAAAAQAAAAIAAAACAAAAAwAAAALAAAADAAAAAoAAAAMAAAABAAAAA8AAAAKAAAACAAAAAsAAAAIAAAABAAAAAkAAAAEAAAACAAAAA4AAAAIAAAADAAAAAkAAAAWAAAADAAAAAAAAAAlAAAADAAAAAIAAAAOAAAAFAAAAAAAAAAQAAAAFAAAAA==</Object>
  <Object Id="idInvalidSigLnImg">AQAAAGwAAAAAAAAAAAAAAIwBAAC/AAAAAAAAAAAAAAD2GAAAFgwAACBFTUYAAAEAhCQAALEAAAAGAAAAAAAAAAAAAAAAAAAAgAcAADgEAAA1AQAArgAAAAAAAAAAAAAAAAAAAAi3BACwpwIACgAAABAAAAAAAAAAAAAAAEsAAAAQAAAAAAAAAAUAAAAeAAAAGAAAAAAAAAAAAAAAjQEAAMAAAAAnAAAAGAAAAAEAAAAAAAAAAAAAAAAAAAAlAAAADAAAAAEAAABMAAAAZAAAAAAAAAAAAAAAjAEAAL8AAAAAAAAAAAAAAI0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CMAQAAvwAAAAAAAAAAAAAAjQEAAMAAAAAhAPAAAAAAAAAAAAAAAIA/AAAAAAAAAAAAAIA/AAAAAAAAAAAAAAAAAAAAAAAAAAAAAAAAAAAAAAAAAAAlAAAADAAAAAAAAIAoAAAADAAAAAEAAAAnAAAAGAAAAAEAAAAAAAAA8PDwAAAAAAAlAAAADAAAAAEAAABMAAAAZAAAAAAAAAAAAAAAjAEAAL8AAAAAAAAAAAAAAI0BAADAAAAAIQDwAAAAAAAAAAAAAACAPwAAAAAAAAAAAACAPwAAAAAAAAAAAAAAAAAAAAAAAAAAAAAAAAAAAAAAAAAAJQAAAAwAAAAAAACAKAAAAAwAAAABAAAAJwAAABgAAAABAAAAAAAAAPDw8AAAAAAAJQAAAAwAAAABAAAATAAAAGQAAAAAAAAAAAAAAIwBAAC/AAAAAAAAAAAAAACNAQAAwAAAACEA8AAAAAAAAAAAAAAAgD8AAAAAAAAAAAAAgD8AAAAAAAAAAAAAAAAAAAAAAAAAAAAAAAAAAAAAAAAAACUAAAAMAAAAAAAAgCgAAAAMAAAAAQAAACcAAAAYAAAAAQAAAAAAAADw8PAAAAAAACUAAAAMAAAAAQAAAEwAAABkAAAAAAAAAAAAAACMAQAAvwAAAAAAAAAAAAAAjQEAAMAAAAAhAPAAAAAAAAAAAAAAAIA/AAAAAAAAAAAAAIA/AAAAAAAAAAAAAAAAAAAAAAAAAAAAAAAAAAAAAAAAAAAlAAAADAAAAAAAAIAoAAAADAAAAAEAAAAnAAAAGAAAAAEAAAAAAAAA////AAAAAAAlAAAADAAAAAEAAABMAAAAZAAAAAAAAAAAAAAAjAEAAL8AAAAAAAAAAAAAAI0BAADAAAAAIQDwAAAAAAAAAAAAAACAPwAAAAAAAAAAAACAPwAAAAAAAAAAAAAAAAAAAAAAAAAAAAAAAAAAAAAAAAAAJQAAAAwAAAAAAACAKAAAAAwAAAABAAAAJwAAABgAAAABAAAAAAAAAP///wAAAAAAJQAAAAwAAAABAAAATAAAAGQAAAAAAAAAAAAAAIwBAAC/AAAAAAAAAAAAAACN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BpdCQAAAAkAAADgyHgDQEkbdj7NgV0CAgAAiOSOAyUAAAAzAAAAYAAAADMAAAAiAAAAFDwSDTdBmOb/////CMp4A44LHF1Q5QwTAACOAwEAAABcPhwN2BDzEgIAAAABAAAAAwAAAN1D6ApgyXgDkMp4A2na8XXgyHgDAAAAAAAA8XWwyXgD8P///wAAAAAAAAAAAAAAAJABAAAAAAABAAAAAHMAZQBnAG8AZQAgAHUAaQBdPoguRMl4A1G2LXYAABt2OMl4AwAAAABAyXgDAAAAAITbGl0AABt2AAAAABMAFAA+zYFdQEkbdljJeAM0X6p1AAAbdj7NgV2E2xpdZHYACAAAAAAlAAAADAAAAAEAAAAYAAAADAAAAP8AAAASAAAADAAAAAEAAAAeAAAAGAAAAEIAAAAGAAAArwAAABsAAAAlAAAADAAAAAEAAABUAAAAqAAAAEMAAAAGAAAArQAAABoAAAABAAAAAMCAQY7jgEFDAAAABgAAAA8AAABMAAAAAAAAAAAAAAAAAAAA//////////9sAAAARgBpAHIAbQBhACAAbgBvACAAdgDhAGwAaQBkAGEAAAAIAAAABAAAAAYAAAAOAAAACAAAAAQAAAAJAAAACQAAAAQAAAAIAAAACAAAAAQAAAAEAAAACQAAAAgAAABLAAAAQAAAADAAAAAFAAAAIAAAAAEAAAABAAAAEAAAAAAAAAAAAAAAjQEAAMAAAAAAAAAAAAAAAI0BAADAAAAAUgAAAHABAAACAAAAFAAAAAkAAAAAAAAAAAAAALwCAAAAAAAAAQICIlMAeQBzAHQAZQBtAAAAAAAAAAAAAAAAAAAAAAAAAAAAAAAAAAAAAAAAAAAAAAAAAAAAAAAAAAAAAAAAAAAAAAAAAHgDHlWod1DqeAO+Vah3CQAAAIjkjgPpVah3nOp4A4jkjgMUzYFdAAAAABTNgV0wt8gSiOSOAwAAAAAAAAAAAAAAAAAAAADg7I4DAAAAAAAAAAAAAAAAAAAAAAAAAAAAAAAAAAAAAAAAAAAAAAAAAAAAAAAAAAAAAAAAAAAAAAAAAAAAAAAAYAnGEpEeiC5E63gDoi2jdwAAAAABAAAAnOp4A///AAAAAAAAXDCjd1wwo3e5L6hedOt4A3jreAMAAAAAAAAAADZELnaE2xpdVAah/wcAAACs63gD8F0kdgHYAACs63gDAAAAAAAAAAAAAAAAAAAAAAAAAAAg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dwM92/F1h3qWpGhsdwMAAAAA/////2hwdwNkqoFZF2GWpLgF4VmarYFZ2BCWBSBMAADwWkAmAAAAAJxsdwO4BeFZ/////xQAAACcPINZvHB3AzhGdRokqYNZL32WpGcOBHAAAAAARefnCloJg1kYbncDadrxdWhsdwMHAAAAAADxdet9lqTg////AAAAAAAAAAAAAAAAkAEAAAAAAAEAAAAAYQByAGkAYQBsAAAAAAAAAAAAAAAAAAAAAAAAAAAAAAAAAAAANkQudgAAAABUBqH/BgAAAMxtdwPwXSR2AdgAAMxtdwMAAAAAAAAAAAAAAAAAAAAAAAAAANC8TCZkdgAIAAAAACUAAAAMAAAAAwAAABgAAAAMAAAAAAAAABIAAAAMAAAAAQAAABYAAAAMAAAACAAAAFQAAABUAAAADwAAAEcAAAAjAAAAagAAAAEAAAAAwIBBjuO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MYAAABlAAAAOgAAAEYAAACNAAAAIAAAACEA8AAAAAAAAAAAAAAAgD8AAAAAAAAAAAAAgD8AAAAAAAAAAAAAAAAAAAAAAAAAAAAAAAAAAAAAAAAAACUAAAAMAAAAAAAAgCgAAAAMAAAABAAAAFIAAABwAQAABAAAAOj///8AAAAAAAAAAAAAAACQAQAAAAAAAQAAAABzAGUAZwBvAGUAIAB1AGkAAAAAAAAAAAAAAAAAAAAAAAAAAAAAAAAAAAAAAAAAAAAAAAAAAAAAAAAAAAAAAAAAAAB3Az3b8XX/////7Gx3AwAAAABXf5akRAAAAOxydwOEOYlZAAAAACAAAAAAAAAAKJJMJliIEA2IbncDBwAAAPDRMhQAAAAAhG53AwEAAAAAAAAAAAAAAAAAAECQzEwA0Gx3AAgAAADB5+cKAQAAAJxudwNp2vF17Gx3AwcAAAAAAPF1AAAAAOj///8AAAAAAAAAAAAAAACQAQAAAAAAAQAAAABzAGUAZwBvAGUAIAB1AGkAAAAAAAAAAAAAAAAAAAAAAAkAAAAAAAAANkQudgAAAABUBqH/CQAAAFBudwPwXSR2AdgAAFBudwMAAAAAAAAAAAAAAAAAAAAAAAAAAGR2AAgAAAAAJQAAAAwAAAAEAAAAGAAAAAwAAAAAAAAAEgAAAAwAAAABAAAAHgAAABgAAAA6AAAARgAAAMcAAABmAAAAJQAAAAwAAAAEAAAAVAAAAJQAAAA7AAAARgAAAMUAAABlAAAAAQAAAADAgEGO44BBOwAAAEYAAAAMAAAATAAAAAAAAAAAAAAAAAAAAP//////////ZAAAAEMAYQByAGwAbwBzACAAVwBhAGwAZABlAA8AAAAMAAAACAAAAAYAAAAOAAAACgAAAAcAAAAWAAAADAAAAAYAAAAOAAAADQAAAEsAAABAAAAAMAAAAAUAAAAgAAAAAQAAAAEAAAAQAAAAAAAAAAAAAACNAQAAwAAAAAAAAAAAAAAAjQEAAMAAAAAlAAAADAAAAAIAAAAnAAAAGAAAAAUAAAAAAAAA////AAAAAAAlAAAADAAAAAUAAABMAAAAZAAAAAAAAAByAAAAjAEAALoAAAAAAAAAcgAAAI0BAABJAAAAIQDwAAAAAAAAAAAAAACAPwAAAAAAAAAAAACAPwAAAAAAAAAAAAAAAAAAAAAAAAAAAAAAAAAAAAAAAAAAJQAAAAwAAAAAAACAKAAAAAwAAAAFAAAAJwAAABgAAAAFAAAAAAAAAP///wAAAAAAJQAAAAwAAAAFAAAATAAAAGQAAAAVAAAAcgAAAHcBAACGAAAAFQAAAHIAAABjAQAAFQAAACEA8AAAAAAAAAAAAAAAgD8AAAAAAAAAAAAAgD8AAAAAAAAAAAAAAAAAAAAAAAAAAAAAAAAAAAAAAAAAACUAAAAMAAAAAAAAgCgAAAAMAAAABQAAACUAAAAMAAAAAQAAABgAAAAMAAAAAAAAABIAAAAMAAAAAQAAAB4AAAAYAAAAFQAAAHIAAAB4AQAAhwAAACUAAAAMAAAAAQAAAFQAAACUAAAAFgAAAHIAAABxAAAAhgAAAAEAAAAAwIBBjuOAQRYAAAByAAAADAAAAEwAAAAAAAAAAAAAAAAAAAD//////////2QAAABDAGEAcgBsAG8AcwAgAFcAYQBsAGQAZQAKAAAACAAAAAYAAAAEAAAACQAAAAcAAAAEAAAADwAAAAgAAAAEAAAACQAAAAgAAABLAAAAQAAAADAAAAAFAAAAIAAAAAEAAAABAAAAEAAAAAAAAAAAAAAAjQEAAMAAAAAAAAAAAAAAAI0BAADAAAAAJQAAAAwAAAACAAAAJwAAABgAAAAFAAAAAAAAAP///wAAAAAAJQAAAAwAAAAFAAAATAAAAGQAAAAVAAAAjAAAAHcBAACgAAAAFQAAAIwAAABjAQAAFQAAACEA8AAAAAAAAAAAAAAAgD8AAAAAAAAAAAAAgD8AAAAAAAAAAAAAAAAAAAAAAAAAAAAAAAAAAAAAAAAAACUAAAAMAAAAAAAAgCgAAAAMAAAABQAAACUAAAAMAAAAAQAAABgAAAAMAAAAAAAAABIAAAAMAAAAAQAAAB4AAAAYAAAAFQAAAIwAAAB4AQAAoQAAACUAAAAMAAAAAQAAAFQAAACIAAAAFgAAAIwAAABeAAAAoAAAAAEAAAAAwIBBjuOAQRYAAACMAAAACgAAAEwAAAAAAAAAAAAAAAAAAAD//////////2AAAABQAHIAZQBzAGkAZABlAG4AdABlAAkAAAAGAAAACAAAAAcAAAAEAAAACQAAAAgAAAAJAAAABQAAAAgAAABLAAAAQAAAADAAAAAFAAAAIAAAAAEAAAABAAAAEAAAAAAAAAAAAAAAjQEAAMAAAAAAAAAAAAAAAI0BAADAAAAAJQAAAAwAAAACAAAAJwAAABgAAAAFAAAAAAAAAP///wAAAAAAJQAAAAwAAAAFAAAATAAAAGQAAAAVAAAApgAAAHcBAAC6AAAAFQAAAKYAAABjAQAAFQAAACEA8AAAAAAAAAAAAAAAgD8AAAAAAAAAAAAAgD8AAAAAAAAAAAAAAAAAAAAAAAAAAAAAAAAAAAAAAAAAACUAAAAMAAAAAAAAgCgAAAAMAAAABQAAACUAAAAMAAAAAQAAABgAAAAMAAAAAAAAABIAAAAMAAAAAQAAABYAAAAMAAAAAAAAAFQAAABEAQAAFgAAAKYAAAB2AQAAugAAAAEAAAAAwIBBjuOAQRYAAACmAAAAKQAAAEwAAAAEAAAAFQAAAKYAAAB4AQAAuwAAAKAAAABGAGkAcgBtAGEAZABvACAAcABvAHIAOgAgAEMAQQBSAEwATwBTACAAVABFAE8ARABPAFIATwAgAFcAQQBMAEQARQAgAFMASQBFAE0ARQBOAFMA1xIIAAAABAAAAAYAAAAOAAAACAAAAAkAAAAJAAAABAAAAAkAAAAJAAAABgAAAAMAAAAEAAAACgAAAAoAAAAKAAAACAAAAAwAAAAJAAAABAAAAAgAAAAIAAAADAAAAAsAAAAMAAAACgAAAAwAAAAEAAAADwAAAAoAAAAIAAAACwAAAAgAAAAEAAAACQAAAAQAAAAIAAAADgAAAAgAAAAMAAAACQ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11</vt:i4>
      </vt:variant>
    </vt:vector>
  </HeadingPairs>
  <TitlesOfParts>
    <vt:vector size="28" baseType="lpstr">
      <vt:lpstr>Carátula</vt:lpstr>
      <vt:lpstr>BG</vt:lpstr>
      <vt:lpstr>ER </vt:lpstr>
      <vt:lpstr>VPN</vt:lpstr>
      <vt:lpstr>EFE</vt:lpstr>
      <vt:lpstr>Notas a los EEFF</vt:lpstr>
      <vt:lpstr>Anexos</vt:lpstr>
      <vt:lpstr>A</vt:lpstr>
      <vt:lpstr>B</vt:lpstr>
      <vt:lpstr>C</vt:lpstr>
      <vt:lpstr>D</vt:lpstr>
      <vt:lpstr>E</vt:lpstr>
      <vt:lpstr>F</vt:lpstr>
      <vt:lpstr>G</vt:lpstr>
      <vt:lpstr>H</vt:lpstr>
      <vt:lpstr>I</vt:lpstr>
      <vt:lpstr>J</vt:lpstr>
      <vt:lpstr>Anexos!Área_de_impresión</vt:lpstr>
      <vt:lpstr>BG!Área_de_impresión</vt:lpstr>
      <vt:lpstr>E!Área_de_impresión</vt:lpstr>
      <vt:lpstr>EFE!Área_de_impresión</vt:lpstr>
      <vt:lpstr>'ER '!Área_de_impresión</vt:lpstr>
      <vt:lpstr>'F'!Área_de_impresión</vt:lpstr>
      <vt:lpstr>H!Área_de_impresión</vt:lpstr>
      <vt:lpstr>I!Área_de_impresión</vt:lpstr>
      <vt:lpstr>J!Área_de_impresión</vt:lpstr>
      <vt:lpstr>'Notas a los EEFF'!Área_de_impresión</vt:lpstr>
      <vt:lpstr>'Notas a los EEFF'!Títulos_a_imprimir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CHAI</dc:creator>
  <cp:lastModifiedBy>Angel Devaca Pavón</cp:lastModifiedBy>
  <cp:lastPrinted>2020-11-10T12:24:00Z</cp:lastPrinted>
  <dcterms:created xsi:type="dcterms:W3CDTF">1998-08-06T15:03:29Z</dcterms:created>
  <dcterms:modified xsi:type="dcterms:W3CDTF">2020-11-13T16:18:20Z</dcterms:modified>
</cp:coreProperties>
</file>