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345" windowWidth="14805" windowHeight="7770" tabRatio="938"/>
  </bookViews>
  <sheets>
    <sheet name="BAL" sheetId="17" r:id="rId1"/>
    <sheet name="EST resul" sheetId="26" r:id="rId2"/>
    <sheet name="EPN" sheetId="21" r:id="rId3"/>
    <sheet name="Flujo" sheetId="25" r:id="rId4"/>
    <sheet name="notas y anex" sheetId="35" r:id="rId5"/>
    <sheet name="anexo a" sheetId="36" r:id="rId6"/>
    <sheet name="anexo b" sheetId="37" r:id="rId7"/>
    <sheet name="anexo c" sheetId="38" r:id="rId8"/>
    <sheet name="anexo d" sheetId="39" r:id="rId9"/>
    <sheet name="anexo e" sheetId="40" r:id="rId10"/>
    <sheet name="anexo f" sheetId="41" r:id="rId11"/>
    <sheet name="anexo g" sheetId="42" r:id="rId12"/>
    <sheet name="anexo h" sheetId="43" r:id="rId13"/>
    <sheet name="anexo I" sheetId="44" r:id="rId14"/>
    <sheet name="anexo j" sheetId="45" r:id="rId15"/>
    <sheet name="anexo 1" sheetId="47" r:id="rId16"/>
    <sheet name="anexo 2" sheetId="48" r:id="rId17"/>
    <sheet name="anexo 3" sheetId="49" r:id="rId18"/>
    <sheet name="anexo 4 balance" sheetId="50" r:id="rId19"/>
    <sheet name="anexo 5 cuadro resul" sheetId="51" r:id="rId20"/>
    <sheet name="composicion cartera" sheetId="52" r:id="rId21"/>
  </sheets>
  <externalReferences>
    <externalReference r:id="rId22"/>
    <externalReference r:id="rId23"/>
  </externalReferences>
  <definedNames>
    <definedName name="OLE_LINK23" localSheetId="4">'notas y anex'!$B$138</definedName>
    <definedName name="OLE_LINK24" localSheetId="4">'notas y anex'!$B$169</definedName>
    <definedName name="OLE_LINK25" localSheetId="4">'notas y anex'!$B$200</definedName>
    <definedName name="OLE_LINK26" localSheetId="4">'notas y anex'!$B$210</definedName>
    <definedName name="OLE_LINK27" localSheetId="4">'notas y anex'!$B$232</definedName>
    <definedName name="OLE_LINK33" localSheetId="4">'notas y anex'!$B$35</definedName>
    <definedName name="OLE_LINK45" localSheetId="4">'notas y anex'!$B$71</definedName>
    <definedName name="OLE_LINK6" localSheetId="4">'notas y anex'!$A$1</definedName>
    <definedName name="OLE_LINK9" localSheetId="4">'notas y anex'!$B$239</definedName>
  </definedNames>
  <calcPr calcId="162913"/>
</workbook>
</file>

<file path=xl/calcChain.xml><?xml version="1.0" encoding="utf-8"?>
<calcChain xmlns="http://schemas.openxmlformats.org/spreadsheetml/2006/main">
  <c r="E45" i="49" l="1"/>
  <c r="D45" i="49"/>
  <c r="E30" i="49"/>
  <c r="E29" i="49"/>
  <c r="D29" i="49"/>
  <c r="D30" i="49" s="1"/>
  <c r="H42" i="43"/>
  <c r="F40" i="43"/>
  <c r="C40" i="43"/>
  <c r="E40" i="43"/>
  <c r="G10" i="43"/>
  <c r="C4" i="43"/>
  <c r="G60" i="42"/>
  <c r="F60" i="42"/>
  <c r="D60" i="42"/>
  <c r="F58" i="42"/>
  <c r="F56" i="42"/>
  <c r="G52" i="42"/>
  <c r="G61" i="42" s="1"/>
  <c r="F50" i="42"/>
  <c r="F49" i="42"/>
  <c r="D52" i="42"/>
  <c r="D61" i="42" s="1"/>
  <c r="F44" i="42"/>
  <c r="F52" i="42" s="1"/>
  <c r="F35" i="42"/>
  <c r="D35" i="42"/>
  <c r="F33" i="42"/>
  <c r="G29" i="42"/>
  <c r="G36" i="42" s="1"/>
  <c r="F27" i="42"/>
  <c r="D29" i="42"/>
  <c r="F20" i="42"/>
  <c r="F19" i="42"/>
  <c r="F29" i="42" s="1"/>
  <c r="G11" i="42"/>
  <c r="F11" i="42"/>
  <c r="C4" i="42"/>
  <c r="K26" i="37"/>
  <c r="J26" i="37"/>
  <c r="B26" i="37"/>
  <c r="I24" i="37"/>
  <c r="G24" i="37"/>
  <c r="E24" i="37"/>
  <c r="D24" i="37"/>
  <c r="C24" i="37"/>
  <c r="B24" i="37"/>
  <c r="H21" i="37"/>
  <c r="J21" i="37" s="1"/>
  <c r="F21" i="37"/>
  <c r="K21" i="37" s="1"/>
  <c r="H19" i="37"/>
  <c r="J19" i="37" s="1"/>
  <c r="F19" i="37"/>
  <c r="K19" i="37" s="1"/>
  <c r="H17" i="37"/>
  <c r="J17" i="37" s="1"/>
  <c r="F17" i="37"/>
  <c r="K17" i="37" s="1"/>
  <c r="H15" i="37"/>
  <c r="J15" i="37" s="1"/>
  <c r="F15" i="37"/>
  <c r="K15" i="37" s="1"/>
  <c r="H13" i="37"/>
  <c r="H24" i="37" s="1"/>
  <c r="F13" i="37"/>
  <c r="E4" i="37"/>
  <c r="O36" i="36"/>
  <c r="I36" i="36"/>
  <c r="P36" i="36" s="1"/>
  <c r="L34" i="36"/>
  <c r="H34" i="36"/>
  <c r="D34" i="36"/>
  <c r="N32" i="36"/>
  <c r="N34" i="36" s="1"/>
  <c r="M32" i="36"/>
  <c r="M34" i="36" s="1"/>
  <c r="L32" i="36"/>
  <c r="K32" i="36"/>
  <c r="J32" i="36"/>
  <c r="J34" i="36" s="1"/>
  <c r="H32" i="36"/>
  <c r="G32" i="36"/>
  <c r="G34" i="36" s="1"/>
  <c r="F32" i="36"/>
  <c r="F34" i="36" s="1"/>
  <c r="E32" i="36"/>
  <c r="E34" i="36" s="1"/>
  <c r="D32" i="36"/>
  <c r="O30" i="36"/>
  <c r="O32" i="36" s="1"/>
  <c r="I30" i="36"/>
  <c r="P30" i="36" s="1"/>
  <c r="P32" i="36" s="1"/>
  <c r="N25" i="36"/>
  <c r="M25" i="36"/>
  <c r="L25" i="36"/>
  <c r="J25" i="36"/>
  <c r="H25" i="36"/>
  <c r="G25" i="36"/>
  <c r="F25" i="36"/>
  <c r="E25" i="36"/>
  <c r="D25" i="36"/>
  <c r="O23" i="36"/>
  <c r="I23" i="36"/>
  <c r="P23" i="36" s="1"/>
  <c r="K21" i="36"/>
  <c r="O21" i="36" s="1"/>
  <c r="I21" i="36"/>
  <c r="P21" i="36" s="1"/>
  <c r="E21" i="36"/>
  <c r="K19" i="36"/>
  <c r="O19" i="36" s="1"/>
  <c r="P19" i="36" s="1"/>
  <c r="I19" i="36"/>
  <c r="K17" i="36"/>
  <c r="O17" i="36" s="1"/>
  <c r="E17" i="36"/>
  <c r="I17" i="36" s="1"/>
  <c r="P17" i="36" s="1"/>
  <c r="O15" i="36"/>
  <c r="K15" i="36"/>
  <c r="E15" i="36"/>
  <c r="I15" i="36" s="1"/>
  <c r="K13" i="36"/>
  <c r="O13" i="36" s="1"/>
  <c r="P13" i="36" s="1"/>
  <c r="I13" i="36"/>
  <c r="K11" i="36"/>
  <c r="O11" i="36" s="1"/>
  <c r="I11" i="36"/>
  <c r="O9" i="36"/>
  <c r="J9" i="36"/>
  <c r="I9" i="36"/>
  <c r="E4" i="36"/>
  <c r="D40" i="43" l="1"/>
  <c r="F36" i="42"/>
  <c r="D36" i="42"/>
  <c r="F61" i="42"/>
  <c r="K13" i="37"/>
  <c r="K24" i="37" s="1"/>
  <c r="F24" i="37"/>
  <c r="J13" i="37"/>
  <c r="J24" i="37" s="1"/>
  <c r="P15" i="36"/>
  <c r="I25" i="36"/>
  <c r="O25" i="36"/>
  <c r="O34" i="36" s="1"/>
  <c r="P11" i="36"/>
  <c r="K34" i="36"/>
  <c r="I32" i="36"/>
  <c r="I34" i="36" s="1"/>
  <c r="K25" i="36"/>
  <c r="G40" i="43" l="1"/>
  <c r="P25" i="36"/>
  <c r="P34" i="36" s="1"/>
  <c r="L29" i="21" l="1"/>
  <c r="J27" i="21"/>
  <c r="I27" i="21"/>
  <c r="H27" i="21"/>
  <c r="G27" i="21"/>
  <c r="F27" i="21"/>
  <c r="E27" i="21"/>
  <c r="D27" i="21"/>
  <c r="C27" i="21"/>
  <c r="K25" i="21"/>
  <c r="K27" i="21" s="1"/>
  <c r="L23" i="21"/>
  <c r="L21" i="21"/>
  <c r="L19" i="21"/>
  <c r="L17" i="21"/>
  <c r="L15" i="21"/>
  <c r="L13" i="21"/>
  <c r="L11" i="21"/>
  <c r="F5" i="21"/>
  <c r="L25" i="21" l="1"/>
  <c r="L27" i="21" s="1"/>
  <c r="A33" i="38" l="1"/>
  <c r="A31" i="38"/>
</calcChain>
</file>

<file path=xl/sharedStrings.xml><?xml version="1.0" encoding="utf-8"?>
<sst xmlns="http://schemas.openxmlformats.org/spreadsheetml/2006/main" count="730" uniqueCount="435">
  <si>
    <t>Clientes</t>
  </si>
  <si>
    <t>Seguros a Vencer</t>
  </si>
  <si>
    <t>ACTIVO NO CORRIENTE</t>
  </si>
  <si>
    <t>ACTIVOS INTANGIBLES</t>
  </si>
  <si>
    <t>PASIVO</t>
  </si>
  <si>
    <t>PASIVO CORRIENTE</t>
  </si>
  <si>
    <t>PATRIMONIO NETO</t>
  </si>
  <si>
    <t>CAPITAL</t>
  </si>
  <si>
    <t>RESERVAS</t>
  </si>
  <si>
    <t>RESULTADOS</t>
  </si>
  <si>
    <t>Intereses a Vencer</t>
  </si>
  <si>
    <t>Ventas Netas</t>
  </si>
  <si>
    <t>Impuesto a la Renta</t>
  </si>
  <si>
    <t>Flujo de Efectivo por las actividades operativas</t>
  </si>
  <si>
    <t>Efectivo y su equivalente al comienzo del periodo</t>
  </si>
  <si>
    <t>Efectivo y su equivalente al cierre del periodo</t>
  </si>
  <si>
    <t>ACTIVO CORRIENTE</t>
  </si>
  <si>
    <t>Total Pasivo Corriente</t>
  </si>
  <si>
    <t>PASIVO NO CORRIENTE</t>
  </si>
  <si>
    <t>Capital</t>
  </si>
  <si>
    <t>Reserva Legal</t>
  </si>
  <si>
    <t>Reserva de Revalúo</t>
  </si>
  <si>
    <t>Resultado del Ejercicio</t>
  </si>
  <si>
    <t>-</t>
  </si>
  <si>
    <t>CUENTAS</t>
  </si>
  <si>
    <t>Revalúo</t>
  </si>
  <si>
    <t>Acumulados</t>
  </si>
  <si>
    <t>ACTIVO</t>
  </si>
  <si>
    <t>Valor</t>
  </si>
  <si>
    <t>Otros Créditos</t>
  </si>
  <si>
    <t>( Expresado en guaraníes )</t>
  </si>
  <si>
    <t>INFORMACIÓN REQUERIDA SOBRE COSTOS Y GASTOS</t>
  </si>
  <si>
    <t>Remuneraciones de</t>
  </si>
  <si>
    <t>administradores, directores</t>
  </si>
  <si>
    <t>síndicos y consejo de</t>
  </si>
  <si>
    <t>vigilancia</t>
  </si>
  <si>
    <t>Gastos de</t>
  </si>
  <si>
    <t>Administrac.</t>
  </si>
  <si>
    <t>Gastos</t>
  </si>
  <si>
    <t>Financieros</t>
  </si>
  <si>
    <t>Comercializac.</t>
  </si>
  <si>
    <t>Otros Gastos no</t>
  </si>
  <si>
    <t>Operativos</t>
  </si>
  <si>
    <t>Total al</t>
  </si>
  <si>
    <t>Sueldos y Jornales</t>
  </si>
  <si>
    <t>Contribuciones Sociales</t>
  </si>
  <si>
    <t>Recupero de Gastos</t>
  </si>
  <si>
    <t>Gastos de publicidad y propag.</t>
  </si>
  <si>
    <t xml:space="preserve">Servicios Básicos Impuestos, </t>
  </si>
  <si>
    <t>Tasas, Contribuciones e Impuesto</t>
  </si>
  <si>
    <t>a la Renta y Maquilla</t>
  </si>
  <si>
    <t>Intereses de Bancos e</t>
  </si>
  <si>
    <t>Instituciones Financieras</t>
  </si>
  <si>
    <t>Amortizaciones Bienes de Uso</t>
  </si>
  <si>
    <t>Gastos Rodados</t>
  </si>
  <si>
    <t>Créditos Incobrables</t>
  </si>
  <si>
    <t>Otros Gastos</t>
  </si>
  <si>
    <t>ANEXO H</t>
  </si>
  <si>
    <t>ANEXO C</t>
  </si>
  <si>
    <t>INVERSIONES, ACCIONES, DEBENTURES Y OTROS TITULOS EMITIDOS EN SERIE</t>
  </si>
  <si>
    <t xml:space="preserve">                   PARTICIPACION EN OTRAS SOCIEDADES</t>
  </si>
  <si>
    <t>Denominación y Características</t>
  </si>
  <si>
    <t>Clase</t>
  </si>
  <si>
    <t>Unitario</t>
  </si>
  <si>
    <t>Total</t>
  </si>
  <si>
    <t>Proporcional</t>
  </si>
  <si>
    <t>Libros</t>
  </si>
  <si>
    <t xml:space="preserve">de los valores </t>
  </si>
  <si>
    <t>Emisor</t>
  </si>
  <si>
    <t xml:space="preserve"> Nominal</t>
  </si>
  <si>
    <t>Patrimonial</t>
  </si>
  <si>
    <t>de</t>
  </si>
  <si>
    <t>% de</t>
  </si>
  <si>
    <t>Actividad</t>
  </si>
  <si>
    <t>Principal</t>
  </si>
  <si>
    <t>Información sobre el Emisor</t>
  </si>
  <si>
    <t>Según Ultimo Balance</t>
  </si>
  <si>
    <t>Resultado</t>
  </si>
  <si>
    <t>Inversiones</t>
  </si>
  <si>
    <t>Temporarias</t>
  </si>
  <si>
    <t>Permanentes</t>
  </si>
  <si>
    <t>El Barrio Estudio Creativo S.A.</t>
  </si>
  <si>
    <t>Nominal</t>
  </si>
  <si>
    <t>Explotacion del</t>
  </si>
  <si>
    <t>ramo Publicitario</t>
  </si>
  <si>
    <t>en sus diversas</t>
  </si>
  <si>
    <t>modalidades.</t>
  </si>
  <si>
    <t xml:space="preserve">Cuenta </t>
  </si>
  <si>
    <t>CIM S.A.</t>
  </si>
  <si>
    <t>BIENES DE CAMBIO</t>
  </si>
  <si>
    <t>Ordinarias</t>
  </si>
  <si>
    <t>Nominativas</t>
  </si>
  <si>
    <t xml:space="preserve">  Corriente</t>
  </si>
  <si>
    <t xml:space="preserve">  No Corriente</t>
  </si>
  <si>
    <t>Total Activo Corriente</t>
  </si>
  <si>
    <t>TOTAL ACTIVO</t>
  </si>
  <si>
    <t xml:space="preserve">     Total Activo no Corriente</t>
  </si>
  <si>
    <t>TOTAL PASIVO</t>
  </si>
  <si>
    <t xml:space="preserve">       Resultados Acumulados</t>
  </si>
  <si>
    <t xml:space="preserve">       Resultados del Ejercicio</t>
  </si>
  <si>
    <t>TOTAL PATRIMONIO NETO</t>
  </si>
  <si>
    <t>TOTAL PASIVO Y PATRIMONIO NETO</t>
  </si>
  <si>
    <t>Anticipo al personal</t>
  </si>
  <si>
    <t>Anticipo a Proveedores</t>
  </si>
  <si>
    <t>Anticipo de Impuesto a la Renta</t>
  </si>
  <si>
    <t>Costos a Facturar</t>
  </si>
  <si>
    <t>Impuesto al Valor Agregado</t>
  </si>
  <si>
    <t>Retenciones de IVA Recibidas</t>
  </si>
  <si>
    <t>Retenciones de Renta Recibidas</t>
  </si>
  <si>
    <t>5. A.  Empresas Relacionadas</t>
  </si>
  <si>
    <t>Deudas Comerciales</t>
  </si>
  <si>
    <t>Cheques Diferidos Emitidos</t>
  </si>
  <si>
    <t>Cheques Diferidos Emitidos U$D</t>
  </si>
  <si>
    <t>Préstamos Bancarios Locales a Pagar</t>
  </si>
  <si>
    <t xml:space="preserve">Cheques Diferidos </t>
  </si>
  <si>
    <t>Retenciones de IVA a Pagar</t>
  </si>
  <si>
    <t>Retenciones de Renta a Pagar</t>
  </si>
  <si>
    <t>Iracis a Pagar</t>
  </si>
  <si>
    <t>I.P.S.</t>
  </si>
  <si>
    <t>nota 11</t>
  </si>
  <si>
    <t>nota 12</t>
  </si>
  <si>
    <t>Hon. Profesionales</t>
  </si>
  <si>
    <t>Provisión de Costos</t>
  </si>
  <si>
    <t>Reserva LegaL</t>
  </si>
  <si>
    <t>Nº</t>
  </si>
  <si>
    <t>Periodo</t>
  </si>
  <si>
    <t>Neto Resultante</t>
  </si>
  <si>
    <t>VALORES DE ORIGEN</t>
  </si>
  <si>
    <t xml:space="preserve">   Inmuebles</t>
  </si>
  <si>
    <t xml:space="preserve">   Rodados</t>
  </si>
  <si>
    <t xml:space="preserve">   Muebles y Útiles</t>
  </si>
  <si>
    <t xml:space="preserve">   Equipos</t>
  </si>
  <si>
    <t xml:space="preserve">   Instalaciones</t>
  </si>
  <si>
    <t xml:space="preserve">   Bienes de Uso Censo</t>
  </si>
  <si>
    <t>Las notas y anexos que se adjuntan forman parte de los estados financieros</t>
  </si>
  <si>
    <t>nota 4</t>
  </si>
  <si>
    <t>nota 5</t>
  </si>
  <si>
    <t>nota 5.A</t>
  </si>
  <si>
    <t>nota 6</t>
  </si>
  <si>
    <t>nota 7</t>
  </si>
  <si>
    <t>nota 8</t>
  </si>
  <si>
    <t>nota 9</t>
  </si>
  <si>
    <t>nota 10</t>
  </si>
  <si>
    <t>Saldo al</t>
  </si>
  <si>
    <t>Altas</t>
  </si>
  <si>
    <t>Bajas</t>
  </si>
  <si>
    <t>Ajustes</t>
  </si>
  <si>
    <t>DEPRECIACIONES</t>
  </si>
  <si>
    <t>depreciación</t>
  </si>
  <si>
    <t xml:space="preserve">   Terrenos</t>
  </si>
  <si>
    <t xml:space="preserve">   Sub - Total</t>
  </si>
  <si>
    <t>ANEXO A</t>
  </si>
  <si>
    <t xml:space="preserve">POR EL PERIODO COMPRENDIDO ENTRE EL </t>
  </si>
  <si>
    <t>RUBROS</t>
  </si>
  <si>
    <t>SOCIAL</t>
  </si>
  <si>
    <t>INTEGRADO</t>
  </si>
  <si>
    <t xml:space="preserve">APORTES </t>
  </si>
  <si>
    <t>NO</t>
  </si>
  <si>
    <t>CAPITALIZAD.</t>
  </si>
  <si>
    <t>APORTE</t>
  </si>
  <si>
    <t>DE CAPITAL</t>
  </si>
  <si>
    <t>LEGAL</t>
  </si>
  <si>
    <t>REVALÚO</t>
  </si>
  <si>
    <t>EJERCICIO</t>
  </si>
  <si>
    <t>TOTAL</t>
  </si>
  <si>
    <t>PATRIMONIO</t>
  </si>
  <si>
    <t>NETO AL CIERRE</t>
  </si>
  <si>
    <t>Aumento de Capital</t>
  </si>
  <si>
    <t>Reserva de Revalúo del Ejercicio</t>
  </si>
  <si>
    <t>Dividendos en Efectivo (o en especie)</t>
  </si>
  <si>
    <t>ACUMULAD.</t>
  </si>
  <si>
    <t>ANEXO B</t>
  </si>
  <si>
    <t>Sistemas, Licencias y Software</t>
  </si>
  <si>
    <t>Aumentos</t>
  </si>
  <si>
    <t>Disminución</t>
  </si>
  <si>
    <t>del</t>
  </si>
  <si>
    <t>Al Cierre</t>
  </si>
  <si>
    <t>Al Inicio</t>
  </si>
  <si>
    <t>AMORTIZACIONES</t>
  </si>
  <si>
    <t>Del</t>
  </si>
  <si>
    <t>al Inicio del</t>
  </si>
  <si>
    <t>al Cierre del</t>
  </si>
  <si>
    <t>Neto</t>
  </si>
  <si>
    <t xml:space="preserve"> Resultante</t>
  </si>
  <si>
    <t>IRREVOCABLE</t>
  </si>
  <si>
    <t>Fondos a rendir</t>
  </si>
  <si>
    <t>Corto Plazo</t>
  </si>
  <si>
    <t>Largo Plazo</t>
  </si>
  <si>
    <t xml:space="preserve">     Total Pasivo no Corriente</t>
  </si>
  <si>
    <t>Amortizaciones Bienes Intangibles</t>
  </si>
  <si>
    <t>Provisión de Aguinaldos</t>
  </si>
  <si>
    <t>Provisión de Aguinaldos Pers.Superior</t>
  </si>
  <si>
    <t>DETALLE</t>
  </si>
  <si>
    <t>ANEXO G</t>
  </si>
  <si>
    <t>Moneda Extranjera</t>
  </si>
  <si>
    <t>Moneda Local</t>
  </si>
  <si>
    <t>Monto</t>
  </si>
  <si>
    <t xml:space="preserve">Cambio </t>
  </si>
  <si>
    <t>Vigente</t>
  </si>
  <si>
    <t>Monto Ejercicio</t>
  </si>
  <si>
    <t xml:space="preserve">                               BANCOS</t>
  </si>
  <si>
    <t>Clientes U$S</t>
  </si>
  <si>
    <t>Otros Créditos U$S</t>
  </si>
  <si>
    <t xml:space="preserve">  Sub-Totales</t>
  </si>
  <si>
    <t>Otros Créditos NC U$S</t>
  </si>
  <si>
    <t>TOTAL  ACTIVO</t>
  </si>
  <si>
    <t>Otros Pasivos U$S</t>
  </si>
  <si>
    <t xml:space="preserve">          ACTIVOS Y PASIVOS EN MONEDA EXTRANJERA</t>
  </si>
  <si>
    <t xml:space="preserve">                               CRÉDITOS</t>
  </si>
  <si>
    <t xml:space="preserve">   Mejoras en Prop.Propia</t>
  </si>
  <si>
    <t>Usufructo espacio en palco</t>
  </si>
  <si>
    <t xml:space="preserve">Previsión para Incobrables </t>
  </si>
  <si>
    <t>Bienes no sujetos a</t>
  </si>
  <si>
    <t>Recaudaciones a Depositar U$S</t>
  </si>
  <si>
    <t>Banco Continental U$S</t>
  </si>
  <si>
    <t>Banco Regional  U$S</t>
  </si>
  <si>
    <t>U$S</t>
  </si>
  <si>
    <t>Deudas Financieras U$S</t>
  </si>
  <si>
    <t>Deudas comerciales U$S</t>
  </si>
  <si>
    <t>Cheques Diferidos Emitidos U$S</t>
  </si>
  <si>
    <t>Efectivo recibido de Clientes por Ventas</t>
  </si>
  <si>
    <t>Efectivo neto proporcionado (aplicado) por las actividades</t>
  </si>
  <si>
    <t>Créditos</t>
  </si>
  <si>
    <t>Compra de Propiedad, Planta y Equipos</t>
  </si>
  <si>
    <t>Inversiones realizadas</t>
  </si>
  <si>
    <t>Flujo de Efectivo por actividades de financiación</t>
  </si>
  <si>
    <t>Aportes de Capital</t>
  </si>
  <si>
    <t>Préstamos obtenidos (amortizados) - Neto</t>
  </si>
  <si>
    <t>de Financiación</t>
  </si>
  <si>
    <t>Efecto de las ganancias o pérdidas de cambio en el</t>
  </si>
  <si>
    <t>efectivo y sus equivalentes</t>
  </si>
  <si>
    <t>Aumento (o disminución) neto de efectivos y sus equivalentes</t>
  </si>
  <si>
    <t xml:space="preserve">              ( Expresado en guaraníes )</t>
  </si>
  <si>
    <t>Pago a Proveedores y Empleados</t>
  </si>
  <si>
    <t>de operación</t>
  </si>
  <si>
    <t>Aumento (disminución) en los activos de operación</t>
  </si>
  <si>
    <t>Flujo de efectivo por actividades de inversión</t>
  </si>
  <si>
    <t>de Inversión</t>
  </si>
  <si>
    <t>Transferencia a resultados acumul.</t>
  </si>
  <si>
    <t xml:space="preserve">                                                               ( Expresado en guaraníes )</t>
  </si>
  <si>
    <t>Ganancia Bruta</t>
  </si>
  <si>
    <t>Menos: Gastos Operativos</t>
  </si>
  <si>
    <t>Resultado por Operaciones Ordinarias</t>
  </si>
  <si>
    <t>Más: Ingresos Extraordinarios</t>
  </si>
  <si>
    <t>Ganancia del Ejercicio</t>
  </si>
  <si>
    <t>Diferencia de cambio (+) (-)</t>
  </si>
  <si>
    <t>Ganancia Neta</t>
  </si>
  <si>
    <t>Distribución de Dividendos</t>
  </si>
  <si>
    <t>Retiro de Socios</t>
  </si>
  <si>
    <t>Banco Itau  U$S</t>
  </si>
  <si>
    <t>Previsión por inver.en otras empresas</t>
  </si>
  <si>
    <t>Explotacion de</t>
  </si>
  <si>
    <t>servicios de</t>
  </si>
  <si>
    <t>radio difusión</t>
  </si>
  <si>
    <t>Particip.</t>
  </si>
  <si>
    <t>Patrim. Neto</t>
  </si>
  <si>
    <t>Valor  de</t>
  </si>
  <si>
    <t>Cotizac.</t>
  </si>
  <si>
    <t>Situación</t>
  </si>
  <si>
    <t>(En G.)</t>
  </si>
  <si>
    <t>A. Cartera no vencida</t>
  </si>
  <si>
    <t>B. Cartera Vencida</t>
  </si>
  <si>
    <t xml:space="preserve">    B.1. Normal</t>
  </si>
  <si>
    <t xml:space="preserve">    B.2. En Gestión de Cobro</t>
  </si>
  <si>
    <t xml:space="preserve">    B.3. En Gestión de Cobro Judicial</t>
  </si>
  <si>
    <t>TOTAL DE LA CARTERA</t>
  </si>
  <si>
    <t>Observaciones</t>
  </si>
  <si>
    <t>Criterios de Clasificación utilizados</t>
  </si>
  <si>
    <t>Normal</t>
  </si>
  <si>
    <t>En Gestión de Cobro</t>
  </si>
  <si>
    <t>En Gestión de Cobro Judicial</t>
  </si>
  <si>
    <t>Previsiones</t>
  </si>
  <si>
    <t>(En %)</t>
  </si>
  <si>
    <t>de  120  a 180 días de atraso</t>
  </si>
  <si>
    <t>de    91  a 120 días de atraso</t>
  </si>
  <si>
    <t>de  181  a   +    días de atraso</t>
  </si>
  <si>
    <t>Reserva Inversión en Otras Empresas</t>
  </si>
  <si>
    <t>Empresas Relacionadas - Nota 5 A</t>
  </si>
  <si>
    <t xml:space="preserve">       Disponibilidades      -  Nota 3</t>
  </si>
  <si>
    <t xml:space="preserve">       Créditos por ventas   -  Nota 4</t>
  </si>
  <si>
    <t xml:space="preserve">       Otros Créditos   - Nota 5</t>
  </si>
  <si>
    <t>Menos: Costos de Mercaderías Vendidas (Anexo F)</t>
  </si>
  <si>
    <t xml:space="preserve">         De Comercialización (Anexo H)</t>
  </si>
  <si>
    <t xml:space="preserve">         De Administración (Anexo H)</t>
  </si>
  <si>
    <t xml:space="preserve">         Financieros  (Anexo H)</t>
  </si>
  <si>
    <t>CIM S.A.  (Acciones)</t>
  </si>
  <si>
    <t>El Barrio Estudio Creativo S.A. (Acciones)</t>
  </si>
  <si>
    <t>Previsión por Inversión en Otras Empresas</t>
  </si>
  <si>
    <t>Terrenos</t>
  </si>
  <si>
    <t>Edificios</t>
  </si>
  <si>
    <t>Depreciac.Acumuladas-Edificios</t>
  </si>
  <si>
    <t>Rodados</t>
  </si>
  <si>
    <t>Deprec.Acumuladas-Rodados</t>
  </si>
  <si>
    <t>Muebles, Utiles y Enseres</t>
  </si>
  <si>
    <t>Deprec.Acumuladas-Mueb.y Ut.</t>
  </si>
  <si>
    <t>Computadoras</t>
  </si>
  <si>
    <t>Equipos Varios</t>
  </si>
  <si>
    <t>Deprec.Acumuladas-Equipos</t>
  </si>
  <si>
    <t>Instalaciones Varias</t>
  </si>
  <si>
    <t>Deprec.Acumuladas-Instal.Varia</t>
  </si>
  <si>
    <t>Mejoras en Propiedad Propia y/o de Terceros</t>
  </si>
  <si>
    <t>Deprec.Acum.-Mejoras Prop.Terc</t>
  </si>
  <si>
    <t>Intereses a Dev. Bonos Serie II LP</t>
  </si>
  <si>
    <t>INVERSIÓN EN</t>
  </si>
  <si>
    <t>OTRAS EMPRESAS</t>
  </si>
  <si>
    <t xml:space="preserve">                               DEUDAS FINANCIERAS</t>
  </si>
  <si>
    <t xml:space="preserve">                               DEUDAS COMERCIALES</t>
  </si>
  <si>
    <t>Garantia de Alquiler</t>
  </si>
  <si>
    <t xml:space="preserve">PATRIMONIO NETO </t>
  </si>
  <si>
    <t>E - Magination S.R.L.</t>
  </si>
  <si>
    <t>Gastos pagados por adelantado</t>
  </si>
  <si>
    <t>Intereses a Vencer NC</t>
  </si>
  <si>
    <t>Deudas Comerciales U$S</t>
  </si>
  <si>
    <t>Cheques Diferidos U$S</t>
  </si>
  <si>
    <t xml:space="preserve">        Previsión para incobrables   - Nota 4 - Anexo E</t>
  </si>
  <si>
    <t xml:space="preserve">       Bienes de Uso  - Anexo A - Nota 14</t>
  </si>
  <si>
    <t>Menos: Gastos No Operativos - (Anexo H)</t>
  </si>
  <si>
    <t xml:space="preserve">       Cargos diferidos  NC     -   Nota 6</t>
  </si>
  <si>
    <t xml:space="preserve">        Activos Intangibles -  Anexo B </t>
  </si>
  <si>
    <t xml:space="preserve">       Inversiones Permanentes  - Nota 13 - Anexo C</t>
  </si>
  <si>
    <t xml:space="preserve">        Previsión por Inversión en Otras Empresas - Nota 13</t>
  </si>
  <si>
    <t xml:space="preserve">       Deudas Comerciales  - Nota 7</t>
  </si>
  <si>
    <t xml:space="preserve">       Deudas Financieras  - Nota 8</t>
  </si>
  <si>
    <t xml:space="preserve">       Cargas Fiscales a Pagar  - Nota 9</t>
  </si>
  <si>
    <t xml:space="preserve">       Remuneraciones y Cargas Sociales  - Nota 10</t>
  </si>
  <si>
    <t xml:space="preserve">       Otros Pasivos  - Nota 11</t>
  </si>
  <si>
    <t xml:space="preserve">       Deudas Financieras LP   -  Nota 8</t>
  </si>
  <si>
    <t xml:space="preserve">       Capital  Social     </t>
  </si>
  <si>
    <t xml:space="preserve">       Reservas  - Nota 12</t>
  </si>
  <si>
    <t>Nota 14   Bienes de uso</t>
  </si>
  <si>
    <t>Desarrollo Sitio Web</t>
  </si>
  <si>
    <t>Sist., Licencias y Software II</t>
  </si>
  <si>
    <t>4Usufructo parcelas</t>
  </si>
  <si>
    <t>nota 15</t>
  </si>
  <si>
    <t xml:space="preserve">       Bienes de Cambio  - Nota 15</t>
  </si>
  <si>
    <t>nota 13</t>
  </si>
  <si>
    <t>Compras anticipadas espacios</t>
  </si>
  <si>
    <t xml:space="preserve">                                                     BALANCE GENERAL  CONSOLIDADO</t>
  </si>
  <si>
    <t>BPSA</t>
  </si>
  <si>
    <t>EL BARRIO</t>
  </si>
  <si>
    <t>NETEO</t>
  </si>
  <si>
    <t xml:space="preserve">       Disponibilidades </t>
  </si>
  <si>
    <t xml:space="preserve">       Créditos por ventas </t>
  </si>
  <si>
    <t xml:space="preserve">        Previsión para incobrables  </t>
  </si>
  <si>
    <t xml:space="preserve">       Otros Créditos </t>
  </si>
  <si>
    <t xml:space="preserve">       Bienes de Cambio </t>
  </si>
  <si>
    <t xml:space="preserve">       Cargos diferidos  NC </t>
  </si>
  <si>
    <t xml:space="preserve">       Bienes de Uso  </t>
  </si>
  <si>
    <t xml:space="preserve">       Activos Intangibles</t>
  </si>
  <si>
    <t xml:space="preserve">       Inversiones Permanentes </t>
  </si>
  <si>
    <t xml:space="preserve">       Previsión por Inversión en Otras Empresas</t>
  </si>
  <si>
    <t xml:space="preserve">       Deudas Comerciales </t>
  </si>
  <si>
    <t xml:space="preserve">       Deudas Financieras </t>
  </si>
  <si>
    <t xml:space="preserve">       Cargas Fiscales a Pagar </t>
  </si>
  <si>
    <t xml:space="preserve">       Remuneraciones y Cargas Sociales </t>
  </si>
  <si>
    <t xml:space="preserve">       Otros Pasivos </t>
  </si>
  <si>
    <t xml:space="preserve">       Provisiones</t>
  </si>
  <si>
    <t xml:space="preserve">       Ganancias Diferidas</t>
  </si>
  <si>
    <t xml:space="preserve">       Deudas Financieras LP </t>
  </si>
  <si>
    <t xml:space="preserve">       Capital  Social</t>
  </si>
  <si>
    <t xml:space="preserve">       Capital  a Integrar</t>
  </si>
  <si>
    <t xml:space="preserve">       Aportes Irrevocable a Capitalizar</t>
  </si>
  <si>
    <t xml:space="preserve">       Reservas </t>
  </si>
  <si>
    <t xml:space="preserve">  ESTADOS DE RESULTADOS  CONSOLIDADO</t>
  </si>
  <si>
    <t>Menos: Costos de Mercaderías Vendidas</t>
  </si>
  <si>
    <t xml:space="preserve">         De Comercialización</t>
  </si>
  <si>
    <t xml:space="preserve">         De Administración</t>
  </si>
  <si>
    <t xml:space="preserve">         Financieros</t>
  </si>
  <si>
    <t>Menos: Gastos No Operativos</t>
  </si>
  <si>
    <t>Cuentas a Cobrar     *</t>
  </si>
  <si>
    <t>Gastos a Reembolsar</t>
  </si>
  <si>
    <t>Provisiones de Gastos</t>
  </si>
  <si>
    <t>Anticipo de Clientes</t>
  </si>
  <si>
    <t>*Correspondía a lo adeudado por el MIC al 31/12/2018.</t>
  </si>
  <si>
    <r>
      <t>Composición de ”</t>
    </r>
    <r>
      <rPr>
        <b/>
        <sz val="7"/>
        <color theme="1"/>
        <rFont val="Courier"/>
      </rPr>
      <t>Préstamos Bancarios Locales a Pagar</t>
    </r>
    <r>
      <rPr>
        <sz val="7"/>
        <color theme="1"/>
        <rFont val="Courier"/>
      </rPr>
      <t>” ver anexo III (Pag. 26)</t>
    </r>
  </si>
  <si>
    <t>La Reserva Legal según lo dispone la Ley Nº 2421/04 de Adecuación Fiscal, se requiere que un mínimo del 5 por ciento de la utilidad distribuible de cada ejercicio, deducido el Impuesto a la Renta, se transfiera a una Reserva Legal hasta que ésta sea igual al 20 por ciento del capital. La Reserva Legal puede compensar pérdidas o puede ser capitalizada, existiendo en ambos casos la obligación de reponerla.</t>
  </si>
  <si>
    <t>Las Reservas de Inversión en Otras Empresas fueron hechas en base a lo invertido en ambas empresas considerando los resultados acumulados en estas, incluyendo los resultados del ejercicio 2019.</t>
  </si>
  <si>
    <r>
      <t>Las Previsiones fueron hechas en base a lo invertido en ambas empresas considerando los resultados acumulados en estas, incluyendo los resultados del ejercicio 2019.</t>
    </r>
    <r>
      <rPr>
        <sz val="8"/>
        <color rgb="FFFF0000"/>
        <rFont val="Calibri"/>
        <family val="2"/>
      </rPr>
      <t xml:space="preserve">  </t>
    </r>
  </si>
  <si>
    <r>
      <t>·</t>
    </r>
    <r>
      <rPr>
        <sz val="7"/>
        <color theme="1"/>
        <rFont val="Times New Roman"/>
        <family val="1"/>
      </rPr>
      <t>  </t>
    </r>
    <r>
      <rPr>
        <b/>
        <sz val="8"/>
        <color theme="1"/>
        <rFont val="Calibri"/>
        <family val="2"/>
      </rPr>
      <t>La Empresa ha constituido garantía prendaria sobre sus inmuebles a favor del Banco Basa  S.A.</t>
    </r>
  </si>
  <si>
    <t xml:space="preserve">                     BALANCE GENERAL </t>
  </si>
  <si>
    <t>ANEXO III</t>
  </si>
  <si>
    <t xml:space="preserve">                                              BALANCE GENERAL - REPORTE TRIMESTRAL</t>
  </si>
  <si>
    <t>ESTADOS DE RESULTADOS  - REPORTE TRIMESTRAL</t>
  </si>
  <si>
    <t>ESTADO DE EVOLUCIÓN DEL PATRIMONIO NETO - REPORTE TRIMESTRAL</t>
  </si>
  <si>
    <t>Saldo  al  31/12/2019</t>
  </si>
  <si>
    <t xml:space="preserve">                                                                                                               ESTADOS DE FLUJOS DE EFECTIVO - REPORTE TRIMESTRAL</t>
  </si>
  <si>
    <t>B Strategic Media S.A.</t>
  </si>
  <si>
    <t>BALANCE GENERAL - REPORTE TRIMESTRAL</t>
  </si>
  <si>
    <t>01.01.2020</t>
  </si>
  <si>
    <t>CORTO PLAZO</t>
  </si>
  <si>
    <t>ENTIDAD</t>
  </si>
  <si>
    <t>EMISION</t>
  </si>
  <si>
    <t>VENCIMIENTO</t>
  </si>
  <si>
    <t>TOTAL SALDO A PAGAR</t>
  </si>
  <si>
    <t>A vencer</t>
  </si>
  <si>
    <t>BANCO BASA S.A.</t>
  </si>
  <si>
    <t>INTERFISA BANCO</t>
  </si>
  <si>
    <t>FINANCIERA CEFISA SAECA</t>
  </si>
  <si>
    <t xml:space="preserve">TU FINANCIERA </t>
  </si>
  <si>
    <t>BONOS SERIE II     INTERES</t>
  </si>
  <si>
    <t xml:space="preserve">BANCO REGIONAL </t>
  </si>
  <si>
    <t>BANCO GNB</t>
  </si>
  <si>
    <t>FINLATINA S.A. DE FINANZAS</t>
  </si>
  <si>
    <t>BANCO NACIONAL DE FOMENTO</t>
  </si>
  <si>
    <t>FIC S.A. DE FINANZAS</t>
  </si>
  <si>
    <t>BANCO RIO SAECA</t>
  </si>
  <si>
    <t>LARGO PLAZO</t>
  </si>
  <si>
    <t>VISIÓN BANCO S.A.E.C.A.</t>
  </si>
  <si>
    <t>BONOS SERIE II</t>
  </si>
  <si>
    <t>FIC S.A.</t>
  </si>
  <si>
    <t>INTERFISA BANCO S.A.</t>
  </si>
  <si>
    <t>Anexo 1 (Resolución CNV CG N° 6/19)</t>
  </si>
  <si>
    <t>Dividendos a Pagar</t>
  </si>
  <si>
    <t xml:space="preserve">                                                           AL 30 DE SETIEMBRE DE 2020 Y 2019</t>
  </si>
  <si>
    <t>30.09.2020</t>
  </si>
  <si>
    <t>30.09.2019</t>
  </si>
  <si>
    <t>1° DE ENERO AL 30 SETIEMBRE DE 2020 y 2019</t>
  </si>
  <si>
    <t>Total general 30/09/2019</t>
  </si>
  <si>
    <t>30.09.19</t>
  </si>
  <si>
    <t>Total al 30.09.2020</t>
  </si>
  <si>
    <t>Total al 30.09.2019</t>
  </si>
  <si>
    <t>Retenciones IDU a Pagar</t>
  </si>
  <si>
    <t>Aguinaldos a Pagar</t>
  </si>
  <si>
    <t>Total general 30/09/2020</t>
  </si>
  <si>
    <t>Totales al 30/09/2020</t>
  </si>
  <si>
    <t>Totales al 30/09/2019</t>
  </si>
  <si>
    <t>PRESTAMOS C/BANCOS Y FINANCIERAS AL 30/09/2020</t>
  </si>
  <si>
    <t>FINANCIERA EL COMERCIO S.A.E.C.A.</t>
  </si>
  <si>
    <t>BANCO ITAU</t>
  </si>
  <si>
    <t>SOBREGIRO</t>
  </si>
  <si>
    <t xml:space="preserve">                                                             AL 30 DE SETIEMBRE DE 2020</t>
  </si>
  <si>
    <t xml:space="preserve">                                                             AL 30 DE SETIEMBRE DE 2019</t>
  </si>
  <si>
    <t xml:space="preserve">      1° DE ENERO AL 30 SETIEMBRE DE 2020</t>
  </si>
  <si>
    <t xml:space="preserve">      1° DE ENERO AL 30 SETIEMBRE DE 2019</t>
  </si>
  <si>
    <t>Composición de la Cartera de Créditos al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</si>
</sst>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$_-;\-* #,##0.00\ _$_-;_-* &quot;-&quot;??\ _$_-;_-@_-"/>
    <numFmt numFmtId="164" formatCode="_(* #,##0.00_);_(* \(#,##0.00\);_(* &quot;-&quot;??_);_(@_)"/>
    <numFmt numFmtId="165" formatCode="_ * #,##0.00_ ;_ * \-#,##0.00_ ;_ * &quot;-&quot;??_ ;_ @_ "/>
    <numFmt numFmtId="166" formatCode="_ * #,##0_ ;_ * \-#,##0_ ;_ * &quot;-&quot;??_ ;_ @_ "/>
    <numFmt numFmtId="167" formatCode="_-* #,##0.00\ _P_t_s_-;\-* #,##0.00\ _P_t_s_-;_-* &quot;-&quot;??\ _P_t_s_-;_-@_-"/>
    <numFmt numFmtId="168" formatCode="_-* #,##0.00\ [$€]_-;\-* #,##0.00\ [$€]_-;_-* &quot;-&quot;??\ [$€]_-;_-@_-"/>
    <numFmt numFmtId="169" formatCode="#,##0_ ;[Red]\-#,##0\ "/>
    <numFmt numFmtId="170" formatCode="#,##0_ ;\-#,##0\ "/>
    <numFmt numFmtId="171" formatCode="0.0%"/>
    <numFmt numFmtId="172" formatCode="[$-C0A]d\-mmm\-yy;@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mbria"/>
      <family val="1"/>
    </font>
    <font>
      <b/>
      <sz val="9"/>
      <color rgb="FF000000"/>
      <name val="Cambria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rgb="FF000000"/>
      <name val="Cambria"/>
      <family val="1"/>
    </font>
    <font>
      <b/>
      <sz val="8"/>
      <name val="Cambria"/>
      <family val="1"/>
      <scheme val="major"/>
    </font>
    <font>
      <b/>
      <sz val="7"/>
      <color rgb="FF000000"/>
      <name val="Cambria"/>
      <family val="1"/>
    </font>
    <font>
      <sz val="7"/>
      <color rgb="FF000000"/>
      <name val="Cambria"/>
      <family val="1"/>
    </font>
    <font>
      <b/>
      <sz val="7"/>
      <name val="Calibri"/>
      <family val="2"/>
      <scheme val="minor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9"/>
      <color theme="1"/>
      <name val="Calibri"/>
      <family val="2"/>
      <scheme val="minor"/>
    </font>
    <font>
      <b/>
      <i/>
      <sz val="12"/>
      <name val="Cambria"/>
      <family val="1"/>
      <scheme val="major"/>
    </font>
    <font>
      <b/>
      <u/>
      <sz val="10"/>
      <name val="Cambria"/>
      <family val="1"/>
      <scheme val="major"/>
    </font>
    <font>
      <b/>
      <sz val="7"/>
      <color theme="1"/>
      <name val="Cambria"/>
      <family val="1"/>
      <scheme val="major"/>
    </font>
    <font>
      <sz val="7"/>
      <color theme="1"/>
      <name val="Cambria"/>
      <family val="1"/>
      <scheme val="major"/>
    </font>
    <font>
      <b/>
      <sz val="7"/>
      <color rgb="FF000000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8"/>
      <color rgb="FF000000"/>
      <name val="Cambria"/>
      <family val="1"/>
      <scheme val="major"/>
    </font>
    <font>
      <b/>
      <sz val="8"/>
      <color rgb="FF000000"/>
      <name val="Cambria"/>
      <family val="1"/>
    </font>
    <font>
      <b/>
      <sz val="11"/>
      <color rgb="FF000000"/>
      <name val="Cambria"/>
      <family val="1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7"/>
      <name val="Cambria"/>
      <family val="1"/>
      <scheme val="major"/>
    </font>
    <font>
      <u/>
      <sz val="11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color theme="1"/>
      <name val="Courier"/>
    </font>
    <font>
      <b/>
      <sz val="7"/>
      <color theme="1"/>
      <name val="Courier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65"/>
        <bgColor auto="1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7" fontId="3" fillId="0" borderId="0"/>
    <xf numFmtId="0" fontId="2" fillId="0" borderId="0"/>
    <xf numFmtId="0" fontId="8" fillId="0" borderId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10">
    <xf numFmtId="0" fontId="0" fillId="0" borderId="0" xfId="0"/>
    <xf numFmtId="0" fontId="4" fillId="0" borderId="0" xfId="2" applyFont="1"/>
    <xf numFmtId="166" fontId="4" fillId="0" borderId="0" xfId="3" applyNumberFormat="1" applyFont="1" applyAlignment="1">
      <alignment horizontal="center"/>
    </xf>
    <xf numFmtId="3" fontId="4" fillId="0" borderId="0" xfId="2" applyNumberFormat="1" applyFont="1"/>
    <xf numFmtId="0" fontId="5" fillId="0" borderId="8" xfId="2" applyFont="1" applyBorder="1"/>
    <xf numFmtId="0" fontId="5" fillId="0" borderId="0" xfId="2" applyFont="1"/>
    <xf numFmtId="166" fontId="4" fillId="0" borderId="5" xfId="3" applyNumberFormat="1" applyFont="1" applyBorder="1" applyAlignment="1"/>
    <xf numFmtId="166" fontId="4" fillId="0" borderId="0" xfId="2" applyNumberFormat="1" applyFont="1"/>
    <xf numFmtId="0" fontId="5" fillId="0" borderId="0" xfId="2" applyFont="1" applyAlignment="1">
      <alignment horizontal="center"/>
    </xf>
    <xf numFmtId="0" fontId="7" fillId="0" borderId="0" xfId="0" applyFont="1"/>
    <xf numFmtId="0" fontId="0" fillId="0" borderId="0" xfId="0" applyBorder="1"/>
    <xf numFmtId="0" fontId="9" fillId="0" borderId="0" xfId="0" applyFont="1" applyAlignment="1">
      <alignment horizontal="left" vertical="center" readingOrder="1"/>
    </xf>
    <xf numFmtId="0" fontId="11" fillId="0" borderId="0" xfId="0" applyFont="1" applyBorder="1"/>
    <xf numFmtId="0" fontId="12" fillId="0" borderId="0" xfId="0" applyFont="1" applyBorder="1"/>
    <xf numFmtId="0" fontId="10" fillId="0" borderId="0" xfId="0" applyFont="1" applyAlignment="1">
      <alignment horizontal="left" vertical="center" readingOrder="1"/>
    </xf>
    <xf numFmtId="3" fontId="11" fillId="0" borderId="0" xfId="0" applyNumberFormat="1" applyFont="1" applyBorder="1"/>
    <xf numFmtId="3" fontId="12" fillId="0" borderId="0" xfId="0" applyNumberFormat="1" applyFont="1" applyBorder="1"/>
    <xf numFmtId="0" fontId="12" fillId="0" borderId="4" xfId="0" applyFont="1" applyBorder="1"/>
    <xf numFmtId="0" fontId="12" fillId="0" borderId="5" xfId="0" applyFont="1" applyBorder="1" applyAlignment="1">
      <alignment horizontal="center"/>
    </xf>
    <xf numFmtId="0" fontId="12" fillId="0" borderId="7" xfId="0" applyFont="1" applyBorder="1"/>
    <xf numFmtId="0" fontId="12" fillId="0" borderId="8" xfId="0" applyFont="1" applyBorder="1" applyAlignment="1">
      <alignment horizontal="center"/>
    </xf>
    <xf numFmtId="0" fontId="12" fillId="0" borderId="6" xfId="0" applyFont="1" applyBorder="1"/>
    <xf numFmtId="0" fontId="12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4" xfId="0" applyFont="1" applyBorder="1"/>
    <xf numFmtId="0" fontId="11" fillId="0" borderId="6" xfId="0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0" fontId="11" fillId="0" borderId="7" xfId="0" applyFont="1" applyFill="1" applyBorder="1"/>
    <xf numFmtId="0" fontId="11" fillId="0" borderId="9" xfId="0" applyFont="1" applyBorder="1"/>
    <xf numFmtId="3" fontId="11" fillId="0" borderId="8" xfId="0" applyNumberFormat="1" applyFont="1" applyBorder="1"/>
    <xf numFmtId="3" fontId="11" fillId="0" borderId="9" xfId="0" applyNumberFormat="1" applyFont="1" applyBorder="1"/>
    <xf numFmtId="0" fontId="11" fillId="0" borderId="7" xfId="0" applyFont="1" applyBorder="1"/>
    <xf numFmtId="3" fontId="12" fillId="0" borderId="8" xfId="0" applyNumberFormat="1" applyFont="1" applyBorder="1"/>
    <xf numFmtId="3" fontId="12" fillId="0" borderId="9" xfId="0" applyNumberFormat="1" applyFont="1" applyBorder="1"/>
    <xf numFmtId="0" fontId="12" fillId="0" borderId="1" xfId="0" applyFont="1" applyBorder="1"/>
    <xf numFmtId="0" fontId="12" fillId="0" borderId="3" xfId="0" applyFont="1" applyBorder="1"/>
    <xf numFmtId="3" fontId="12" fillId="0" borderId="2" xfId="0" applyNumberFormat="1" applyFont="1" applyBorder="1"/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3" fontId="11" fillId="0" borderId="15" xfId="0" applyNumberFormat="1" applyFont="1" applyBorder="1"/>
    <xf numFmtId="3" fontId="11" fillId="0" borderId="17" xfId="0" applyNumberFormat="1" applyFont="1" applyBorder="1"/>
    <xf numFmtId="3" fontId="11" fillId="0" borderId="16" xfId="0" applyNumberFormat="1" applyFont="1" applyBorder="1"/>
    <xf numFmtId="3" fontId="12" fillId="0" borderId="16" xfId="0" applyNumberFormat="1" applyFont="1" applyBorder="1"/>
    <xf numFmtId="3" fontId="12" fillId="0" borderId="13" xfId="0" applyNumberFormat="1" applyFont="1" applyBorder="1"/>
    <xf numFmtId="3" fontId="11" fillId="0" borderId="8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0" fontId="0" fillId="3" borderId="0" xfId="0" applyFill="1" applyBorder="1"/>
    <xf numFmtId="0" fontId="10" fillId="3" borderId="0" xfId="0" applyFont="1" applyFill="1" applyAlignment="1">
      <alignment horizontal="left" vertical="center" readingOrder="1"/>
    </xf>
    <xf numFmtId="0" fontId="9" fillId="3" borderId="0" xfId="0" applyFont="1" applyFill="1" applyAlignment="1">
      <alignment horizontal="left" vertical="center" readingOrder="1"/>
    </xf>
    <xf numFmtId="0" fontId="7" fillId="3" borderId="0" xfId="0" applyFont="1" applyFill="1" applyBorder="1"/>
    <xf numFmtId="0" fontId="12" fillId="3" borderId="5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1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1" fillId="3" borderId="4" xfId="0" applyFont="1" applyFill="1" applyBorder="1"/>
    <xf numFmtId="0" fontId="11" fillId="3" borderId="6" xfId="0" applyFont="1" applyFill="1" applyBorder="1"/>
    <xf numFmtId="3" fontId="11" fillId="3" borderId="5" xfId="0" applyNumberFormat="1" applyFont="1" applyFill="1" applyBorder="1"/>
    <xf numFmtId="3" fontId="11" fillId="3" borderId="15" xfId="0" applyNumberFormat="1" applyFont="1" applyFill="1" applyBorder="1"/>
    <xf numFmtId="3" fontId="11" fillId="3" borderId="17" xfId="0" applyNumberFormat="1" applyFont="1" applyFill="1" applyBorder="1"/>
    <xf numFmtId="3" fontId="11" fillId="3" borderId="11" xfId="0" applyNumberFormat="1" applyFont="1" applyFill="1" applyBorder="1"/>
    <xf numFmtId="0" fontId="11" fillId="3" borderId="10" xfId="0" applyFont="1" applyFill="1" applyBorder="1"/>
    <xf numFmtId="0" fontId="11" fillId="3" borderId="11" xfId="0" applyFont="1" applyFill="1" applyBorder="1"/>
    <xf numFmtId="3" fontId="11" fillId="3" borderId="0" xfId="0" applyNumberFormat="1" applyFont="1" applyFill="1" applyBorder="1"/>
    <xf numFmtId="0" fontId="11" fillId="3" borderId="7" xfId="0" applyFont="1" applyFill="1" applyBorder="1"/>
    <xf numFmtId="0" fontId="11" fillId="3" borderId="9" xfId="0" applyFont="1" applyFill="1" applyBorder="1"/>
    <xf numFmtId="3" fontId="11" fillId="3" borderId="8" xfId="0" applyNumberFormat="1" applyFont="1" applyFill="1" applyBorder="1"/>
    <xf numFmtId="3" fontId="11" fillId="3" borderId="16" xfId="0" applyNumberFormat="1" applyFont="1" applyFill="1" applyBorder="1" applyAlignment="1">
      <alignment horizontal="center"/>
    </xf>
    <xf numFmtId="3" fontId="11" fillId="3" borderId="8" xfId="0" applyNumberFormat="1" applyFont="1" applyFill="1" applyBorder="1" applyAlignment="1">
      <alignment horizontal="center"/>
    </xf>
    <xf numFmtId="3" fontId="11" fillId="3" borderId="16" xfId="0" applyNumberFormat="1" applyFont="1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15" xfId="0" applyFill="1" applyBorder="1"/>
    <xf numFmtId="0" fontId="0" fillId="3" borderId="11" xfId="0" applyFill="1" applyBorder="1"/>
    <xf numFmtId="0" fontId="0" fillId="3" borderId="16" xfId="0" applyFill="1" applyBorder="1"/>
    <xf numFmtId="0" fontId="0" fillId="3" borderId="10" xfId="0" applyFill="1" applyBorder="1"/>
    <xf numFmtId="3" fontId="11" fillId="3" borderId="15" xfId="0" applyNumberFormat="1" applyFont="1" applyFill="1" applyBorder="1" applyAlignment="1">
      <alignment horizontal="center"/>
    </xf>
    <xf numFmtId="3" fontId="11" fillId="3" borderId="6" xfId="0" applyNumberFormat="1" applyFont="1" applyFill="1" applyBorder="1"/>
    <xf numFmtId="3" fontId="11" fillId="3" borderId="17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7" fillId="4" borderId="0" xfId="0" applyFont="1" applyFill="1" applyBorder="1"/>
    <xf numFmtId="0" fontId="11" fillId="4" borderId="0" xfId="0" applyFont="1" applyFill="1" applyBorder="1"/>
    <xf numFmtId="0" fontId="13" fillId="0" borderId="0" xfId="0" applyFont="1"/>
    <xf numFmtId="0" fontId="17" fillId="0" borderId="0" xfId="0" applyFont="1"/>
    <xf numFmtId="0" fontId="0" fillId="3" borderId="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8" fillId="0" borderId="0" xfId="0" applyFont="1" applyAlignment="1">
      <alignment vertical="center"/>
    </xf>
    <xf numFmtId="3" fontId="13" fillId="0" borderId="0" xfId="0" applyNumberFormat="1" applyFont="1"/>
    <xf numFmtId="3" fontId="17" fillId="0" borderId="0" xfId="0" applyNumberFormat="1" applyFont="1"/>
    <xf numFmtId="3" fontId="13" fillId="0" borderId="0" xfId="0" applyNumberFormat="1" applyFont="1" applyAlignment="1">
      <alignment horizontal="right"/>
    </xf>
    <xf numFmtId="14" fontId="7" fillId="0" borderId="16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7" xfId="0" applyNumberForma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0" fillId="0" borderId="0" xfId="0" applyNumberFormat="1"/>
    <xf numFmtId="0" fontId="13" fillId="0" borderId="0" xfId="0" applyFont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20" fillId="3" borderId="0" xfId="0" applyFont="1" applyFill="1" applyAlignment="1">
      <alignment horizontal="left" vertical="center" readingOrder="1"/>
    </xf>
    <xf numFmtId="0" fontId="20" fillId="3" borderId="0" xfId="0" applyFont="1" applyFill="1" applyAlignment="1">
      <alignment horizontal="left" vertical="center"/>
    </xf>
    <xf numFmtId="3" fontId="13" fillId="3" borderId="0" xfId="0" applyNumberFormat="1" applyFont="1" applyFill="1" applyBorder="1"/>
    <xf numFmtId="0" fontId="17" fillId="0" borderId="15" xfId="0" applyFont="1" applyBorder="1" applyAlignment="1">
      <alignment horizontal="center"/>
    </xf>
    <xf numFmtId="0" fontId="17" fillId="0" borderId="15" xfId="0" applyFont="1" applyBorder="1"/>
    <xf numFmtId="0" fontId="17" fillId="0" borderId="17" xfId="0" applyFont="1" applyBorder="1" applyAlignment="1">
      <alignment horizontal="center"/>
    </xf>
    <xf numFmtId="0" fontId="17" fillId="0" borderId="17" xfId="0" applyFont="1" applyBorder="1"/>
    <xf numFmtId="0" fontId="17" fillId="0" borderId="16" xfId="0" applyFont="1" applyBorder="1" applyAlignment="1">
      <alignment horizontal="center"/>
    </xf>
    <xf numFmtId="0" fontId="17" fillId="0" borderId="16" xfId="0" applyFont="1" applyBorder="1"/>
    <xf numFmtId="14" fontId="17" fillId="0" borderId="16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7" xfId="0" applyFont="1" applyBorder="1"/>
    <xf numFmtId="3" fontId="13" fillId="0" borderId="15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0" fontId="13" fillId="0" borderId="17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3" xfId="0" applyFont="1" applyBorder="1"/>
    <xf numFmtId="3" fontId="17" fillId="0" borderId="13" xfId="0" applyNumberFormat="1" applyFont="1" applyBorder="1" applyAlignment="1">
      <alignment horizontal="right"/>
    </xf>
    <xf numFmtId="0" fontId="17" fillId="0" borderId="18" xfId="0" applyFont="1" applyBorder="1" applyAlignment="1">
      <alignment horizontal="center"/>
    </xf>
    <xf numFmtId="0" fontId="17" fillId="0" borderId="18" xfId="0" applyFont="1" applyBorder="1"/>
    <xf numFmtId="3" fontId="17" fillId="0" borderId="18" xfId="0" applyNumberFormat="1" applyFont="1" applyBorder="1" applyAlignment="1">
      <alignment horizontal="right"/>
    </xf>
    <xf numFmtId="0" fontId="13" fillId="0" borderId="16" xfId="0" applyFont="1" applyBorder="1" applyAlignment="1">
      <alignment horizontal="center"/>
    </xf>
    <xf numFmtId="3" fontId="13" fillId="0" borderId="16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0" fontId="6" fillId="0" borderId="0" xfId="0" applyFont="1" applyFill="1"/>
    <xf numFmtId="0" fontId="22" fillId="0" borderId="0" xfId="0" applyFont="1" applyFill="1" applyAlignment="1">
      <alignment horizontal="left" vertical="center" readingOrder="1"/>
    </xf>
    <xf numFmtId="0" fontId="22" fillId="0" borderId="8" xfId="0" applyFont="1" applyFill="1" applyBorder="1" applyAlignment="1">
      <alignment horizontal="center"/>
    </xf>
    <xf numFmtId="0" fontId="22" fillId="0" borderId="0" xfId="0" applyFont="1" applyFill="1"/>
    <xf numFmtId="3" fontId="6" fillId="0" borderId="0" xfId="0" applyNumberFormat="1" applyFont="1" applyFill="1"/>
    <xf numFmtId="3" fontId="6" fillId="0" borderId="8" xfId="0" applyNumberFormat="1" applyFont="1" applyFill="1" applyBorder="1"/>
    <xf numFmtId="3" fontId="22" fillId="0" borderId="2" xfId="0" applyNumberFormat="1" applyFont="1" applyFill="1" applyBorder="1"/>
    <xf numFmtId="3" fontId="22" fillId="0" borderId="0" xfId="0" applyNumberFormat="1" applyFont="1" applyFill="1"/>
    <xf numFmtId="3" fontId="22" fillId="0" borderId="19" xfId="0" applyNumberFormat="1" applyFont="1" applyFill="1" applyBorder="1"/>
    <xf numFmtId="3" fontId="6" fillId="0" borderId="2" xfId="0" applyNumberFormat="1" applyFont="1" applyFill="1" applyBorder="1"/>
    <xf numFmtId="3" fontId="22" fillId="0" borderId="12" xfId="0" applyNumberFormat="1" applyFont="1" applyFill="1" applyBorder="1"/>
    <xf numFmtId="0" fontId="17" fillId="0" borderId="4" xfId="0" applyFont="1" applyBorder="1"/>
    <xf numFmtId="0" fontId="17" fillId="0" borderId="10" xfId="0" applyFont="1" applyBorder="1"/>
    <xf numFmtId="0" fontId="17" fillId="0" borderId="7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4" fontId="17" fillId="0" borderId="9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170" fontId="17" fillId="0" borderId="18" xfId="0" applyNumberFormat="1" applyFont="1" applyBorder="1" applyAlignment="1">
      <alignment horizontal="right"/>
    </xf>
    <xf numFmtId="3" fontId="11" fillId="0" borderId="8" xfId="0" applyNumberFormat="1" applyFont="1" applyFill="1" applyBorder="1"/>
    <xf numFmtId="3" fontId="11" fillId="0" borderId="16" xfId="0" applyNumberFormat="1" applyFont="1" applyFill="1" applyBorder="1" applyAlignment="1">
      <alignment horizontal="center"/>
    </xf>
    <xf numFmtId="3" fontId="11" fillId="0" borderId="5" xfId="0" applyNumberFormat="1" applyFont="1" applyFill="1" applyBorder="1"/>
    <xf numFmtId="3" fontId="11" fillId="0" borderId="15" xfId="0" applyNumberFormat="1" applyFont="1" applyFill="1" applyBorder="1"/>
    <xf numFmtId="3" fontId="11" fillId="0" borderId="0" xfId="0" applyNumberFormat="1" applyFont="1" applyFill="1" applyBorder="1"/>
    <xf numFmtId="3" fontId="11" fillId="0" borderId="17" xfId="0" applyNumberFormat="1" applyFont="1" applyFill="1" applyBorder="1"/>
    <xf numFmtId="3" fontId="11" fillId="0" borderId="8" xfId="0" applyNumberFormat="1" applyFont="1" applyFill="1" applyBorder="1" applyAlignment="1">
      <alignment horizontal="center"/>
    </xf>
    <xf numFmtId="3" fontId="11" fillId="0" borderId="16" xfId="0" applyNumberFormat="1" applyFont="1" applyFill="1" applyBorder="1"/>
    <xf numFmtId="3" fontId="11" fillId="0" borderId="6" xfId="0" applyNumberFormat="1" applyFont="1" applyFill="1" applyBorder="1"/>
    <xf numFmtId="3" fontId="11" fillId="0" borderId="9" xfId="0" applyNumberFormat="1" applyFont="1" applyFill="1" applyBorder="1"/>
    <xf numFmtId="3" fontId="11" fillId="0" borderId="11" xfId="0" applyNumberFormat="1" applyFont="1" applyFill="1" applyBorder="1"/>
    <xf numFmtId="3" fontId="11" fillId="0" borderId="17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13" fillId="0" borderId="0" xfId="0" applyNumberFormat="1" applyFont="1" applyAlignment="1">
      <alignment horizontal="center"/>
    </xf>
    <xf numFmtId="0" fontId="15" fillId="0" borderId="0" xfId="0" applyFont="1"/>
    <xf numFmtId="0" fontId="7" fillId="0" borderId="4" xfId="0" applyFont="1" applyBorder="1"/>
    <xf numFmtId="0" fontId="7" fillId="0" borderId="7" xfId="0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  <xf numFmtId="0" fontId="7" fillId="0" borderId="15" xfId="0" applyFont="1" applyBorder="1" applyAlignment="1"/>
    <xf numFmtId="0" fontId="10" fillId="3" borderId="0" xfId="0" applyFont="1" applyFill="1" applyAlignment="1">
      <alignment horizontal="right" vertical="center" readingOrder="1"/>
    </xf>
    <xf numFmtId="0" fontId="0" fillId="0" borderId="17" xfId="0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0" fontId="7" fillId="0" borderId="18" xfId="0" applyFont="1" applyBorder="1" applyAlignment="1">
      <alignment horizontal="left"/>
    </xf>
    <xf numFmtId="4" fontId="0" fillId="0" borderId="17" xfId="0" applyNumberForma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23" fillId="3" borderId="0" xfId="0" applyFont="1" applyFill="1" applyBorder="1"/>
    <xf numFmtId="0" fontId="9" fillId="3" borderId="0" xfId="0" applyFont="1" applyFill="1" applyAlignment="1">
      <alignment vertical="center"/>
    </xf>
    <xf numFmtId="0" fontId="24" fillId="3" borderId="0" xfId="0" applyFont="1" applyFill="1" applyBorder="1"/>
    <xf numFmtId="4" fontId="0" fillId="0" borderId="0" xfId="0" applyNumberFormat="1" applyAlignment="1">
      <alignment horizontal="right"/>
    </xf>
    <xf numFmtId="0" fontId="25" fillId="0" borderId="0" xfId="0" applyFont="1"/>
    <xf numFmtId="4" fontId="7" fillId="0" borderId="13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3" fontId="12" fillId="3" borderId="17" xfId="0" applyNumberFormat="1" applyFont="1" applyFill="1" applyBorder="1" applyAlignment="1">
      <alignment horizontal="center"/>
    </xf>
    <xf numFmtId="0" fontId="7" fillId="3" borderId="15" xfId="0" applyFont="1" applyFill="1" applyBorder="1"/>
    <xf numFmtId="3" fontId="12" fillId="3" borderId="16" xfId="0" applyNumberFormat="1" applyFont="1" applyFill="1" applyBorder="1" applyAlignment="1">
      <alignment horizontal="center"/>
    </xf>
    <xf numFmtId="0" fontId="27" fillId="0" borderId="0" xfId="2" applyFont="1"/>
    <xf numFmtId="3" fontId="4" fillId="0" borderId="0" xfId="3" applyNumberFormat="1" applyFont="1" applyAlignment="1"/>
    <xf numFmtId="3" fontId="4" fillId="0" borderId="8" xfId="3" applyNumberFormat="1" applyFont="1" applyBorder="1" applyAlignment="1"/>
    <xf numFmtId="3" fontId="4" fillId="0" borderId="0" xfId="3" applyNumberFormat="1" applyFont="1" applyBorder="1" applyAlignment="1"/>
    <xf numFmtId="3" fontId="5" fillId="0" borderId="20" xfId="3" applyNumberFormat="1" applyFont="1" applyBorder="1" applyAlignment="1"/>
    <xf numFmtId="3" fontId="4" fillId="0" borderId="0" xfId="1" applyNumberFormat="1" applyFont="1"/>
    <xf numFmtId="3" fontId="4" fillId="0" borderId="12" xfId="3" applyNumberFormat="1" applyFont="1" applyBorder="1" applyAlignment="1"/>
    <xf numFmtId="3" fontId="4" fillId="0" borderId="8" xfId="2" applyNumberFormat="1" applyFont="1" applyBorder="1"/>
    <xf numFmtId="3" fontId="4" fillId="0" borderId="14" xfId="3" applyNumberFormat="1" applyFont="1" applyBorder="1" applyAlignment="1"/>
    <xf numFmtId="3" fontId="4" fillId="0" borderId="0" xfId="3" applyNumberFormat="1" applyFont="1" applyBorder="1" applyAlignment="1">
      <alignment horizontal="center"/>
    </xf>
    <xf numFmtId="3" fontId="4" fillId="0" borderId="0" xfId="3" applyNumberFormat="1" applyFont="1" applyAlignment="1">
      <alignment horizontal="center"/>
    </xf>
    <xf numFmtId="3" fontId="5" fillId="0" borderId="12" xfId="3" applyNumberFormat="1" applyFont="1" applyBorder="1" applyAlignment="1"/>
    <xf numFmtId="0" fontId="26" fillId="0" borderId="0" xfId="2" applyFont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28" fillId="0" borderId="0" xfId="0" applyFont="1"/>
    <xf numFmtId="0" fontId="29" fillId="3" borderId="0" xfId="0" applyFont="1" applyFill="1" applyBorder="1"/>
    <xf numFmtId="0" fontId="30" fillId="3" borderId="0" xfId="0" applyFont="1" applyFill="1" applyAlignment="1">
      <alignment horizontal="left" vertical="center"/>
    </xf>
    <xf numFmtId="0" fontId="30" fillId="3" borderId="0" xfId="0" applyFont="1" applyFill="1" applyAlignment="1">
      <alignment horizontal="left" vertical="center" readingOrder="1"/>
    </xf>
    <xf numFmtId="3" fontId="4" fillId="0" borderId="0" xfId="2" applyNumberFormat="1" applyFont="1" applyBorder="1"/>
    <xf numFmtId="3" fontId="26" fillId="0" borderId="0" xfId="2" applyNumberFormat="1" applyFont="1" applyAlignment="1">
      <alignment horizontal="center" vertical="center"/>
    </xf>
    <xf numFmtId="3" fontId="29" fillId="3" borderId="0" xfId="0" applyNumberFormat="1" applyFont="1" applyFill="1" applyBorder="1"/>
    <xf numFmtId="3" fontId="7" fillId="0" borderId="2" xfId="0" applyNumberFormat="1" applyFont="1" applyBorder="1"/>
    <xf numFmtId="3" fontId="7" fillId="0" borderId="0" xfId="0" applyNumberFormat="1" applyFont="1"/>
    <xf numFmtId="3" fontId="7" fillId="0" borderId="8" xfId="0" applyNumberFormat="1" applyFont="1" applyBorder="1"/>
    <xf numFmtId="3" fontId="7" fillId="0" borderId="19" xfId="0" applyNumberFormat="1" applyFont="1" applyBorder="1"/>
    <xf numFmtId="3" fontId="0" fillId="0" borderId="14" xfId="0" applyNumberFormat="1" applyBorder="1"/>
    <xf numFmtId="3" fontId="31" fillId="0" borderId="8" xfId="0" applyNumberFormat="1" applyFont="1" applyFill="1" applyBorder="1" applyAlignment="1">
      <alignment horizontal="center"/>
    </xf>
    <xf numFmtId="3" fontId="32" fillId="0" borderId="0" xfId="0" applyNumberFormat="1" applyFont="1" applyFill="1"/>
    <xf numFmtId="3" fontId="5" fillId="0" borderId="8" xfId="2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" fontId="11" fillId="3" borderId="10" xfId="0" applyNumberFormat="1" applyFont="1" applyFill="1" applyBorder="1" applyAlignment="1">
      <alignment horizontal="center"/>
    </xf>
    <xf numFmtId="3" fontId="11" fillId="3" borderId="7" xfId="0" applyNumberFormat="1" applyFont="1" applyFill="1" applyBorder="1" applyAlignment="1">
      <alignment horizontal="center"/>
    </xf>
    <xf numFmtId="3" fontId="11" fillId="3" borderId="9" xfId="0" applyNumberFormat="1" applyFont="1" applyFill="1" applyBorder="1"/>
    <xf numFmtId="3" fontId="11" fillId="3" borderId="4" xfId="0" applyNumberFormat="1" applyFont="1" applyFill="1" applyBorder="1"/>
    <xf numFmtId="3" fontId="11" fillId="3" borderId="10" xfId="0" applyNumberFormat="1" applyFont="1" applyFill="1" applyBorder="1"/>
    <xf numFmtId="0" fontId="0" fillId="2" borderId="0" xfId="0" applyFill="1"/>
    <xf numFmtId="0" fontId="15" fillId="2" borderId="1" xfId="0" applyFont="1" applyFill="1" applyBorder="1"/>
    <xf numFmtId="0" fontId="16" fillId="2" borderId="2" xfId="0" applyFont="1" applyFill="1" applyBorder="1"/>
    <xf numFmtId="0" fontId="16" fillId="2" borderId="3" xfId="0" applyFont="1" applyFill="1" applyBorder="1"/>
    <xf numFmtId="0" fontId="16" fillId="2" borderId="7" xfId="0" applyFont="1" applyFill="1" applyBorder="1"/>
    <xf numFmtId="3" fontId="16" fillId="2" borderId="13" xfId="0" applyNumberFormat="1" applyFont="1" applyFill="1" applyBorder="1"/>
    <xf numFmtId="0" fontId="16" fillId="2" borderId="8" xfId="0" applyFont="1" applyFill="1" applyBorder="1"/>
    <xf numFmtId="0" fontId="16" fillId="2" borderId="9" xfId="0" applyFont="1" applyFill="1" applyBorder="1"/>
    <xf numFmtId="3" fontId="15" fillId="2" borderId="13" xfId="0" applyNumberFormat="1" applyFont="1" applyFill="1" applyBorder="1"/>
    <xf numFmtId="0" fontId="33" fillId="0" borderId="17" xfId="0" applyFont="1" applyBorder="1" applyAlignment="1">
      <alignment horizontal="center"/>
    </xf>
    <xf numFmtId="14" fontId="34" fillId="0" borderId="16" xfId="0" applyNumberFormat="1" applyFont="1" applyBorder="1" applyAlignment="1">
      <alignment horizontal="center"/>
    </xf>
    <xf numFmtId="0" fontId="35" fillId="3" borderId="0" xfId="0" applyFont="1" applyFill="1" applyAlignment="1">
      <alignment horizontal="left" vertical="center"/>
    </xf>
    <xf numFmtId="0" fontId="37" fillId="3" borderId="0" xfId="0" applyFont="1" applyFill="1" applyAlignment="1">
      <alignment horizontal="left" vertical="center" readingOrder="1"/>
    </xf>
    <xf numFmtId="0" fontId="36" fillId="3" borderId="0" xfId="0" applyFont="1" applyFill="1" applyAlignment="1">
      <alignment horizontal="left" vertical="center"/>
    </xf>
    <xf numFmtId="0" fontId="37" fillId="3" borderId="0" xfId="0" applyFont="1" applyFill="1" applyAlignment="1">
      <alignment horizontal="left" vertical="center"/>
    </xf>
    <xf numFmtId="0" fontId="7" fillId="0" borderId="0" xfId="0" applyFont="1" applyFill="1"/>
    <xf numFmtId="3" fontId="0" fillId="0" borderId="0" xfId="0" applyNumberFormat="1" applyFill="1"/>
    <xf numFmtId="0" fontId="0" fillId="0" borderId="0" xfId="0" applyFill="1"/>
    <xf numFmtId="0" fontId="13" fillId="0" borderId="17" xfId="0" applyFont="1" applyFill="1" applyBorder="1"/>
    <xf numFmtId="4" fontId="7" fillId="0" borderId="13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13" fillId="0" borderId="0" xfId="0" applyFont="1" applyFill="1"/>
    <xf numFmtId="0" fontId="30" fillId="0" borderId="0" xfId="0" applyFont="1" applyFill="1" applyAlignment="1">
      <alignment horizontal="left" vertical="center" readingOrder="1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/>
    <xf numFmtId="0" fontId="22" fillId="0" borderId="0" xfId="0" applyFont="1" applyFill="1" applyBorder="1" applyAlignment="1">
      <alignment horizontal="center"/>
    </xf>
    <xf numFmtId="3" fontId="6" fillId="0" borderId="0" xfId="0" applyNumberFormat="1" applyFont="1" applyFill="1" applyBorder="1"/>
    <xf numFmtId="3" fontId="22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0" fontId="4" fillId="0" borderId="0" xfId="2" applyFont="1" applyFill="1"/>
    <xf numFmtId="3" fontId="4" fillId="0" borderId="0" xfId="2" applyNumberFormat="1" applyFont="1" applyFill="1"/>
    <xf numFmtId="0" fontId="41" fillId="0" borderId="0" xfId="2" applyFont="1" applyFill="1" applyAlignment="1">
      <alignment horizontal="left" vertical="center"/>
    </xf>
    <xf numFmtId="0" fontId="26" fillId="0" borderId="0" xfId="2" applyFont="1" applyFill="1" applyAlignment="1">
      <alignment horizontal="center" vertical="center"/>
    </xf>
    <xf numFmtId="3" fontId="26" fillId="0" borderId="0" xfId="2" applyNumberFormat="1" applyFont="1" applyFill="1" applyAlignment="1">
      <alignment horizontal="center" vertical="center"/>
    </xf>
    <xf numFmtId="0" fontId="28" fillId="0" borderId="0" xfId="0" applyFont="1" applyFill="1"/>
    <xf numFmtId="0" fontId="29" fillId="0" borderId="0" xfId="0" applyFont="1" applyFill="1" applyBorder="1"/>
    <xf numFmtId="3" fontId="29" fillId="0" borderId="0" xfId="0" applyNumberFormat="1" applyFont="1" applyFill="1" applyBorder="1"/>
    <xf numFmtId="3" fontId="13" fillId="0" borderId="0" xfId="0" applyNumberFormat="1" applyFont="1" applyFill="1" applyBorder="1"/>
    <xf numFmtId="0" fontId="30" fillId="0" borderId="0" xfId="0" applyFont="1" applyFill="1" applyAlignment="1">
      <alignment horizontal="left" vertical="center"/>
    </xf>
    <xf numFmtId="3" fontId="32" fillId="0" borderId="0" xfId="0" applyNumberFormat="1" applyFont="1" applyFill="1" applyAlignment="1">
      <alignment horizontal="center"/>
    </xf>
    <xf numFmtId="3" fontId="7" fillId="0" borderId="2" xfId="0" applyNumberFormat="1" applyFont="1" applyFill="1" applyBorder="1"/>
    <xf numFmtId="3" fontId="7" fillId="0" borderId="8" xfId="0" applyNumberFormat="1" applyFont="1" applyFill="1" applyBorder="1"/>
    <xf numFmtId="3" fontId="7" fillId="0" borderId="19" xfId="0" applyNumberFormat="1" applyFont="1" applyFill="1" applyBorder="1"/>
    <xf numFmtId="3" fontId="0" fillId="0" borderId="14" xfId="0" applyNumberFormat="1" applyFill="1" applyBorder="1"/>
    <xf numFmtId="0" fontId="7" fillId="0" borderId="0" xfId="0" applyFont="1" applyBorder="1"/>
    <xf numFmtId="0" fontId="32" fillId="2" borderId="0" xfId="0" applyFont="1" applyFill="1"/>
    <xf numFmtId="0" fontId="31" fillId="2" borderId="1" xfId="0" applyFont="1" applyFill="1" applyBorder="1"/>
    <xf numFmtId="0" fontId="31" fillId="2" borderId="2" xfId="0" applyFont="1" applyFill="1" applyBorder="1"/>
    <xf numFmtId="0" fontId="31" fillId="2" borderId="3" xfId="0" applyFont="1" applyFill="1" applyBorder="1"/>
    <xf numFmtId="0" fontId="32" fillId="2" borderId="4" xfId="0" applyFont="1" applyFill="1" applyBorder="1"/>
    <xf numFmtId="0" fontId="32" fillId="2" borderId="5" xfId="0" applyFont="1" applyFill="1" applyBorder="1"/>
    <xf numFmtId="0" fontId="32" fillId="2" borderId="6" xfId="0" applyFont="1" applyFill="1" applyBorder="1"/>
    <xf numFmtId="0" fontId="32" fillId="2" borderId="10" xfId="0" applyFont="1" applyFill="1" applyBorder="1"/>
    <xf numFmtId="0" fontId="32" fillId="2" borderId="0" xfId="0" applyFont="1" applyFill="1" applyBorder="1"/>
    <xf numFmtId="0" fontId="32" fillId="2" borderId="11" xfId="0" applyFont="1" applyFill="1" applyBorder="1"/>
    <xf numFmtId="0" fontId="31" fillId="2" borderId="0" xfId="0" applyFont="1" applyFill="1" applyBorder="1"/>
    <xf numFmtId="0" fontId="32" fillId="2" borderId="7" xfId="0" applyFont="1" applyFill="1" applyBorder="1"/>
    <xf numFmtId="0" fontId="32" fillId="2" borderId="8" xfId="0" applyFont="1" applyFill="1" applyBorder="1"/>
    <xf numFmtId="0" fontId="32" fillId="2" borderId="9" xfId="0" applyFont="1" applyFill="1" applyBorder="1"/>
    <xf numFmtId="0" fontId="32" fillId="2" borderId="2" xfId="0" applyFont="1" applyFill="1" applyBorder="1"/>
    <xf numFmtId="0" fontId="32" fillId="2" borderId="3" xfId="0" applyFont="1" applyFill="1" applyBorder="1"/>
    <xf numFmtId="171" fontId="32" fillId="2" borderId="3" xfId="14" applyNumberFormat="1" applyFont="1" applyFill="1" applyBorder="1" applyAlignment="1">
      <alignment horizontal="center"/>
    </xf>
    <xf numFmtId="0" fontId="31" fillId="2" borderId="7" xfId="0" applyFont="1" applyFill="1" applyBorder="1"/>
    <xf numFmtId="3" fontId="32" fillId="2" borderId="13" xfId="0" applyNumberFormat="1" applyFont="1" applyFill="1" applyBorder="1" applyAlignment="1">
      <alignment horizontal="center"/>
    </xf>
    <xf numFmtId="3" fontId="32" fillId="2" borderId="13" xfId="0" applyNumberFormat="1" applyFont="1" applyFill="1" applyBorder="1"/>
    <xf numFmtId="9" fontId="32" fillId="2" borderId="13" xfId="14" applyFont="1" applyFill="1" applyBorder="1" applyAlignment="1">
      <alignment horizontal="center"/>
    </xf>
    <xf numFmtId="3" fontId="32" fillId="2" borderId="0" xfId="0" applyNumberFormat="1" applyFont="1" applyFill="1"/>
    <xf numFmtId="3" fontId="32" fillId="2" borderId="4" xfId="0" applyNumberFormat="1" applyFont="1" applyFill="1" applyBorder="1"/>
    <xf numFmtId="3" fontId="32" fillId="2" borderId="6" xfId="0" applyNumberFormat="1" applyFont="1" applyFill="1" applyBorder="1"/>
    <xf numFmtId="0" fontId="42" fillId="2" borderId="1" xfId="0" applyFont="1" applyFill="1" applyBorder="1"/>
    <xf numFmtId="0" fontId="32" fillId="2" borderId="1" xfId="0" applyFont="1" applyFill="1" applyBorder="1"/>
    <xf numFmtId="3" fontId="11" fillId="0" borderId="8" xfId="0" applyNumberFormat="1" applyFont="1" applyFill="1" applyBorder="1" applyAlignment="1">
      <alignment horizontal="right"/>
    </xf>
    <xf numFmtId="3" fontId="43" fillId="0" borderId="0" xfId="0" applyNumberFormat="1" applyFont="1" applyFill="1"/>
    <xf numFmtId="0" fontId="12" fillId="3" borderId="7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0" fillId="2" borderId="0" xfId="0" applyFill="1" applyBorder="1"/>
    <xf numFmtId="0" fontId="16" fillId="2" borderId="0" xfId="0" applyFont="1" applyFill="1" applyBorder="1"/>
    <xf numFmtId="3" fontId="16" fillId="2" borderId="0" xfId="0" applyNumberFormat="1" applyFont="1" applyFill="1" applyBorder="1"/>
    <xf numFmtId="0" fontId="15" fillId="2" borderId="0" xfId="0" applyFont="1" applyFill="1" applyBorder="1"/>
    <xf numFmtId="3" fontId="15" fillId="2" borderId="0" xfId="0" applyNumberFormat="1" applyFont="1" applyFill="1" applyBorder="1"/>
    <xf numFmtId="3" fontId="0" fillId="2" borderId="0" xfId="0" applyNumberFormat="1" applyFill="1" applyBorder="1"/>
    <xf numFmtId="14" fontId="15" fillId="2" borderId="13" xfId="0" applyNumberFormat="1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7" xfId="0" applyFont="1" applyFill="1" applyBorder="1"/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0" fillId="2" borderId="0" xfId="0" applyFill="1" applyAlignment="1">
      <alignment horizontal="center"/>
    </xf>
    <xf numFmtId="0" fontId="16" fillId="2" borderId="0" xfId="0" applyFont="1" applyFill="1"/>
    <xf numFmtId="0" fontId="44" fillId="2" borderId="0" xfId="0" applyFont="1" applyFill="1" applyAlignment="1">
      <alignment horizontal="justify" vertical="center"/>
    </xf>
    <xf numFmtId="3" fontId="0" fillId="2" borderId="0" xfId="0" applyNumberFormat="1" applyFill="1"/>
    <xf numFmtId="0" fontId="11" fillId="2" borderId="0" xfId="0" applyFont="1" applyFill="1"/>
    <xf numFmtId="0" fontId="14" fillId="2" borderId="0" xfId="0" applyFont="1" applyFill="1"/>
    <xf numFmtId="3" fontId="16" fillId="2" borderId="2" xfId="0" applyNumberFormat="1" applyFont="1" applyFill="1" applyBorder="1"/>
    <xf numFmtId="3" fontId="16" fillId="2" borderId="13" xfId="0" applyNumberFormat="1" applyFont="1" applyFill="1" applyBorder="1" applyAlignment="1">
      <alignment horizontal="right"/>
    </xf>
    <xf numFmtId="0" fontId="44" fillId="2" borderId="0" xfId="0" applyFont="1" applyFill="1" applyAlignment="1">
      <alignment vertical="center"/>
    </xf>
    <xf numFmtId="0" fontId="7" fillId="2" borderId="0" xfId="0" applyFont="1" applyFill="1"/>
    <xf numFmtId="0" fontId="7" fillId="2" borderId="13" xfId="0" applyFont="1" applyFill="1" applyBorder="1"/>
    <xf numFmtId="0" fontId="0" fillId="2" borderId="13" xfId="0" applyFill="1" applyBorder="1"/>
    <xf numFmtId="3" fontId="0" fillId="2" borderId="13" xfId="0" applyNumberFormat="1" applyFill="1" applyBorder="1"/>
    <xf numFmtId="3" fontId="7" fillId="2" borderId="13" xfId="0" applyNumberFormat="1" applyFont="1" applyFill="1" applyBorder="1"/>
    <xf numFmtId="0" fontId="48" fillId="2" borderId="0" xfId="0" applyFont="1" applyFill="1" applyAlignment="1">
      <alignment vertical="top"/>
    </xf>
    <xf numFmtId="0" fontId="15" fillId="2" borderId="0" xfId="0" applyFont="1" applyFill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3" fontId="7" fillId="2" borderId="1" xfId="0" applyNumberFormat="1" applyFont="1" applyFill="1" applyBorder="1"/>
    <xf numFmtId="0" fontId="7" fillId="0" borderId="0" xfId="0" applyFont="1" applyAlignment="1">
      <alignment horizontal="center"/>
    </xf>
    <xf numFmtId="0" fontId="0" fillId="2" borderId="0" xfId="0" applyNumberFormat="1" applyFont="1" applyFill="1" applyBorder="1" applyAlignment="1" applyProtection="1"/>
    <xf numFmtId="169" fontId="0" fillId="2" borderId="0" xfId="0" applyNumberFormat="1" applyFont="1" applyFill="1" applyBorder="1" applyAlignment="1" applyProtection="1"/>
    <xf numFmtId="3" fontId="0" fillId="2" borderId="0" xfId="0" applyNumberFormat="1" applyFont="1" applyFill="1" applyBorder="1" applyAlignment="1" applyProtection="1"/>
    <xf numFmtId="0" fontId="15" fillId="2" borderId="2" xfId="0" applyFont="1" applyFill="1" applyBorder="1"/>
    <xf numFmtId="0" fontId="15" fillId="2" borderId="3" xfId="0" applyFont="1" applyFill="1" applyBorder="1"/>
    <xf numFmtId="0" fontId="40" fillId="5" borderId="0" xfId="15" applyFont="1" applyFill="1" applyAlignment="1">
      <alignment horizontal="center"/>
    </xf>
    <xf numFmtId="0" fontId="0" fillId="0" borderId="0" xfId="0" applyNumberFormat="1" applyFont="1" applyFill="1" applyBorder="1" applyAlignment="1" applyProtection="1"/>
    <xf numFmtId="43" fontId="38" fillId="0" borderId="13" xfId="16" applyNumberFormat="1" applyFont="1" applyFill="1" applyBorder="1" applyAlignment="1" applyProtection="1">
      <alignment horizontal="left"/>
    </xf>
    <xf numFmtId="14" fontId="38" fillId="0" borderId="13" xfId="15" applyNumberFormat="1" applyFont="1" applyFill="1" applyBorder="1" applyAlignment="1">
      <alignment horizontal="center"/>
    </xf>
    <xf numFmtId="169" fontId="38" fillId="0" borderId="13" xfId="15" applyNumberFormat="1" applyFont="1" applyFill="1" applyBorder="1"/>
    <xf numFmtId="0" fontId="52" fillId="0" borderId="13" xfId="0" applyNumberFormat="1" applyFont="1" applyFill="1" applyBorder="1" applyAlignment="1" applyProtection="1">
      <alignment horizontal="left" vertical="top" wrapText="1"/>
    </xf>
    <xf numFmtId="14" fontId="52" fillId="0" borderId="13" xfId="0" applyNumberFormat="1" applyFont="1" applyFill="1" applyBorder="1" applyAlignment="1" applyProtection="1">
      <alignment horizontal="center" vertical="top" wrapText="1"/>
    </xf>
    <xf numFmtId="169" fontId="38" fillId="0" borderId="13" xfId="0" applyNumberFormat="1" applyFont="1" applyFill="1" applyBorder="1" applyAlignment="1" applyProtection="1"/>
    <xf numFmtId="0" fontId="52" fillId="6" borderId="13" xfId="0" applyNumberFormat="1" applyFont="1" applyFill="1" applyBorder="1" applyAlignment="1" applyProtection="1">
      <alignment horizontal="left" vertical="top" wrapText="1"/>
    </xf>
    <xf numFmtId="14" fontId="52" fillId="6" borderId="13" xfId="0" applyNumberFormat="1" applyFont="1" applyFill="1" applyBorder="1" applyAlignment="1" applyProtection="1">
      <alignment horizontal="center" vertical="top" wrapText="1"/>
    </xf>
    <xf numFmtId="169" fontId="38" fillId="0" borderId="13" xfId="0" applyNumberFormat="1" applyFont="1" applyFill="1" applyBorder="1" applyAlignment="1" applyProtection="1">
      <alignment horizontal="right" vertical="top" wrapText="1"/>
    </xf>
    <xf numFmtId="0" fontId="40" fillId="5" borderId="21" xfId="15" applyFont="1" applyFill="1" applyBorder="1" applyAlignment="1">
      <alignment horizontal="center"/>
    </xf>
    <xf numFmtId="0" fontId="40" fillId="5" borderId="20" xfId="15" applyFont="1" applyFill="1" applyBorder="1" applyAlignment="1">
      <alignment horizontal="center"/>
    </xf>
    <xf numFmtId="0" fontId="40" fillId="5" borderId="22" xfId="15" applyFont="1" applyFill="1" applyBorder="1" applyAlignment="1">
      <alignment horizontal="center"/>
    </xf>
    <xf numFmtId="169" fontId="40" fillId="5" borderId="23" xfId="15" applyNumberFormat="1" applyFont="1" applyFill="1" applyBorder="1"/>
    <xf numFmtId="0" fontId="38" fillId="5" borderId="0" xfId="15" applyFont="1" applyFill="1"/>
    <xf numFmtId="172" fontId="38" fillId="5" borderId="0" xfId="15" applyNumberFormat="1" applyFont="1" applyFill="1"/>
    <xf numFmtId="169" fontId="38" fillId="5" borderId="0" xfId="15" applyNumberFormat="1" applyFont="1" applyFill="1"/>
    <xf numFmtId="169" fontId="40" fillId="5" borderId="0" xfId="15" applyNumberFormat="1" applyFont="1" applyFill="1" applyAlignment="1">
      <alignment horizontal="center"/>
    </xf>
    <xf numFmtId="0" fontId="40" fillId="0" borderId="24" xfId="15" applyFont="1" applyFill="1" applyBorder="1" applyAlignment="1">
      <alignment horizontal="center" vertical="center" wrapText="1"/>
    </xf>
    <xf numFmtId="0" fontId="40" fillId="0" borderId="25" xfId="15" applyFont="1" applyFill="1" applyBorder="1" applyAlignment="1">
      <alignment horizontal="center" vertical="center" wrapText="1"/>
    </xf>
    <xf numFmtId="0" fontId="40" fillId="0" borderId="26" xfId="15" applyFont="1" applyFill="1" applyBorder="1" applyAlignment="1">
      <alignment horizontal="center" vertical="center" wrapText="1"/>
    </xf>
    <xf numFmtId="0" fontId="52" fillId="6" borderId="27" xfId="0" applyNumberFormat="1" applyFont="1" applyFill="1" applyBorder="1" applyAlignment="1" applyProtection="1">
      <alignment horizontal="left" vertical="top" wrapText="1"/>
    </xf>
    <xf numFmtId="169" fontId="38" fillId="0" borderId="28" xfId="15" applyNumberFormat="1" applyFont="1" applyFill="1" applyBorder="1"/>
    <xf numFmtId="0" fontId="40" fillId="0" borderId="29" xfId="15" applyFont="1" applyFill="1" applyBorder="1" applyAlignment="1">
      <alignment horizontal="center"/>
    </xf>
    <xf numFmtId="0" fontId="40" fillId="0" borderId="20" xfId="15" applyFont="1" applyFill="1" applyBorder="1" applyAlignment="1">
      <alignment horizontal="center"/>
    </xf>
    <xf numFmtId="0" fontId="40" fillId="0" borderId="22" xfId="15" applyFont="1" applyFill="1" applyBorder="1" applyAlignment="1">
      <alignment horizontal="center"/>
    </xf>
    <xf numFmtId="3" fontId="32" fillId="2" borderId="2" xfId="0" applyNumberFormat="1" applyFont="1" applyFill="1" applyBorder="1"/>
    <xf numFmtId="4" fontId="6" fillId="0" borderId="0" xfId="0" applyNumberFormat="1" applyFont="1" applyFill="1"/>
    <xf numFmtId="4" fontId="6" fillId="0" borderId="0" xfId="0" applyNumberFormat="1" applyFont="1" applyFill="1" applyBorder="1"/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46" fillId="2" borderId="0" xfId="0" applyFont="1" applyFill="1" applyAlignment="1">
      <alignment horizontal="left" vertical="center" wrapText="1"/>
    </xf>
    <xf numFmtId="0" fontId="12" fillId="3" borderId="7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31" fillId="2" borderId="10" xfId="0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/>
    </xf>
    <xf numFmtId="0" fontId="32" fillId="2" borderId="10" xfId="0" applyFont="1" applyFill="1" applyBorder="1" applyAlignment="1">
      <alignment horizontal="center"/>
    </xf>
    <xf numFmtId="0" fontId="32" fillId="2" borderId="11" xfId="0" applyFont="1" applyFill="1" applyBorder="1" applyAlignment="1">
      <alignment horizontal="center"/>
    </xf>
    <xf numFmtId="3" fontId="31" fillId="2" borderId="1" xfId="0" applyNumberFormat="1" applyFont="1" applyFill="1" applyBorder="1" applyAlignment="1">
      <alignment horizontal="center"/>
    </xf>
    <xf numFmtId="3" fontId="31" fillId="2" borderId="3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13" fillId="0" borderId="0" xfId="0" applyNumberFormat="1" applyFont="1" applyBorder="1"/>
    <xf numFmtId="0" fontId="39" fillId="5" borderId="0" xfId="15" applyFont="1" applyFill="1" applyAlignment="1">
      <alignment horizontal="center"/>
    </xf>
    <xf numFmtId="0" fontId="40" fillId="0" borderId="0" xfId="15" applyFont="1" applyFill="1" applyAlignment="1">
      <alignment horizontal="center"/>
    </xf>
    <xf numFmtId="0" fontId="40" fillId="0" borderId="30" xfId="15" applyFont="1" applyFill="1" applyBorder="1" applyAlignment="1">
      <alignment horizontal="center" vertical="center" wrapText="1"/>
    </xf>
    <xf numFmtId="43" fontId="38" fillId="0" borderId="16" xfId="16" applyNumberFormat="1" applyFont="1" applyFill="1" applyBorder="1" applyAlignment="1" applyProtection="1">
      <alignment horizontal="left"/>
    </xf>
    <xf numFmtId="14" fontId="38" fillId="0" borderId="16" xfId="15" applyNumberFormat="1" applyFont="1" applyFill="1" applyBorder="1" applyAlignment="1">
      <alignment horizontal="center"/>
    </xf>
    <xf numFmtId="169" fontId="38" fillId="0" borderId="16" xfId="15" applyNumberFormat="1" applyFont="1" applyFill="1" applyBorder="1"/>
    <xf numFmtId="169" fontId="38" fillId="0" borderId="31" xfId="15" applyNumberFormat="1" applyFont="1" applyFill="1" applyBorder="1"/>
    <xf numFmtId="169" fontId="40" fillId="0" borderId="23" xfId="15" applyNumberFormat="1" applyFont="1" applyFill="1" applyBorder="1"/>
    <xf numFmtId="169" fontId="40" fillId="0" borderId="32" xfId="15" applyNumberFormat="1" applyFont="1" applyFill="1" applyBorder="1"/>
  </cellXfs>
  <cellStyles count="17">
    <cellStyle name="          _x000d__x000a_386grabber=VGA.3GR_x000d__x000a_ 2" xfId="15"/>
    <cellStyle name="Euro" xfId="13"/>
    <cellStyle name="Hipervínculo" xfId="16" builtinId="8"/>
    <cellStyle name="Millares" xfId="1" builtinId="3"/>
    <cellStyle name="Millares 2" xfId="3"/>
    <cellStyle name="Millares 2 2" xfId="4"/>
    <cellStyle name="Millares 2 2 2" xfId="5"/>
    <cellStyle name="Millares 2 3" xfId="6"/>
    <cellStyle name="Millares 3" xfId="7"/>
    <cellStyle name="Millares 3 2" xfId="8"/>
    <cellStyle name="Millares 4" xfId="12"/>
    <cellStyle name="Normal" xfId="0" builtinId="0"/>
    <cellStyle name="Normal 2" xfId="2"/>
    <cellStyle name="Normal 2 2" xfId="9"/>
    <cellStyle name="Normal 3" xfId="10"/>
    <cellStyle name="Normal 4" xfId="11"/>
    <cellStyle name="Porcentaje" xfId="1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239</xdr:row>
      <xdr:rowOff>0</xdr:rowOff>
    </xdr:from>
    <xdr:to>
      <xdr:col>5</xdr:col>
      <xdr:colOff>495300</xdr:colOff>
      <xdr:row>248</xdr:row>
      <xdr:rowOff>114300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762000" y="43453050"/>
          <a:ext cx="598170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5</xdr:col>
          <xdr:colOff>504825</xdr:colOff>
          <xdr:row>118</xdr:row>
          <xdr:rowOff>152400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5</xdr:col>
      <xdr:colOff>533400</xdr:colOff>
      <xdr:row>32</xdr:row>
      <xdr:rowOff>66675</xdr:rowOff>
    </xdr:to>
    <xdr:pic>
      <xdr:nvPicPr>
        <xdr:cNvPr id="114" name="Imagen 1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6019800" cy="616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5</xdr:col>
      <xdr:colOff>390525</xdr:colOff>
      <xdr:row>69</xdr:row>
      <xdr:rowOff>76200</xdr:rowOff>
    </xdr:to>
    <xdr:pic>
      <xdr:nvPicPr>
        <xdr:cNvPr id="116" name="Imagen 1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86500"/>
          <a:ext cx="5876925" cy="693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5</xdr:col>
      <xdr:colOff>390525</xdr:colOff>
      <xdr:row>107</xdr:row>
      <xdr:rowOff>0</xdr:rowOff>
    </xdr:to>
    <xdr:pic>
      <xdr:nvPicPr>
        <xdr:cNvPr id="117" name="Imagen 1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335000"/>
          <a:ext cx="5876925" cy="674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5</xdr:col>
      <xdr:colOff>390525</xdr:colOff>
      <xdr:row>247</xdr:row>
      <xdr:rowOff>114300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548300"/>
          <a:ext cx="5876925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542925</xdr:colOff>
      <xdr:row>28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5876925" cy="515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1476375</xdr:colOff>
      <xdr:row>0</xdr:row>
      <xdr:rowOff>28575</xdr:rowOff>
    </xdr:from>
    <xdr:to>
      <xdr:col>3</xdr:col>
      <xdr:colOff>485775</xdr:colOff>
      <xdr:row>3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28575"/>
          <a:ext cx="44767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11</xdr:row>
      <xdr:rowOff>95250</xdr:rowOff>
    </xdr:from>
    <xdr:to>
      <xdr:col>8</xdr:col>
      <xdr:colOff>238125</xdr:colOff>
      <xdr:row>12</xdr:row>
      <xdr:rowOff>85725</xdr:rowOff>
    </xdr:to>
    <xdr:sp macro="" textlink="">
      <xdr:nvSpPr>
        <xdr:cNvPr id="2" name="Freeform 1"/>
        <xdr:cNvSpPr>
          <a:spLocks noEditPoints="1"/>
        </xdr:cNvSpPr>
      </xdr:nvSpPr>
      <xdr:spPr bwMode="auto">
        <a:xfrm>
          <a:off x="4476750" y="2000250"/>
          <a:ext cx="2190750" cy="133350"/>
        </a:xfrm>
        <a:custGeom>
          <a:avLst/>
          <a:gdLst>
            <a:gd name="T0" fmla="*/ 6401 w 7974"/>
            <a:gd name="T1" fmla="*/ 492 h 570"/>
            <a:gd name="T2" fmla="*/ 6535 w 7974"/>
            <a:gd name="T3" fmla="*/ 343 h 570"/>
            <a:gd name="T4" fmla="*/ 6173 w 7974"/>
            <a:gd name="T5" fmla="*/ 295 h 570"/>
            <a:gd name="T6" fmla="*/ 5595 w 7974"/>
            <a:gd name="T7" fmla="*/ 86 h 570"/>
            <a:gd name="T8" fmla="*/ 2369 w 7974"/>
            <a:gd name="T9" fmla="*/ 86 h 570"/>
            <a:gd name="T10" fmla="*/ 3151 w 7974"/>
            <a:gd name="T11" fmla="*/ 286 h 570"/>
            <a:gd name="T12" fmla="*/ 3264 w 7974"/>
            <a:gd name="T13" fmla="*/ 129 h 570"/>
            <a:gd name="T14" fmla="*/ 2946 w 7974"/>
            <a:gd name="T15" fmla="*/ 74 h 570"/>
            <a:gd name="T16" fmla="*/ 6398 w 7974"/>
            <a:gd name="T17" fmla="*/ 230 h 570"/>
            <a:gd name="T18" fmla="*/ 6496 w 7974"/>
            <a:gd name="T19" fmla="*/ 111 h 570"/>
            <a:gd name="T20" fmla="*/ 6173 w 7974"/>
            <a:gd name="T21" fmla="*/ 74 h 570"/>
            <a:gd name="T22" fmla="*/ 969 w 7974"/>
            <a:gd name="T23" fmla="*/ 190 h 570"/>
            <a:gd name="T24" fmla="*/ 1437 w 7974"/>
            <a:gd name="T25" fmla="*/ 450 h 570"/>
            <a:gd name="T26" fmla="*/ 1349 w 7974"/>
            <a:gd name="T27" fmla="*/ 77 h 570"/>
            <a:gd name="T28" fmla="*/ 7974 w 7974"/>
            <a:gd name="T29" fmla="*/ 76 h 570"/>
            <a:gd name="T30" fmla="*/ 7943 w 7974"/>
            <a:gd name="T31" fmla="*/ 291 h 570"/>
            <a:gd name="T32" fmla="*/ 7974 w 7974"/>
            <a:gd name="T33" fmla="*/ 559 h 570"/>
            <a:gd name="T34" fmla="*/ 6912 w 7974"/>
            <a:gd name="T35" fmla="*/ 12 h 570"/>
            <a:gd name="T36" fmla="*/ 6788 w 7974"/>
            <a:gd name="T37" fmla="*/ 559 h 570"/>
            <a:gd name="T38" fmla="*/ 6444 w 7974"/>
            <a:gd name="T39" fmla="*/ 15 h 570"/>
            <a:gd name="T40" fmla="*/ 6601 w 7974"/>
            <a:gd name="T41" fmla="*/ 204 h 570"/>
            <a:gd name="T42" fmla="*/ 6679 w 7974"/>
            <a:gd name="T43" fmla="*/ 391 h 570"/>
            <a:gd name="T44" fmla="*/ 6315 w 7974"/>
            <a:gd name="T45" fmla="*/ 559 h 570"/>
            <a:gd name="T46" fmla="*/ 5675 w 7974"/>
            <a:gd name="T47" fmla="*/ 12 h 570"/>
            <a:gd name="T48" fmla="*/ 5418 w 7974"/>
            <a:gd name="T49" fmla="*/ 406 h 570"/>
            <a:gd name="T50" fmla="*/ 4064 w 7974"/>
            <a:gd name="T51" fmla="*/ 12 h 570"/>
            <a:gd name="T52" fmla="*/ 4306 w 7974"/>
            <a:gd name="T53" fmla="*/ 503 h 570"/>
            <a:gd name="T54" fmla="*/ 4064 w 7974"/>
            <a:gd name="T55" fmla="*/ 503 h 570"/>
            <a:gd name="T56" fmla="*/ 4064 w 7974"/>
            <a:gd name="T57" fmla="*/ 12 h 570"/>
            <a:gd name="T58" fmla="*/ 4033 w 7974"/>
            <a:gd name="T59" fmla="*/ 494 h 570"/>
            <a:gd name="T60" fmla="*/ 2823 w 7974"/>
            <a:gd name="T61" fmla="*/ 12 h 570"/>
            <a:gd name="T62" fmla="*/ 3380 w 7974"/>
            <a:gd name="T63" fmla="*/ 99 h 570"/>
            <a:gd name="T64" fmla="*/ 3215 w 7974"/>
            <a:gd name="T65" fmla="*/ 340 h 570"/>
            <a:gd name="T66" fmla="*/ 2823 w 7974"/>
            <a:gd name="T67" fmla="*/ 559 h 570"/>
            <a:gd name="T68" fmla="*/ 2761 w 7974"/>
            <a:gd name="T69" fmla="*/ 559 h 570"/>
            <a:gd name="T70" fmla="*/ 2108 w 7974"/>
            <a:gd name="T71" fmla="*/ 559 h 570"/>
            <a:gd name="T72" fmla="*/ 175 w 7974"/>
            <a:gd name="T73" fmla="*/ 12 h 570"/>
            <a:gd name="T74" fmla="*/ 664 w 7974"/>
            <a:gd name="T75" fmla="*/ 559 h 570"/>
            <a:gd name="T76" fmla="*/ 0 w 7974"/>
            <a:gd name="T77" fmla="*/ 559 h 570"/>
            <a:gd name="T78" fmla="*/ 5099 w 7974"/>
            <a:gd name="T79" fmla="*/ 16 h 570"/>
            <a:gd name="T80" fmla="*/ 5212 w 7974"/>
            <a:gd name="T81" fmla="*/ 136 h 570"/>
            <a:gd name="T82" fmla="*/ 4934 w 7974"/>
            <a:gd name="T83" fmla="*/ 64 h 570"/>
            <a:gd name="T84" fmla="*/ 4646 w 7974"/>
            <a:gd name="T85" fmla="*/ 286 h 570"/>
            <a:gd name="T86" fmla="*/ 4934 w 7974"/>
            <a:gd name="T87" fmla="*/ 506 h 570"/>
            <a:gd name="T88" fmla="*/ 5213 w 7974"/>
            <a:gd name="T89" fmla="*/ 435 h 570"/>
            <a:gd name="T90" fmla="*/ 5099 w 7974"/>
            <a:gd name="T91" fmla="*/ 553 h 570"/>
            <a:gd name="T92" fmla="*/ 4634 w 7974"/>
            <a:gd name="T93" fmla="*/ 497 h 570"/>
            <a:gd name="T94" fmla="*/ 4633 w 7974"/>
            <a:gd name="T95" fmla="*/ 77 h 570"/>
            <a:gd name="T96" fmla="*/ 1402 w 7974"/>
            <a:gd name="T97" fmla="*/ 20 h 570"/>
            <a:gd name="T98" fmla="*/ 1613 w 7974"/>
            <a:gd name="T99" fmla="*/ 406 h 570"/>
            <a:gd name="T100" fmla="*/ 1061 w 7974"/>
            <a:gd name="T101" fmla="*/ 551 h 570"/>
            <a:gd name="T102" fmla="*/ 850 w 7974"/>
            <a:gd name="T103" fmla="*/ 164 h 57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7974" h="570">
              <a:moveTo>
                <a:pt x="6173" y="295"/>
              </a:moveTo>
              <a:cubicBezTo>
                <a:pt x="6173" y="362"/>
                <a:pt x="6173" y="429"/>
                <a:pt x="6173" y="497"/>
              </a:cubicBezTo>
              <a:cubicBezTo>
                <a:pt x="6206" y="497"/>
                <a:pt x="6239" y="497"/>
                <a:pt x="6273" y="497"/>
              </a:cubicBezTo>
              <a:cubicBezTo>
                <a:pt x="6327" y="497"/>
                <a:pt x="6370" y="495"/>
                <a:pt x="6401" y="492"/>
              </a:cubicBezTo>
              <a:cubicBezTo>
                <a:pt x="6432" y="489"/>
                <a:pt x="6459" y="483"/>
                <a:pt x="6483" y="474"/>
              </a:cubicBezTo>
              <a:cubicBezTo>
                <a:pt x="6506" y="464"/>
                <a:pt x="6523" y="453"/>
                <a:pt x="6534" y="441"/>
              </a:cubicBezTo>
              <a:cubicBezTo>
                <a:pt x="6545" y="429"/>
                <a:pt x="6550" y="413"/>
                <a:pt x="6550" y="394"/>
              </a:cubicBezTo>
              <a:cubicBezTo>
                <a:pt x="6550" y="373"/>
                <a:pt x="6546" y="356"/>
                <a:pt x="6535" y="343"/>
              </a:cubicBezTo>
              <a:cubicBezTo>
                <a:pt x="6525" y="330"/>
                <a:pt x="6505" y="318"/>
                <a:pt x="6475" y="309"/>
              </a:cubicBezTo>
              <a:cubicBezTo>
                <a:pt x="6455" y="303"/>
                <a:pt x="6434" y="299"/>
                <a:pt x="6411" y="297"/>
              </a:cubicBezTo>
              <a:cubicBezTo>
                <a:pt x="6388" y="295"/>
                <a:pt x="6355" y="295"/>
                <a:pt x="6313" y="295"/>
              </a:cubicBezTo>
              <a:cubicBezTo>
                <a:pt x="6266" y="295"/>
                <a:pt x="6219" y="295"/>
                <a:pt x="6173" y="295"/>
              </a:cubicBezTo>
              <a:close/>
              <a:moveTo>
                <a:pt x="5595" y="86"/>
              </a:moveTo>
              <a:cubicBezTo>
                <a:pt x="5547" y="171"/>
                <a:pt x="5501" y="258"/>
                <a:pt x="5453" y="344"/>
              </a:cubicBezTo>
              <a:cubicBezTo>
                <a:pt x="5548" y="344"/>
                <a:pt x="5643" y="344"/>
                <a:pt x="5739" y="344"/>
              </a:cubicBezTo>
              <a:cubicBezTo>
                <a:pt x="5690" y="258"/>
                <a:pt x="5644" y="171"/>
                <a:pt x="5595" y="86"/>
              </a:cubicBezTo>
              <a:close/>
              <a:moveTo>
                <a:pt x="2369" y="86"/>
              </a:moveTo>
              <a:cubicBezTo>
                <a:pt x="2321" y="171"/>
                <a:pt x="2275" y="258"/>
                <a:pt x="2226" y="344"/>
              </a:cubicBezTo>
              <a:cubicBezTo>
                <a:pt x="2322" y="344"/>
                <a:pt x="2417" y="344"/>
                <a:pt x="2513" y="344"/>
              </a:cubicBezTo>
              <a:cubicBezTo>
                <a:pt x="2464" y="258"/>
                <a:pt x="2418" y="171"/>
                <a:pt x="2369" y="86"/>
              </a:cubicBezTo>
              <a:close/>
              <a:moveTo>
                <a:pt x="2946" y="74"/>
              </a:moveTo>
              <a:cubicBezTo>
                <a:pt x="2946" y="147"/>
                <a:pt x="2946" y="220"/>
                <a:pt x="2946" y="293"/>
              </a:cubicBezTo>
              <a:cubicBezTo>
                <a:pt x="2974" y="293"/>
                <a:pt x="3002" y="293"/>
                <a:pt x="3030" y="293"/>
              </a:cubicBezTo>
              <a:cubicBezTo>
                <a:pt x="3080" y="293"/>
                <a:pt x="3121" y="290"/>
                <a:pt x="3151" y="286"/>
              </a:cubicBezTo>
              <a:cubicBezTo>
                <a:pt x="3182" y="281"/>
                <a:pt x="3208" y="272"/>
                <a:pt x="3228" y="260"/>
              </a:cubicBezTo>
              <a:cubicBezTo>
                <a:pt x="3247" y="249"/>
                <a:pt x="3260" y="237"/>
                <a:pt x="3268" y="224"/>
              </a:cubicBezTo>
              <a:cubicBezTo>
                <a:pt x="3277" y="211"/>
                <a:pt x="3281" y="196"/>
                <a:pt x="3281" y="178"/>
              </a:cubicBezTo>
              <a:cubicBezTo>
                <a:pt x="3281" y="160"/>
                <a:pt x="3275" y="143"/>
                <a:pt x="3264" y="129"/>
              </a:cubicBezTo>
              <a:cubicBezTo>
                <a:pt x="3253" y="115"/>
                <a:pt x="3236" y="104"/>
                <a:pt x="3214" y="95"/>
              </a:cubicBezTo>
              <a:cubicBezTo>
                <a:pt x="3194" y="88"/>
                <a:pt x="3172" y="82"/>
                <a:pt x="3146" y="79"/>
              </a:cubicBezTo>
              <a:cubicBezTo>
                <a:pt x="3120" y="76"/>
                <a:pt x="3087" y="74"/>
                <a:pt x="3049" y="74"/>
              </a:cubicBezTo>
              <a:cubicBezTo>
                <a:pt x="3014" y="74"/>
                <a:pt x="2980" y="74"/>
                <a:pt x="2946" y="74"/>
              </a:cubicBezTo>
              <a:close/>
              <a:moveTo>
                <a:pt x="6173" y="74"/>
              </a:moveTo>
              <a:cubicBezTo>
                <a:pt x="6173" y="127"/>
                <a:pt x="6173" y="180"/>
                <a:pt x="6173" y="234"/>
              </a:cubicBezTo>
              <a:cubicBezTo>
                <a:pt x="6219" y="234"/>
                <a:pt x="6266" y="234"/>
                <a:pt x="6313" y="234"/>
              </a:cubicBezTo>
              <a:cubicBezTo>
                <a:pt x="6352" y="234"/>
                <a:pt x="6380" y="233"/>
                <a:pt x="6398" y="230"/>
              </a:cubicBezTo>
              <a:cubicBezTo>
                <a:pt x="6417" y="228"/>
                <a:pt x="6435" y="223"/>
                <a:pt x="6455" y="216"/>
              </a:cubicBezTo>
              <a:cubicBezTo>
                <a:pt x="6474" y="209"/>
                <a:pt x="6487" y="199"/>
                <a:pt x="6495" y="188"/>
              </a:cubicBezTo>
              <a:cubicBezTo>
                <a:pt x="6503" y="177"/>
                <a:pt x="6507" y="162"/>
                <a:pt x="6507" y="145"/>
              </a:cubicBezTo>
              <a:cubicBezTo>
                <a:pt x="6507" y="132"/>
                <a:pt x="6503" y="121"/>
                <a:pt x="6496" y="111"/>
              </a:cubicBezTo>
              <a:cubicBezTo>
                <a:pt x="6488" y="101"/>
                <a:pt x="6476" y="94"/>
                <a:pt x="6459" y="88"/>
              </a:cubicBezTo>
              <a:cubicBezTo>
                <a:pt x="6439" y="82"/>
                <a:pt x="6417" y="77"/>
                <a:pt x="6393" y="76"/>
              </a:cubicBezTo>
              <a:cubicBezTo>
                <a:pt x="6368" y="74"/>
                <a:pt x="6334" y="74"/>
                <a:pt x="6291" y="74"/>
              </a:cubicBezTo>
              <a:cubicBezTo>
                <a:pt x="6252" y="74"/>
                <a:pt x="6212" y="74"/>
                <a:pt x="6173" y="74"/>
              </a:cubicBezTo>
              <a:close/>
              <a:moveTo>
                <a:pt x="1232" y="63"/>
              </a:moveTo>
              <a:cubicBezTo>
                <a:pt x="1187" y="63"/>
                <a:pt x="1148" y="68"/>
                <a:pt x="1114" y="77"/>
              </a:cubicBezTo>
              <a:cubicBezTo>
                <a:pt x="1081" y="86"/>
                <a:pt x="1051" y="101"/>
                <a:pt x="1025" y="120"/>
              </a:cubicBezTo>
              <a:cubicBezTo>
                <a:pt x="1000" y="138"/>
                <a:pt x="982" y="162"/>
                <a:pt x="969" y="190"/>
              </a:cubicBezTo>
              <a:cubicBezTo>
                <a:pt x="955" y="218"/>
                <a:pt x="949" y="250"/>
                <a:pt x="949" y="285"/>
              </a:cubicBezTo>
              <a:cubicBezTo>
                <a:pt x="949" y="357"/>
                <a:pt x="974" y="413"/>
                <a:pt x="1026" y="450"/>
              </a:cubicBezTo>
              <a:cubicBezTo>
                <a:pt x="1077" y="488"/>
                <a:pt x="1146" y="507"/>
                <a:pt x="1232" y="507"/>
              </a:cubicBezTo>
              <a:cubicBezTo>
                <a:pt x="1318" y="507"/>
                <a:pt x="1386" y="488"/>
                <a:pt x="1437" y="450"/>
              </a:cubicBezTo>
              <a:cubicBezTo>
                <a:pt x="1488" y="413"/>
                <a:pt x="1513" y="357"/>
                <a:pt x="1513" y="285"/>
              </a:cubicBezTo>
              <a:cubicBezTo>
                <a:pt x="1513" y="249"/>
                <a:pt x="1507" y="217"/>
                <a:pt x="1493" y="189"/>
              </a:cubicBezTo>
              <a:cubicBezTo>
                <a:pt x="1480" y="161"/>
                <a:pt x="1462" y="138"/>
                <a:pt x="1437" y="120"/>
              </a:cubicBezTo>
              <a:cubicBezTo>
                <a:pt x="1413" y="101"/>
                <a:pt x="1383" y="86"/>
                <a:pt x="1349" y="77"/>
              </a:cubicBezTo>
              <a:cubicBezTo>
                <a:pt x="1314" y="68"/>
                <a:pt x="1275" y="63"/>
                <a:pt x="1232" y="63"/>
              </a:cubicBezTo>
              <a:close/>
              <a:moveTo>
                <a:pt x="7393" y="12"/>
              </a:moveTo>
              <a:cubicBezTo>
                <a:pt x="7587" y="12"/>
                <a:pt x="7780" y="12"/>
                <a:pt x="7974" y="12"/>
              </a:cubicBezTo>
              <a:cubicBezTo>
                <a:pt x="7974" y="33"/>
                <a:pt x="7974" y="55"/>
                <a:pt x="7974" y="76"/>
              </a:cubicBezTo>
              <a:cubicBezTo>
                <a:pt x="7822" y="76"/>
                <a:pt x="7669" y="76"/>
                <a:pt x="7517" y="76"/>
              </a:cubicBezTo>
              <a:cubicBezTo>
                <a:pt x="7517" y="126"/>
                <a:pt x="7517" y="176"/>
                <a:pt x="7517" y="226"/>
              </a:cubicBezTo>
              <a:cubicBezTo>
                <a:pt x="7659" y="226"/>
                <a:pt x="7801" y="226"/>
                <a:pt x="7943" y="226"/>
              </a:cubicBezTo>
              <a:cubicBezTo>
                <a:pt x="7943" y="248"/>
                <a:pt x="7943" y="269"/>
                <a:pt x="7943" y="291"/>
              </a:cubicBezTo>
              <a:cubicBezTo>
                <a:pt x="7801" y="291"/>
                <a:pt x="7659" y="291"/>
                <a:pt x="7517" y="291"/>
              </a:cubicBezTo>
              <a:cubicBezTo>
                <a:pt x="7517" y="359"/>
                <a:pt x="7517" y="426"/>
                <a:pt x="7517" y="494"/>
              </a:cubicBezTo>
              <a:cubicBezTo>
                <a:pt x="7669" y="494"/>
                <a:pt x="7822" y="494"/>
                <a:pt x="7974" y="494"/>
              </a:cubicBezTo>
              <a:cubicBezTo>
                <a:pt x="7974" y="516"/>
                <a:pt x="7974" y="537"/>
                <a:pt x="7974" y="559"/>
              </a:cubicBezTo>
              <a:cubicBezTo>
                <a:pt x="7780" y="559"/>
                <a:pt x="7587" y="559"/>
                <a:pt x="7393" y="559"/>
              </a:cubicBezTo>
              <a:cubicBezTo>
                <a:pt x="7393" y="376"/>
                <a:pt x="7393" y="194"/>
                <a:pt x="7393" y="12"/>
              </a:cubicBezTo>
              <a:close/>
              <a:moveTo>
                <a:pt x="6788" y="12"/>
              </a:moveTo>
              <a:cubicBezTo>
                <a:pt x="6830" y="12"/>
                <a:pt x="6871" y="12"/>
                <a:pt x="6912" y="12"/>
              </a:cubicBezTo>
              <a:cubicBezTo>
                <a:pt x="6912" y="172"/>
                <a:pt x="6912" y="333"/>
                <a:pt x="6912" y="494"/>
              </a:cubicBezTo>
              <a:cubicBezTo>
                <a:pt x="7050" y="494"/>
                <a:pt x="7188" y="494"/>
                <a:pt x="7327" y="494"/>
              </a:cubicBezTo>
              <a:cubicBezTo>
                <a:pt x="7327" y="516"/>
                <a:pt x="7327" y="537"/>
                <a:pt x="7327" y="559"/>
              </a:cubicBezTo>
              <a:cubicBezTo>
                <a:pt x="7147" y="559"/>
                <a:pt x="6968" y="559"/>
                <a:pt x="6788" y="559"/>
              </a:cubicBezTo>
              <a:cubicBezTo>
                <a:pt x="6788" y="376"/>
                <a:pt x="6788" y="194"/>
                <a:pt x="6788" y="12"/>
              </a:cubicBezTo>
              <a:close/>
              <a:moveTo>
                <a:pt x="6049" y="12"/>
              </a:moveTo>
              <a:cubicBezTo>
                <a:pt x="6131" y="12"/>
                <a:pt x="6213" y="12"/>
                <a:pt x="6295" y="12"/>
              </a:cubicBezTo>
              <a:cubicBezTo>
                <a:pt x="6361" y="12"/>
                <a:pt x="6411" y="13"/>
                <a:pt x="6444" y="15"/>
              </a:cubicBezTo>
              <a:cubicBezTo>
                <a:pt x="6477" y="18"/>
                <a:pt x="6509" y="24"/>
                <a:pt x="6539" y="34"/>
              </a:cubicBezTo>
              <a:cubicBezTo>
                <a:pt x="6573" y="44"/>
                <a:pt x="6597" y="58"/>
                <a:pt x="6612" y="75"/>
              </a:cubicBezTo>
              <a:cubicBezTo>
                <a:pt x="6628" y="92"/>
                <a:pt x="6635" y="112"/>
                <a:pt x="6635" y="135"/>
              </a:cubicBezTo>
              <a:cubicBezTo>
                <a:pt x="6635" y="161"/>
                <a:pt x="6624" y="184"/>
                <a:pt x="6601" y="204"/>
              </a:cubicBezTo>
              <a:cubicBezTo>
                <a:pt x="6577" y="224"/>
                <a:pt x="6546" y="241"/>
                <a:pt x="6505" y="252"/>
              </a:cubicBezTo>
              <a:cubicBezTo>
                <a:pt x="6505" y="253"/>
                <a:pt x="6505" y="254"/>
                <a:pt x="6505" y="255"/>
              </a:cubicBezTo>
              <a:cubicBezTo>
                <a:pt x="6560" y="263"/>
                <a:pt x="6603" y="280"/>
                <a:pt x="6633" y="303"/>
              </a:cubicBezTo>
              <a:cubicBezTo>
                <a:pt x="6664" y="326"/>
                <a:pt x="6679" y="356"/>
                <a:pt x="6679" y="391"/>
              </a:cubicBezTo>
              <a:cubicBezTo>
                <a:pt x="6679" y="418"/>
                <a:pt x="6670" y="442"/>
                <a:pt x="6653" y="463"/>
              </a:cubicBezTo>
              <a:cubicBezTo>
                <a:pt x="6635" y="484"/>
                <a:pt x="6612" y="501"/>
                <a:pt x="6582" y="514"/>
              </a:cubicBezTo>
              <a:cubicBezTo>
                <a:pt x="6547" y="530"/>
                <a:pt x="6510" y="542"/>
                <a:pt x="6470" y="549"/>
              </a:cubicBezTo>
              <a:cubicBezTo>
                <a:pt x="6430" y="555"/>
                <a:pt x="6379" y="559"/>
                <a:pt x="6315" y="559"/>
              </a:cubicBezTo>
              <a:cubicBezTo>
                <a:pt x="6227" y="559"/>
                <a:pt x="6138" y="559"/>
                <a:pt x="6049" y="559"/>
              </a:cubicBezTo>
              <a:cubicBezTo>
                <a:pt x="6049" y="376"/>
                <a:pt x="6049" y="194"/>
                <a:pt x="6049" y="12"/>
              </a:cubicBezTo>
              <a:close/>
              <a:moveTo>
                <a:pt x="5522" y="12"/>
              </a:moveTo>
              <a:cubicBezTo>
                <a:pt x="5573" y="12"/>
                <a:pt x="5624" y="12"/>
                <a:pt x="5675" y="12"/>
              </a:cubicBezTo>
              <a:cubicBezTo>
                <a:pt x="5780" y="193"/>
                <a:pt x="5882" y="377"/>
                <a:pt x="5988" y="559"/>
              </a:cubicBezTo>
              <a:cubicBezTo>
                <a:pt x="5944" y="559"/>
                <a:pt x="5901" y="559"/>
                <a:pt x="5857" y="559"/>
              </a:cubicBezTo>
              <a:cubicBezTo>
                <a:pt x="5829" y="508"/>
                <a:pt x="5802" y="457"/>
                <a:pt x="5773" y="406"/>
              </a:cubicBezTo>
              <a:cubicBezTo>
                <a:pt x="5655" y="406"/>
                <a:pt x="5536" y="406"/>
                <a:pt x="5418" y="406"/>
              </a:cubicBezTo>
              <a:cubicBezTo>
                <a:pt x="5390" y="457"/>
                <a:pt x="5363" y="508"/>
                <a:pt x="5334" y="559"/>
              </a:cubicBezTo>
              <a:cubicBezTo>
                <a:pt x="5292" y="559"/>
                <a:pt x="5251" y="559"/>
                <a:pt x="5209" y="559"/>
              </a:cubicBezTo>
              <a:cubicBezTo>
                <a:pt x="5315" y="377"/>
                <a:pt x="5416" y="193"/>
                <a:pt x="5522" y="12"/>
              </a:cubicBezTo>
              <a:close/>
              <a:moveTo>
                <a:pt x="4064" y="12"/>
              </a:moveTo>
              <a:cubicBezTo>
                <a:pt x="4184" y="12"/>
                <a:pt x="4304" y="12"/>
                <a:pt x="4424" y="12"/>
              </a:cubicBezTo>
              <a:cubicBezTo>
                <a:pt x="4424" y="30"/>
                <a:pt x="4424" y="49"/>
                <a:pt x="4424" y="67"/>
              </a:cubicBezTo>
              <a:cubicBezTo>
                <a:pt x="4385" y="67"/>
                <a:pt x="4345" y="67"/>
                <a:pt x="4306" y="67"/>
              </a:cubicBezTo>
              <a:cubicBezTo>
                <a:pt x="4306" y="213"/>
                <a:pt x="4306" y="358"/>
                <a:pt x="4306" y="503"/>
              </a:cubicBezTo>
              <a:cubicBezTo>
                <a:pt x="4345" y="503"/>
                <a:pt x="4385" y="503"/>
                <a:pt x="4424" y="503"/>
              </a:cubicBezTo>
              <a:cubicBezTo>
                <a:pt x="4424" y="522"/>
                <a:pt x="4424" y="540"/>
                <a:pt x="4424" y="559"/>
              </a:cubicBezTo>
              <a:cubicBezTo>
                <a:pt x="4304" y="559"/>
                <a:pt x="4184" y="559"/>
                <a:pt x="4064" y="559"/>
              </a:cubicBezTo>
              <a:cubicBezTo>
                <a:pt x="4064" y="540"/>
                <a:pt x="4064" y="522"/>
                <a:pt x="4064" y="503"/>
              </a:cubicBezTo>
              <a:cubicBezTo>
                <a:pt x="4103" y="503"/>
                <a:pt x="4143" y="503"/>
                <a:pt x="4182" y="503"/>
              </a:cubicBezTo>
              <a:cubicBezTo>
                <a:pt x="4182" y="358"/>
                <a:pt x="4182" y="213"/>
                <a:pt x="4182" y="67"/>
              </a:cubicBezTo>
              <a:cubicBezTo>
                <a:pt x="4143" y="67"/>
                <a:pt x="4103" y="67"/>
                <a:pt x="4064" y="67"/>
              </a:cubicBezTo>
              <a:cubicBezTo>
                <a:pt x="4064" y="49"/>
                <a:pt x="4064" y="30"/>
                <a:pt x="4064" y="12"/>
              </a:cubicBezTo>
              <a:close/>
              <a:moveTo>
                <a:pt x="3495" y="12"/>
              </a:moveTo>
              <a:cubicBezTo>
                <a:pt x="3536" y="12"/>
                <a:pt x="3577" y="12"/>
                <a:pt x="3618" y="12"/>
              </a:cubicBezTo>
              <a:cubicBezTo>
                <a:pt x="3618" y="172"/>
                <a:pt x="3618" y="333"/>
                <a:pt x="3618" y="494"/>
              </a:cubicBezTo>
              <a:cubicBezTo>
                <a:pt x="3757" y="494"/>
                <a:pt x="3895" y="494"/>
                <a:pt x="4033" y="494"/>
              </a:cubicBezTo>
              <a:cubicBezTo>
                <a:pt x="4033" y="516"/>
                <a:pt x="4033" y="537"/>
                <a:pt x="4033" y="559"/>
              </a:cubicBezTo>
              <a:cubicBezTo>
                <a:pt x="3854" y="559"/>
                <a:pt x="3674" y="559"/>
                <a:pt x="3495" y="559"/>
              </a:cubicBezTo>
              <a:cubicBezTo>
                <a:pt x="3495" y="376"/>
                <a:pt x="3495" y="194"/>
                <a:pt x="3495" y="12"/>
              </a:cubicBezTo>
              <a:close/>
              <a:moveTo>
                <a:pt x="2823" y="12"/>
              </a:moveTo>
              <a:cubicBezTo>
                <a:pt x="2901" y="12"/>
                <a:pt x="2978" y="12"/>
                <a:pt x="3056" y="12"/>
              </a:cubicBezTo>
              <a:cubicBezTo>
                <a:pt x="3111" y="12"/>
                <a:pt x="3158" y="14"/>
                <a:pt x="3196" y="20"/>
              </a:cubicBezTo>
              <a:cubicBezTo>
                <a:pt x="3235" y="25"/>
                <a:pt x="3269" y="34"/>
                <a:pt x="3299" y="46"/>
              </a:cubicBezTo>
              <a:cubicBezTo>
                <a:pt x="3333" y="59"/>
                <a:pt x="3360" y="78"/>
                <a:pt x="3380" y="99"/>
              </a:cubicBezTo>
              <a:cubicBezTo>
                <a:pt x="3399" y="120"/>
                <a:pt x="3409" y="146"/>
                <a:pt x="3409" y="177"/>
              </a:cubicBezTo>
              <a:cubicBezTo>
                <a:pt x="3409" y="200"/>
                <a:pt x="3402" y="223"/>
                <a:pt x="3387" y="244"/>
              </a:cubicBezTo>
              <a:cubicBezTo>
                <a:pt x="3373" y="265"/>
                <a:pt x="3353" y="284"/>
                <a:pt x="3328" y="298"/>
              </a:cubicBezTo>
              <a:cubicBezTo>
                <a:pt x="3296" y="317"/>
                <a:pt x="3258" y="331"/>
                <a:pt x="3215" y="340"/>
              </a:cubicBezTo>
              <a:cubicBezTo>
                <a:pt x="3172" y="350"/>
                <a:pt x="3117" y="355"/>
                <a:pt x="3051" y="355"/>
              </a:cubicBezTo>
              <a:cubicBezTo>
                <a:pt x="3016" y="355"/>
                <a:pt x="2981" y="355"/>
                <a:pt x="2946" y="355"/>
              </a:cubicBezTo>
              <a:cubicBezTo>
                <a:pt x="2946" y="423"/>
                <a:pt x="2946" y="491"/>
                <a:pt x="2946" y="559"/>
              </a:cubicBezTo>
              <a:cubicBezTo>
                <a:pt x="2905" y="559"/>
                <a:pt x="2864" y="559"/>
                <a:pt x="2823" y="559"/>
              </a:cubicBezTo>
              <a:cubicBezTo>
                <a:pt x="2823" y="376"/>
                <a:pt x="2823" y="194"/>
                <a:pt x="2823" y="12"/>
              </a:cubicBezTo>
              <a:close/>
              <a:moveTo>
                <a:pt x="2296" y="12"/>
              </a:moveTo>
              <a:cubicBezTo>
                <a:pt x="2347" y="12"/>
                <a:pt x="2398" y="12"/>
                <a:pt x="2448" y="12"/>
              </a:cubicBezTo>
              <a:cubicBezTo>
                <a:pt x="2554" y="193"/>
                <a:pt x="2655" y="377"/>
                <a:pt x="2761" y="559"/>
              </a:cubicBezTo>
              <a:cubicBezTo>
                <a:pt x="2718" y="559"/>
                <a:pt x="2674" y="559"/>
                <a:pt x="2631" y="559"/>
              </a:cubicBezTo>
              <a:cubicBezTo>
                <a:pt x="2602" y="508"/>
                <a:pt x="2575" y="457"/>
                <a:pt x="2547" y="406"/>
              </a:cubicBezTo>
              <a:cubicBezTo>
                <a:pt x="2429" y="406"/>
                <a:pt x="2310" y="406"/>
                <a:pt x="2192" y="406"/>
              </a:cubicBezTo>
              <a:cubicBezTo>
                <a:pt x="2163" y="457"/>
                <a:pt x="2136" y="508"/>
                <a:pt x="2108" y="559"/>
              </a:cubicBezTo>
              <a:cubicBezTo>
                <a:pt x="2066" y="559"/>
                <a:pt x="2025" y="559"/>
                <a:pt x="1983" y="559"/>
              </a:cubicBezTo>
              <a:cubicBezTo>
                <a:pt x="2089" y="377"/>
                <a:pt x="2190" y="193"/>
                <a:pt x="2296" y="12"/>
              </a:cubicBezTo>
              <a:close/>
              <a:moveTo>
                <a:pt x="0" y="12"/>
              </a:moveTo>
              <a:cubicBezTo>
                <a:pt x="58" y="12"/>
                <a:pt x="117" y="12"/>
                <a:pt x="175" y="12"/>
              </a:cubicBezTo>
              <a:cubicBezTo>
                <a:pt x="301" y="155"/>
                <a:pt x="423" y="302"/>
                <a:pt x="549" y="445"/>
              </a:cubicBezTo>
              <a:cubicBezTo>
                <a:pt x="549" y="300"/>
                <a:pt x="549" y="156"/>
                <a:pt x="549" y="12"/>
              </a:cubicBezTo>
              <a:cubicBezTo>
                <a:pt x="587" y="12"/>
                <a:pt x="626" y="12"/>
                <a:pt x="664" y="12"/>
              </a:cubicBezTo>
              <a:cubicBezTo>
                <a:pt x="664" y="194"/>
                <a:pt x="664" y="376"/>
                <a:pt x="664" y="559"/>
              </a:cubicBezTo>
              <a:cubicBezTo>
                <a:pt x="618" y="559"/>
                <a:pt x="572" y="559"/>
                <a:pt x="526" y="559"/>
              </a:cubicBezTo>
              <a:cubicBezTo>
                <a:pt x="387" y="403"/>
                <a:pt x="254" y="243"/>
                <a:pt x="115" y="87"/>
              </a:cubicBezTo>
              <a:cubicBezTo>
                <a:pt x="115" y="244"/>
                <a:pt x="115" y="401"/>
                <a:pt x="115" y="559"/>
              </a:cubicBezTo>
              <a:cubicBezTo>
                <a:pt x="77" y="559"/>
                <a:pt x="38" y="559"/>
                <a:pt x="0" y="559"/>
              </a:cubicBezTo>
              <a:cubicBezTo>
                <a:pt x="0" y="376"/>
                <a:pt x="0" y="194"/>
                <a:pt x="0" y="12"/>
              </a:cubicBezTo>
              <a:close/>
              <a:moveTo>
                <a:pt x="4935" y="2"/>
              </a:moveTo>
              <a:cubicBezTo>
                <a:pt x="4966" y="2"/>
                <a:pt x="4996" y="3"/>
                <a:pt x="5023" y="6"/>
              </a:cubicBezTo>
              <a:cubicBezTo>
                <a:pt x="5050" y="8"/>
                <a:pt x="5075" y="12"/>
                <a:pt x="5099" y="16"/>
              </a:cubicBezTo>
              <a:cubicBezTo>
                <a:pt x="5119" y="20"/>
                <a:pt x="5139" y="24"/>
                <a:pt x="5160" y="30"/>
              </a:cubicBezTo>
              <a:cubicBezTo>
                <a:pt x="5181" y="35"/>
                <a:pt x="5202" y="41"/>
                <a:pt x="5222" y="48"/>
              </a:cubicBezTo>
              <a:cubicBezTo>
                <a:pt x="5222" y="77"/>
                <a:pt x="5222" y="107"/>
                <a:pt x="5222" y="136"/>
              </a:cubicBezTo>
              <a:cubicBezTo>
                <a:pt x="5219" y="136"/>
                <a:pt x="5215" y="136"/>
                <a:pt x="5212" y="136"/>
              </a:cubicBezTo>
              <a:cubicBezTo>
                <a:pt x="5201" y="130"/>
                <a:pt x="5187" y="123"/>
                <a:pt x="5170" y="114"/>
              </a:cubicBezTo>
              <a:cubicBezTo>
                <a:pt x="5153" y="106"/>
                <a:pt x="5132" y="98"/>
                <a:pt x="5108" y="90"/>
              </a:cubicBezTo>
              <a:cubicBezTo>
                <a:pt x="5084" y="82"/>
                <a:pt x="5058" y="76"/>
                <a:pt x="5031" y="71"/>
              </a:cubicBezTo>
              <a:cubicBezTo>
                <a:pt x="5003" y="66"/>
                <a:pt x="4971" y="64"/>
                <a:pt x="4934" y="64"/>
              </a:cubicBezTo>
              <a:cubicBezTo>
                <a:pt x="4894" y="64"/>
                <a:pt x="4857" y="69"/>
                <a:pt x="4822" y="78"/>
              </a:cubicBezTo>
              <a:cubicBezTo>
                <a:pt x="4786" y="87"/>
                <a:pt x="4756" y="102"/>
                <a:pt x="4729" y="120"/>
              </a:cubicBezTo>
              <a:cubicBezTo>
                <a:pt x="4702" y="139"/>
                <a:pt x="4682" y="162"/>
                <a:pt x="4668" y="191"/>
              </a:cubicBezTo>
              <a:cubicBezTo>
                <a:pt x="4653" y="219"/>
                <a:pt x="4646" y="250"/>
                <a:pt x="4646" y="286"/>
              </a:cubicBezTo>
              <a:cubicBezTo>
                <a:pt x="4646" y="323"/>
                <a:pt x="4653" y="356"/>
                <a:pt x="4669" y="383"/>
              </a:cubicBezTo>
              <a:cubicBezTo>
                <a:pt x="4685" y="409"/>
                <a:pt x="4705" y="433"/>
                <a:pt x="4732" y="451"/>
              </a:cubicBezTo>
              <a:cubicBezTo>
                <a:pt x="4758" y="469"/>
                <a:pt x="4788" y="483"/>
                <a:pt x="4823" y="492"/>
              </a:cubicBezTo>
              <a:cubicBezTo>
                <a:pt x="4858" y="501"/>
                <a:pt x="4895" y="506"/>
                <a:pt x="4934" y="506"/>
              </a:cubicBezTo>
              <a:cubicBezTo>
                <a:pt x="4970" y="506"/>
                <a:pt x="5003" y="503"/>
                <a:pt x="5033" y="498"/>
              </a:cubicBezTo>
              <a:cubicBezTo>
                <a:pt x="5063" y="493"/>
                <a:pt x="5090" y="486"/>
                <a:pt x="5114" y="479"/>
              </a:cubicBezTo>
              <a:cubicBezTo>
                <a:pt x="5137" y="471"/>
                <a:pt x="5157" y="463"/>
                <a:pt x="5173" y="455"/>
              </a:cubicBezTo>
              <a:cubicBezTo>
                <a:pt x="5190" y="447"/>
                <a:pt x="5203" y="440"/>
                <a:pt x="5213" y="435"/>
              </a:cubicBezTo>
              <a:cubicBezTo>
                <a:pt x="5216" y="435"/>
                <a:pt x="5219" y="435"/>
                <a:pt x="5222" y="435"/>
              </a:cubicBezTo>
              <a:cubicBezTo>
                <a:pt x="5222" y="464"/>
                <a:pt x="5222" y="493"/>
                <a:pt x="5222" y="522"/>
              </a:cubicBezTo>
              <a:cubicBezTo>
                <a:pt x="5202" y="527"/>
                <a:pt x="5182" y="533"/>
                <a:pt x="5164" y="538"/>
              </a:cubicBezTo>
              <a:cubicBezTo>
                <a:pt x="5146" y="543"/>
                <a:pt x="5124" y="548"/>
                <a:pt x="5099" y="553"/>
              </a:cubicBezTo>
              <a:cubicBezTo>
                <a:pt x="5072" y="558"/>
                <a:pt x="5046" y="562"/>
                <a:pt x="5023" y="565"/>
              </a:cubicBezTo>
              <a:cubicBezTo>
                <a:pt x="5000" y="567"/>
                <a:pt x="4970" y="569"/>
                <a:pt x="4933" y="569"/>
              </a:cubicBezTo>
              <a:cubicBezTo>
                <a:pt x="4873" y="569"/>
                <a:pt x="4817" y="562"/>
                <a:pt x="4766" y="551"/>
              </a:cubicBezTo>
              <a:cubicBezTo>
                <a:pt x="4715" y="539"/>
                <a:pt x="4671" y="520"/>
                <a:pt x="4634" y="497"/>
              </a:cubicBezTo>
              <a:cubicBezTo>
                <a:pt x="4597" y="474"/>
                <a:pt x="4569" y="443"/>
                <a:pt x="4548" y="408"/>
              </a:cubicBezTo>
              <a:cubicBezTo>
                <a:pt x="4527" y="373"/>
                <a:pt x="4517" y="332"/>
                <a:pt x="4517" y="286"/>
              </a:cubicBezTo>
              <a:cubicBezTo>
                <a:pt x="4517" y="240"/>
                <a:pt x="4527" y="200"/>
                <a:pt x="4547" y="166"/>
              </a:cubicBezTo>
              <a:cubicBezTo>
                <a:pt x="4567" y="132"/>
                <a:pt x="4595" y="102"/>
                <a:pt x="4633" y="77"/>
              </a:cubicBezTo>
              <a:cubicBezTo>
                <a:pt x="4671" y="53"/>
                <a:pt x="4714" y="34"/>
                <a:pt x="4765" y="21"/>
              </a:cubicBezTo>
              <a:cubicBezTo>
                <a:pt x="4816" y="8"/>
                <a:pt x="4872" y="2"/>
                <a:pt x="4935" y="2"/>
              </a:cubicBezTo>
              <a:close/>
              <a:moveTo>
                <a:pt x="1231" y="0"/>
              </a:moveTo>
              <a:cubicBezTo>
                <a:pt x="1294" y="0"/>
                <a:pt x="1351" y="7"/>
                <a:pt x="1402" y="20"/>
              </a:cubicBezTo>
              <a:cubicBezTo>
                <a:pt x="1453" y="32"/>
                <a:pt x="1495" y="51"/>
                <a:pt x="1530" y="74"/>
              </a:cubicBezTo>
              <a:cubicBezTo>
                <a:pt x="1566" y="98"/>
                <a:pt x="1593" y="128"/>
                <a:pt x="1613" y="164"/>
              </a:cubicBezTo>
              <a:cubicBezTo>
                <a:pt x="1632" y="199"/>
                <a:pt x="1642" y="240"/>
                <a:pt x="1642" y="285"/>
              </a:cubicBezTo>
              <a:cubicBezTo>
                <a:pt x="1642" y="330"/>
                <a:pt x="1633" y="370"/>
                <a:pt x="1613" y="406"/>
              </a:cubicBezTo>
              <a:cubicBezTo>
                <a:pt x="1594" y="441"/>
                <a:pt x="1567" y="472"/>
                <a:pt x="1530" y="496"/>
              </a:cubicBezTo>
              <a:cubicBezTo>
                <a:pt x="1492" y="521"/>
                <a:pt x="1448" y="540"/>
                <a:pt x="1398" y="552"/>
              </a:cubicBezTo>
              <a:cubicBezTo>
                <a:pt x="1347" y="564"/>
                <a:pt x="1292" y="570"/>
                <a:pt x="1231" y="570"/>
              </a:cubicBezTo>
              <a:cubicBezTo>
                <a:pt x="1168" y="570"/>
                <a:pt x="1112" y="564"/>
                <a:pt x="1061" y="551"/>
              </a:cubicBezTo>
              <a:cubicBezTo>
                <a:pt x="1011" y="539"/>
                <a:pt x="968" y="520"/>
                <a:pt x="932" y="496"/>
              </a:cubicBezTo>
              <a:cubicBezTo>
                <a:pt x="896" y="472"/>
                <a:pt x="869" y="441"/>
                <a:pt x="849" y="406"/>
              </a:cubicBezTo>
              <a:cubicBezTo>
                <a:pt x="830" y="371"/>
                <a:pt x="821" y="330"/>
                <a:pt x="821" y="285"/>
              </a:cubicBezTo>
              <a:cubicBezTo>
                <a:pt x="821" y="239"/>
                <a:pt x="830" y="199"/>
                <a:pt x="850" y="164"/>
              </a:cubicBezTo>
              <a:cubicBezTo>
                <a:pt x="869" y="129"/>
                <a:pt x="896" y="99"/>
                <a:pt x="932" y="74"/>
              </a:cubicBezTo>
              <a:cubicBezTo>
                <a:pt x="968" y="51"/>
                <a:pt x="1011" y="31"/>
                <a:pt x="1062" y="19"/>
              </a:cubicBezTo>
              <a:cubicBezTo>
                <a:pt x="1112" y="7"/>
                <a:pt x="1169" y="0"/>
                <a:pt x="1231" y="0"/>
              </a:cubicBezTo>
              <a:close/>
            </a:path>
          </a:pathLst>
        </a:custGeom>
        <a:noFill/>
        <a:ln w="3810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8</xdr:col>
      <xdr:colOff>314325</xdr:colOff>
      <xdr:row>41</xdr:row>
      <xdr:rowOff>104775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38875"/>
          <a:ext cx="59817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695325</xdr:colOff>
      <xdr:row>11</xdr:row>
      <xdr:rowOff>95250</xdr:rowOff>
    </xdr:from>
    <xdr:to>
      <xdr:col>8</xdr:col>
      <xdr:colOff>238125</xdr:colOff>
      <xdr:row>12</xdr:row>
      <xdr:rowOff>85725</xdr:rowOff>
    </xdr:to>
    <xdr:sp macro="" textlink="">
      <xdr:nvSpPr>
        <xdr:cNvPr id="4" name="Freeform 1"/>
        <xdr:cNvSpPr>
          <a:spLocks noEditPoints="1"/>
        </xdr:cNvSpPr>
      </xdr:nvSpPr>
      <xdr:spPr bwMode="auto">
        <a:xfrm>
          <a:off x="4476750" y="2000250"/>
          <a:ext cx="2190750" cy="133350"/>
        </a:xfrm>
        <a:custGeom>
          <a:avLst/>
          <a:gdLst>
            <a:gd name="T0" fmla="*/ 6401 w 7974"/>
            <a:gd name="T1" fmla="*/ 492 h 570"/>
            <a:gd name="T2" fmla="*/ 6535 w 7974"/>
            <a:gd name="T3" fmla="*/ 343 h 570"/>
            <a:gd name="T4" fmla="*/ 6173 w 7974"/>
            <a:gd name="T5" fmla="*/ 295 h 570"/>
            <a:gd name="T6" fmla="*/ 5595 w 7974"/>
            <a:gd name="T7" fmla="*/ 86 h 570"/>
            <a:gd name="T8" fmla="*/ 2369 w 7974"/>
            <a:gd name="T9" fmla="*/ 86 h 570"/>
            <a:gd name="T10" fmla="*/ 3151 w 7974"/>
            <a:gd name="T11" fmla="*/ 286 h 570"/>
            <a:gd name="T12" fmla="*/ 3264 w 7974"/>
            <a:gd name="T13" fmla="*/ 129 h 570"/>
            <a:gd name="T14" fmla="*/ 2946 w 7974"/>
            <a:gd name="T15" fmla="*/ 74 h 570"/>
            <a:gd name="T16" fmla="*/ 6398 w 7974"/>
            <a:gd name="T17" fmla="*/ 230 h 570"/>
            <a:gd name="T18" fmla="*/ 6496 w 7974"/>
            <a:gd name="T19" fmla="*/ 111 h 570"/>
            <a:gd name="T20" fmla="*/ 6173 w 7974"/>
            <a:gd name="T21" fmla="*/ 74 h 570"/>
            <a:gd name="T22" fmla="*/ 969 w 7974"/>
            <a:gd name="T23" fmla="*/ 190 h 570"/>
            <a:gd name="T24" fmla="*/ 1437 w 7974"/>
            <a:gd name="T25" fmla="*/ 450 h 570"/>
            <a:gd name="T26" fmla="*/ 1349 w 7974"/>
            <a:gd name="T27" fmla="*/ 77 h 570"/>
            <a:gd name="T28" fmla="*/ 7974 w 7974"/>
            <a:gd name="T29" fmla="*/ 76 h 570"/>
            <a:gd name="T30" fmla="*/ 7943 w 7974"/>
            <a:gd name="T31" fmla="*/ 291 h 570"/>
            <a:gd name="T32" fmla="*/ 7974 w 7974"/>
            <a:gd name="T33" fmla="*/ 559 h 570"/>
            <a:gd name="T34" fmla="*/ 6912 w 7974"/>
            <a:gd name="T35" fmla="*/ 12 h 570"/>
            <a:gd name="T36" fmla="*/ 6788 w 7974"/>
            <a:gd name="T37" fmla="*/ 559 h 570"/>
            <a:gd name="T38" fmla="*/ 6444 w 7974"/>
            <a:gd name="T39" fmla="*/ 15 h 570"/>
            <a:gd name="T40" fmla="*/ 6601 w 7974"/>
            <a:gd name="T41" fmla="*/ 204 h 570"/>
            <a:gd name="T42" fmla="*/ 6679 w 7974"/>
            <a:gd name="T43" fmla="*/ 391 h 570"/>
            <a:gd name="T44" fmla="*/ 6315 w 7974"/>
            <a:gd name="T45" fmla="*/ 559 h 570"/>
            <a:gd name="T46" fmla="*/ 5675 w 7974"/>
            <a:gd name="T47" fmla="*/ 12 h 570"/>
            <a:gd name="T48" fmla="*/ 5418 w 7974"/>
            <a:gd name="T49" fmla="*/ 406 h 570"/>
            <a:gd name="T50" fmla="*/ 4064 w 7974"/>
            <a:gd name="T51" fmla="*/ 12 h 570"/>
            <a:gd name="T52" fmla="*/ 4306 w 7974"/>
            <a:gd name="T53" fmla="*/ 503 h 570"/>
            <a:gd name="T54" fmla="*/ 4064 w 7974"/>
            <a:gd name="T55" fmla="*/ 503 h 570"/>
            <a:gd name="T56" fmla="*/ 4064 w 7974"/>
            <a:gd name="T57" fmla="*/ 12 h 570"/>
            <a:gd name="T58" fmla="*/ 4033 w 7974"/>
            <a:gd name="T59" fmla="*/ 494 h 570"/>
            <a:gd name="T60" fmla="*/ 2823 w 7974"/>
            <a:gd name="T61" fmla="*/ 12 h 570"/>
            <a:gd name="T62" fmla="*/ 3380 w 7974"/>
            <a:gd name="T63" fmla="*/ 99 h 570"/>
            <a:gd name="T64" fmla="*/ 3215 w 7974"/>
            <a:gd name="T65" fmla="*/ 340 h 570"/>
            <a:gd name="T66" fmla="*/ 2823 w 7974"/>
            <a:gd name="T67" fmla="*/ 559 h 570"/>
            <a:gd name="T68" fmla="*/ 2761 w 7974"/>
            <a:gd name="T69" fmla="*/ 559 h 570"/>
            <a:gd name="T70" fmla="*/ 2108 w 7974"/>
            <a:gd name="T71" fmla="*/ 559 h 570"/>
            <a:gd name="T72" fmla="*/ 175 w 7974"/>
            <a:gd name="T73" fmla="*/ 12 h 570"/>
            <a:gd name="T74" fmla="*/ 664 w 7974"/>
            <a:gd name="T75" fmla="*/ 559 h 570"/>
            <a:gd name="T76" fmla="*/ 0 w 7974"/>
            <a:gd name="T77" fmla="*/ 559 h 570"/>
            <a:gd name="T78" fmla="*/ 5099 w 7974"/>
            <a:gd name="T79" fmla="*/ 16 h 570"/>
            <a:gd name="T80" fmla="*/ 5212 w 7974"/>
            <a:gd name="T81" fmla="*/ 136 h 570"/>
            <a:gd name="T82" fmla="*/ 4934 w 7974"/>
            <a:gd name="T83" fmla="*/ 64 h 570"/>
            <a:gd name="T84" fmla="*/ 4646 w 7974"/>
            <a:gd name="T85" fmla="*/ 286 h 570"/>
            <a:gd name="T86" fmla="*/ 4934 w 7974"/>
            <a:gd name="T87" fmla="*/ 506 h 570"/>
            <a:gd name="T88" fmla="*/ 5213 w 7974"/>
            <a:gd name="T89" fmla="*/ 435 h 570"/>
            <a:gd name="T90" fmla="*/ 5099 w 7974"/>
            <a:gd name="T91" fmla="*/ 553 h 570"/>
            <a:gd name="T92" fmla="*/ 4634 w 7974"/>
            <a:gd name="T93" fmla="*/ 497 h 570"/>
            <a:gd name="T94" fmla="*/ 4633 w 7974"/>
            <a:gd name="T95" fmla="*/ 77 h 570"/>
            <a:gd name="T96" fmla="*/ 1402 w 7974"/>
            <a:gd name="T97" fmla="*/ 20 h 570"/>
            <a:gd name="T98" fmla="*/ 1613 w 7974"/>
            <a:gd name="T99" fmla="*/ 406 h 570"/>
            <a:gd name="T100" fmla="*/ 1061 w 7974"/>
            <a:gd name="T101" fmla="*/ 551 h 570"/>
            <a:gd name="T102" fmla="*/ 850 w 7974"/>
            <a:gd name="T103" fmla="*/ 164 h 57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7974" h="570">
              <a:moveTo>
                <a:pt x="6173" y="295"/>
              </a:moveTo>
              <a:cubicBezTo>
                <a:pt x="6173" y="362"/>
                <a:pt x="6173" y="429"/>
                <a:pt x="6173" y="497"/>
              </a:cubicBezTo>
              <a:cubicBezTo>
                <a:pt x="6206" y="497"/>
                <a:pt x="6239" y="497"/>
                <a:pt x="6273" y="497"/>
              </a:cubicBezTo>
              <a:cubicBezTo>
                <a:pt x="6327" y="497"/>
                <a:pt x="6370" y="495"/>
                <a:pt x="6401" y="492"/>
              </a:cubicBezTo>
              <a:cubicBezTo>
                <a:pt x="6432" y="489"/>
                <a:pt x="6459" y="483"/>
                <a:pt x="6483" y="474"/>
              </a:cubicBezTo>
              <a:cubicBezTo>
                <a:pt x="6506" y="464"/>
                <a:pt x="6523" y="453"/>
                <a:pt x="6534" y="441"/>
              </a:cubicBezTo>
              <a:cubicBezTo>
                <a:pt x="6545" y="429"/>
                <a:pt x="6550" y="413"/>
                <a:pt x="6550" y="394"/>
              </a:cubicBezTo>
              <a:cubicBezTo>
                <a:pt x="6550" y="373"/>
                <a:pt x="6546" y="356"/>
                <a:pt x="6535" y="343"/>
              </a:cubicBezTo>
              <a:cubicBezTo>
                <a:pt x="6525" y="330"/>
                <a:pt x="6505" y="318"/>
                <a:pt x="6475" y="309"/>
              </a:cubicBezTo>
              <a:cubicBezTo>
                <a:pt x="6455" y="303"/>
                <a:pt x="6434" y="299"/>
                <a:pt x="6411" y="297"/>
              </a:cubicBezTo>
              <a:cubicBezTo>
                <a:pt x="6388" y="295"/>
                <a:pt x="6355" y="295"/>
                <a:pt x="6313" y="295"/>
              </a:cubicBezTo>
              <a:cubicBezTo>
                <a:pt x="6266" y="295"/>
                <a:pt x="6219" y="295"/>
                <a:pt x="6173" y="295"/>
              </a:cubicBezTo>
              <a:close/>
              <a:moveTo>
                <a:pt x="5595" y="86"/>
              </a:moveTo>
              <a:cubicBezTo>
                <a:pt x="5547" y="171"/>
                <a:pt x="5501" y="258"/>
                <a:pt x="5453" y="344"/>
              </a:cubicBezTo>
              <a:cubicBezTo>
                <a:pt x="5548" y="344"/>
                <a:pt x="5643" y="344"/>
                <a:pt x="5739" y="344"/>
              </a:cubicBezTo>
              <a:cubicBezTo>
                <a:pt x="5690" y="258"/>
                <a:pt x="5644" y="171"/>
                <a:pt x="5595" y="86"/>
              </a:cubicBezTo>
              <a:close/>
              <a:moveTo>
                <a:pt x="2369" y="86"/>
              </a:moveTo>
              <a:cubicBezTo>
                <a:pt x="2321" y="171"/>
                <a:pt x="2275" y="258"/>
                <a:pt x="2226" y="344"/>
              </a:cubicBezTo>
              <a:cubicBezTo>
                <a:pt x="2322" y="344"/>
                <a:pt x="2417" y="344"/>
                <a:pt x="2513" y="344"/>
              </a:cubicBezTo>
              <a:cubicBezTo>
                <a:pt x="2464" y="258"/>
                <a:pt x="2418" y="171"/>
                <a:pt x="2369" y="86"/>
              </a:cubicBezTo>
              <a:close/>
              <a:moveTo>
                <a:pt x="2946" y="74"/>
              </a:moveTo>
              <a:cubicBezTo>
                <a:pt x="2946" y="147"/>
                <a:pt x="2946" y="220"/>
                <a:pt x="2946" y="293"/>
              </a:cubicBezTo>
              <a:cubicBezTo>
                <a:pt x="2974" y="293"/>
                <a:pt x="3002" y="293"/>
                <a:pt x="3030" y="293"/>
              </a:cubicBezTo>
              <a:cubicBezTo>
                <a:pt x="3080" y="293"/>
                <a:pt x="3121" y="290"/>
                <a:pt x="3151" y="286"/>
              </a:cubicBezTo>
              <a:cubicBezTo>
                <a:pt x="3182" y="281"/>
                <a:pt x="3208" y="272"/>
                <a:pt x="3228" y="260"/>
              </a:cubicBezTo>
              <a:cubicBezTo>
                <a:pt x="3247" y="249"/>
                <a:pt x="3260" y="237"/>
                <a:pt x="3268" y="224"/>
              </a:cubicBezTo>
              <a:cubicBezTo>
                <a:pt x="3277" y="211"/>
                <a:pt x="3281" y="196"/>
                <a:pt x="3281" y="178"/>
              </a:cubicBezTo>
              <a:cubicBezTo>
                <a:pt x="3281" y="160"/>
                <a:pt x="3275" y="143"/>
                <a:pt x="3264" y="129"/>
              </a:cubicBezTo>
              <a:cubicBezTo>
                <a:pt x="3253" y="115"/>
                <a:pt x="3236" y="104"/>
                <a:pt x="3214" y="95"/>
              </a:cubicBezTo>
              <a:cubicBezTo>
                <a:pt x="3194" y="88"/>
                <a:pt x="3172" y="82"/>
                <a:pt x="3146" y="79"/>
              </a:cubicBezTo>
              <a:cubicBezTo>
                <a:pt x="3120" y="76"/>
                <a:pt x="3087" y="74"/>
                <a:pt x="3049" y="74"/>
              </a:cubicBezTo>
              <a:cubicBezTo>
                <a:pt x="3014" y="74"/>
                <a:pt x="2980" y="74"/>
                <a:pt x="2946" y="74"/>
              </a:cubicBezTo>
              <a:close/>
              <a:moveTo>
                <a:pt x="6173" y="74"/>
              </a:moveTo>
              <a:cubicBezTo>
                <a:pt x="6173" y="127"/>
                <a:pt x="6173" y="180"/>
                <a:pt x="6173" y="234"/>
              </a:cubicBezTo>
              <a:cubicBezTo>
                <a:pt x="6219" y="234"/>
                <a:pt x="6266" y="234"/>
                <a:pt x="6313" y="234"/>
              </a:cubicBezTo>
              <a:cubicBezTo>
                <a:pt x="6352" y="234"/>
                <a:pt x="6380" y="233"/>
                <a:pt x="6398" y="230"/>
              </a:cubicBezTo>
              <a:cubicBezTo>
                <a:pt x="6417" y="228"/>
                <a:pt x="6435" y="223"/>
                <a:pt x="6455" y="216"/>
              </a:cubicBezTo>
              <a:cubicBezTo>
                <a:pt x="6474" y="209"/>
                <a:pt x="6487" y="199"/>
                <a:pt x="6495" y="188"/>
              </a:cubicBezTo>
              <a:cubicBezTo>
                <a:pt x="6503" y="177"/>
                <a:pt x="6507" y="162"/>
                <a:pt x="6507" y="145"/>
              </a:cubicBezTo>
              <a:cubicBezTo>
                <a:pt x="6507" y="132"/>
                <a:pt x="6503" y="121"/>
                <a:pt x="6496" y="111"/>
              </a:cubicBezTo>
              <a:cubicBezTo>
                <a:pt x="6488" y="101"/>
                <a:pt x="6476" y="94"/>
                <a:pt x="6459" y="88"/>
              </a:cubicBezTo>
              <a:cubicBezTo>
                <a:pt x="6439" y="82"/>
                <a:pt x="6417" y="77"/>
                <a:pt x="6393" y="76"/>
              </a:cubicBezTo>
              <a:cubicBezTo>
                <a:pt x="6368" y="74"/>
                <a:pt x="6334" y="74"/>
                <a:pt x="6291" y="74"/>
              </a:cubicBezTo>
              <a:cubicBezTo>
                <a:pt x="6252" y="74"/>
                <a:pt x="6212" y="74"/>
                <a:pt x="6173" y="74"/>
              </a:cubicBezTo>
              <a:close/>
              <a:moveTo>
                <a:pt x="1232" y="63"/>
              </a:moveTo>
              <a:cubicBezTo>
                <a:pt x="1187" y="63"/>
                <a:pt x="1148" y="68"/>
                <a:pt x="1114" y="77"/>
              </a:cubicBezTo>
              <a:cubicBezTo>
                <a:pt x="1081" y="86"/>
                <a:pt x="1051" y="101"/>
                <a:pt x="1025" y="120"/>
              </a:cubicBezTo>
              <a:cubicBezTo>
                <a:pt x="1000" y="138"/>
                <a:pt x="982" y="162"/>
                <a:pt x="969" y="190"/>
              </a:cubicBezTo>
              <a:cubicBezTo>
                <a:pt x="955" y="218"/>
                <a:pt x="949" y="250"/>
                <a:pt x="949" y="285"/>
              </a:cubicBezTo>
              <a:cubicBezTo>
                <a:pt x="949" y="357"/>
                <a:pt x="974" y="413"/>
                <a:pt x="1026" y="450"/>
              </a:cubicBezTo>
              <a:cubicBezTo>
                <a:pt x="1077" y="488"/>
                <a:pt x="1146" y="507"/>
                <a:pt x="1232" y="507"/>
              </a:cubicBezTo>
              <a:cubicBezTo>
                <a:pt x="1318" y="507"/>
                <a:pt x="1386" y="488"/>
                <a:pt x="1437" y="450"/>
              </a:cubicBezTo>
              <a:cubicBezTo>
                <a:pt x="1488" y="413"/>
                <a:pt x="1513" y="357"/>
                <a:pt x="1513" y="285"/>
              </a:cubicBezTo>
              <a:cubicBezTo>
                <a:pt x="1513" y="249"/>
                <a:pt x="1507" y="217"/>
                <a:pt x="1493" y="189"/>
              </a:cubicBezTo>
              <a:cubicBezTo>
                <a:pt x="1480" y="161"/>
                <a:pt x="1462" y="138"/>
                <a:pt x="1437" y="120"/>
              </a:cubicBezTo>
              <a:cubicBezTo>
                <a:pt x="1413" y="101"/>
                <a:pt x="1383" y="86"/>
                <a:pt x="1349" y="77"/>
              </a:cubicBezTo>
              <a:cubicBezTo>
                <a:pt x="1314" y="68"/>
                <a:pt x="1275" y="63"/>
                <a:pt x="1232" y="63"/>
              </a:cubicBezTo>
              <a:close/>
              <a:moveTo>
                <a:pt x="7393" y="12"/>
              </a:moveTo>
              <a:cubicBezTo>
                <a:pt x="7587" y="12"/>
                <a:pt x="7780" y="12"/>
                <a:pt x="7974" y="12"/>
              </a:cubicBezTo>
              <a:cubicBezTo>
                <a:pt x="7974" y="33"/>
                <a:pt x="7974" y="55"/>
                <a:pt x="7974" y="76"/>
              </a:cubicBezTo>
              <a:cubicBezTo>
                <a:pt x="7822" y="76"/>
                <a:pt x="7669" y="76"/>
                <a:pt x="7517" y="76"/>
              </a:cubicBezTo>
              <a:cubicBezTo>
                <a:pt x="7517" y="126"/>
                <a:pt x="7517" y="176"/>
                <a:pt x="7517" y="226"/>
              </a:cubicBezTo>
              <a:cubicBezTo>
                <a:pt x="7659" y="226"/>
                <a:pt x="7801" y="226"/>
                <a:pt x="7943" y="226"/>
              </a:cubicBezTo>
              <a:cubicBezTo>
                <a:pt x="7943" y="248"/>
                <a:pt x="7943" y="269"/>
                <a:pt x="7943" y="291"/>
              </a:cubicBezTo>
              <a:cubicBezTo>
                <a:pt x="7801" y="291"/>
                <a:pt x="7659" y="291"/>
                <a:pt x="7517" y="291"/>
              </a:cubicBezTo>
              <a:cubicBezTo>
                <a:pt x="7517" y="359"/>
                <a:pt x="7517" y="426"/>
                <a:pt x="7517" y="494"/>
              </a:cubicBezTo>
              <a:cubicBezTo>
                <a:pt x="7669" y="494"/>
                <a:pt x="7822" y="494"/>
                <a:pt x="7974" y="494"/>
              </a:cubicBezTo>
              <a:cubicBezTo>
                <a:pt x="7974" y="516"/>
                <a:pt x="7974" y="537"/>
                <a:pt x="7974" y="559"/>
              </a:cubicBezTo>
              <a:cubicBezTo>
                <a:pt x="7780" y="559"/>
                <a:pt x="7587" y="559"/>
                <a:pt x="7393" y="559"/>
              </a:cubicBezTo>
              <a:cubicBezTo>
                <a:pt x="7393" y="376"/>
                <a:pt x="7393" y="194"/>
                <a:pt x="7393" y="12"/>
              </a:cubicBezTo>
              <a:close/>
              <a:moveTo>
                <a:pt x="6788" y="12"/>
              </a:moveTo>
              <a:cubicBezTo>
                <a:pt x="6830" y="12"/>
                <a:pt x="6871" y="12"/>
                <a:pt x="6912" y="12"/>
              </a:cubicBezTo>
              <a:cubicBezTo>
                <a:pt x="6912" y="172"/>
                <a:pt x="6912" y="333"/>
                <a:pt x="6912" y="494"/>
              </a:cubicBezTo>
              <a:cubicBezTo>
                <a:pt x="7050" y="494"/>
                <a:pt x="7188" y="494"/>
                <a:pt x="7327" y="494"/>
              </a:cubicBezTo>
              <a:cubicBezTo>
                <a:pt x="7327" y="516"/>
                <a:pt x="7327" y="537"/>
                <a:pt x="7327" y="559"/>
              </a:cubicBezTo>
              <a:cubicBezTo>
                <a:pt x="7147" y="559"/>
                <a:pt x="6968" y="559"/>
                <a:pt x="6788" y="559"/>
              </a:cubicBezTo>
              <a:cubicBezTo>
                <a:pt x="6788" y="376"/>
                <a:pt x="6788" y="194"/>
                <a:pt x="6788" y="12"/>
              </a:cubicBezTo>
              <a:close/>
              <a:moveTo>
                <a:pt x="6049" y="12"/>
              </a:moveTo>
              <a:cubicBezTo>
                <a:pt x="6131" y="12"/>
                <a:pt x="6213" y="12"/>
                <a:pt x="6295" y="12"/>
              </a:cubicBezTo>
              <a:cubicBezTo>
                <a:pt x="6361" y="12"/>
                <a:pt x="6411" y="13"/>
                <a:pt x="6444" y="15"/>
              </a:cubicBezTo>
              <a:cubicBezTo>
                <a:pt x="6477" y="18"/>
                <a:pt x="6509" y="24"/>
                <a:pt x="6539" y="34"/>
              </a:cubicBezTo>
              <a:cubicBezTo>
                <a:pt x="6573" y="44"/>
                <a:pt x="6597" y="58"/>
                <a:pt x="6612" y="75"/>
              </a:cubicBezTo>
              <a:cubicBezTo>
                <a:pt x="6628" y="92"/>
                <a:pt x="6635" y="112"/>
                <a:pt x="6635" y="135"/>
              </a:cubicBezTo>
              <a:cubicBezTo>
                <a:pt x="6635" y="161"/>
                <a:pt x="6624" y="184"/>
                <a:pt x="6601" y="204"/>
              </a:cubicBezTo>
              <a:cubicBezTo>
                <a:pt x="6577" y="224"/>
                <a:pt x="6546" y="241"/>
                <a:pt x="6505" y="252"/>
              </a:cubicBezTo>
              <a:cubicBezTo>
                <a:pt x="6505" y="253"/>
                <a:pt x="6505" y="254"/>
                <a:pt x="6505" y="255"/>
              </a:cubicBezTo>
              <a:cubicBezTo>
                <a:pt x="6560" y="263"/>
                <a:pt x="6603" y="280"/>
                <a:pt x="6633" y="303"/>
              </a:cubicBezTo>
              <a:cubicBezTo>
                <a:pt x="6664" y="326"/>
                <a:pt x="6679" y="356"/>
                <a:pt x="6679" y="391"/>
              </a:cubicBezTo>
              <a:cubicBezTo>
                <a:pt x="6679" y="418"/>
                <a:pt x="6670" y="442"/>
                <a:pt x="6653" y="463"/>
              </a:cubicBezTo>
              <a:cubicBezTo>
                <a:pt x="6635" y="484"/>
                <a:pt x="6612" y="501"/>
                <a:pt x="6582" y="514"/>
              </a:cubicBezTo>
              <a:cubicBezTo>
                <a:pt x="6547" y="530"/>
                <a:pt x="6510" y="542"/>
                <a:pt x="6470" y="549"/>
              </a:cubicBezTo>
              <a:cubicBezTo>
                <a:pt x="6430" y="555"/>
                <a:pt x="6379" y="559"/>
                <a:pt x="6315" y="559"/>
              </a:cubicBezTo>
              <a:cubicBezTo>
                <a:pt x="6227" y="559"/>
                <a:pt x="6138" y="559"/>
                <a:pt x="6049" y="559"/>
              </a:cubicBezTo>
              <a:cubicBezTo>
                <a:pt x="6049" y="376"/>
                <a:pt x="6049" y="194"/>
                <a:pt x="6049" y="12"/>
              </a:cubicBezTo>
              <a:close/>
              <a:moveTo>
                <a:pt x="5522" y="12"/>
              </a:moveTo>
              <a:cubicBezTo>
                <a:pt x="5573" y="12"/>
                <a:pt x="5624" y="12"/>
                <a:pt x="5675" y="12"/>
              </a:cubicBezTo>
              <a:cubicBezTo>
                <a:pt x="5780" y="193"/>
                <a:pt x="5882" y="377"/>
                <a:pt x="5988" y="559"/>
              </a:cubicBezTo>
              <a:cubicBezTo>
                <a:pt x="5944" y="559"/>
                <a:pt x="5901" y="559"/>
                <a:pt x="5857" y="559"/>
              </a:cubicBezTo>
              <a:cubicBezTo>
                <a:pt x="5829" y="508"/>
                <a:pt x="5802" y="457"/>
                <a:pt x="5773" y="406"/>
              </a:cubicBezTo>
              <a:cubicBezTo>
                <a:pt x="5655" y="406"/>
                <a:pt x="5536" y="406"/>
                <a:pt x="5418" y="406"/>
              </a:cubicBezTo>
              <a:cubicBezTo>
                <a:pt x="5390" y="457"/>
                <a:pt x="5363" y="508"/>
                <a:pt x="5334" y="559"/>
              </a:cubicBezTo>
              <a:cubicBezTo>
                <a:pt x="5292" y="559"/>
                <a:pt x="5251" y="559"/>
                <a:pt x="5209" y="559"/>
              </a:cubicBezTo>
              <a:cubicBezTo>
                <a:pt x="5315" y="377"/>
                <a:pt x="5416" y="193"/>
                <a:pt x="5522" y="12"/>
              </a:cubicBezTo>
              <a:close/>
              <a:moveTo>
                <a:pt x="4064" y="12"/>
              </a:moveTo>
              <a:cubicBezTo>
                <a:pt x="4184" y="12"/>
                <a:pt x="4304" y="12"/>
                <a:pt x="4424" y="12"/>
              </a:cubicBezTo>
              <a:cubicBezTo>
                <a:pt x="4424" y="30"/>
                <a:pt x="4424" y="49"/>
                <a:pt x="4424" y="67"/>
              </a:cubicBezTo>
              <a:cubicBezTo>
                <a:pt x="4385" y="67"/>
                <a:pt x="4345" y="67"/>
                <a:pt x="4306" y="67"/>
              </a:cubicBezTo>
              <a:cubicBezTo>
                <a:pt x="4306" y="213"/>
                <a:pt x="4306" y="358"/>
                <a:pt x="4306" y="503"/>
              </a:cubicBezTo>
              <a:cubicBezTo>
                <a:pt x="4345" y="503"/>
                <a:pt x="4385" y="503"/>
                <a:pt x="4424" y="503"/>
              </a:cubicBezTo>
              <a:cubicBezTo>
                <a:pt x="4424" y="522"/>
                <a:pt x="4424" y="540"/>
                <a:pt x="4424" y="559"/>
              </a:cubicBezTo>
              <a:cubicBezTo>
                <a:pt x="4304" y="559"/>
                <a:pt x="4184" y="559"/>
                <a:pt x="4064" y="559"/>
              </a:cubicBezTo>
              <a:cubicBezTo>
                <a:pt x="4064" y="540"/>
                <a:pt x="4064" y="522"/>
                <a:pt x="4064" y="503"/>
              </a:cubicBezTo>
              <a:cubicBezTo>
                <a:pt x="4103" y="503"/>
                <a:pt x="4143" y="503"/>
                <a:pt x="4182" y="503"/>
              </a:cubicBezTo>
              <a:cubicBezTo>
                <a:pt x="4182" y="358"/>
                <a:pt x="4182" y="213"/>
                <a:pt x="4182" y="67"/>
              </a:cubicBezTo>
              <a:cubicBezTo>
                <a:pt x="4143" y="67"/>
                <a:pt x="4103" y="67"/>
                <a:pt x="4064" y="67"/>
              </a:cubicBezTo>
              <a:cubicBezTo>
                <a:pt x="4064" y="49"/>
                <a:pt x="4064" y="30"/>
                <a:pt x="4064" y="12"/>
              </a:cubicBezTo>
              <a:close/>
              <a:moveTo>
                <a:pt x="3495" y="12"/>
              </a:moveTo>
              <a:cubicBezTo>
                <a:pt x="3536" y="12"/>
                <a:pt x="3577" y="12"/>
                <a:pt x="3618" y="12"/>
              </a:cubicBezTo>
              <a:cubicBezTo>
                <a:pt x="3618" y="172"/>
                <a:pt x="3618" y="333"/>
                <a:pt x="3618" y="494"/>
              </a:cubicBezTo>
              <a:cubicBezTo>
                <a:pt x="3757" y="494"/>
                <a:pt x="3895" y="494"/>
                <a:pt x="4033" y="494"/>
              </a:cubicBezTo>
              <a:cubicBezTo>
                <a:pt x="4033" y="516"/>
                <a:pt x="4033" y="537"/>
                <a:pt x="4033" y="559"/>
              </a:cubicBezTo>
              <a:cubicBezTo>
                <a:pt x="3854" y="559"/>
                <a:pt x="3674" y="559"/>
                <a:pt x="3495" y="559"/>
              </a:cubicBezTo>
              <a:cubicBezTo>
                <a:pt x="3495" y="376"/>
                <a:pt x="3495" y="194"/>
                <a:pt x="3495" y="12"/>
              </a:cubicBezTo>
              <a:close/>
              <a:moveTo>
                <a:pt x="2823" y="12"/>
              </a:moveTo>
              <a:cubicBezTo>
                <a:pt x="2901" y="12"/>
                <a:pt x="2978" y="12"/>
                <a:pt x="3056" y="12"/>
              </a:cubicBezTo>
              <a:cubicBezTo>
                <a:pt x="3111" y="12"/>
                <a:pt x="3158" y="14"/>
                <a:pt x="3196" y="20"/>
              </a:cubicBezTo>
              <a:cubicBezTo>
                <a:pt x="3235" y="25"/>
                <a:pt x="3269" y="34"/>
                <a:pt x="3299" y="46"/>
              </a:cubicBezTo>
              <a:cubicBezTo>
                <a:pt x="3333" y="59"/>
                <a:pt x="3360" y="78"/>
                <a:pt x="3380" y="99"/>
              </a:cubicBezTo>
              <a:cubicBezTo>
                <a:pt x="3399" y="120"/>
                <a:pt x="3409" y="146"/>
                <a:pt x="3409" y="177"/>
              </a:cubicBezTo>
              <a:cubicBezTo>
                <a:pt x="3409" y="200"/>
                <a:pt x="3402" y="223"/>
                <a:pt x="3387" y="244"/>
              </a:cubicBezTo>
              <a:cubicBezTo>
                <a:pt x="3373" y="265"/>
                <a:pt x="3353" y="284"/>
                <a:pt x="3328" y="298"/>
              </a:cubicBezTo>
              <a:cubicBezTo>
                <a:pt x="3296" y="317"/>
                <a:pt x="3258" y="331"/>
                <a:pt x="3215" y="340"/>
              </a:cubicBezTo>
              <a:cubicBezTo>
                <a:pt x="3172" y="350"/>
                <a:pt x="3117" y="355"/>
                <a:pt x="3051" y="355"/>
              </a:cubicBezTo>
              <a:cubicBezTo>
                <a:pt x="3016" y="355"/>
                <a:pt x="2981" y="355"/>
                <a:pt x="2946" y="355"/>
              </a:cubicBezTo>
              <a:cubicBezTo>
                <a:pt x="2946" y="423"/>
                <a:pt x="2946" y="491"/>
                <a:pt x="2946" y="559"/>
              </a:cubicBezTo>
              <a:cubicBezTo>
                <a:pt x="2905" y="559"/>
                <a:pt x="2864" y="559"/>
                <a:pt x="2823" y="559"/>
              </a:cubicBezTo>
              <a:cubicBezTo>
                <a:pt x="2823" y="376"/>
                <a:pt x="2823" y="194"/>
                <a:pt x="2823" y="12"/>
              </a:cubicBezTo>
              <a:close/>
              <a:moveTo>
                <a:pt x="2296" y="12"/>
              </a:moveTo>
              <a:cubicBezTo>
                <a:pt x="2347" y="12"/>
                <a:pt x="2398" y="12"/>
                <a:pt x="2448" y="12"/>
              </a:cubicBezTo>
              <a:cubicBezTo>
                <a:pt x="2554" y="193"/>
                <a:pt x="2655" y="377"/>
                <a:pt x="2761" y="559"/>
              </a:cubicBezTo>
              <a:cubicBezTo>
                <a:pt x="2718" y="559"/>
                <a:pt x="2674" y="559"/>
                <a:pt x="2631" y="559"/>
              </a:cubicBezTo>
              <a:cubicBezTo>
                <a:pt x="2602" y="508"/>
                <a:pt x="2575" y="457"/>
                <a:pt x="2547" y="406"/>
              </a:cubicBezTo>
              <a:cubicBezTo>
                <a:pt x="2429" y="406"/>
                <a:pt x="2310" y="406"/>
                <a:pt x="2192" y="406"/>
              </a:cubicBezTo>
              <a:cubicBezTo>
                <a:pt x="2163" y="457"/>
                <a:pt x="2136" y="508"/>
                <a:pt x="2108" y="559"/>
              </a:cubicBezTo>
              <a:cubicBezTo>
                <a:pt x="2066" y="559"/>
                <a:pt x="2025" y="559"/>
                <a:pt x="1983" y="559"/>
              </a:cubicBezTo>
              <a:cubicBezTo>
                <a:pt x="2089" y="377"/>
                <a:pt x="2190" y="193"/>
                <a:pt x="2296" y="12"/>
              </a:cubicBezTo>
              <a:close/>
              <a:moveTo>
                <a:pt x="0" y="12"/>
              </a:moveTo>
              <a:cubicBezTo>
                <a:pt x="58" y="12"/>
                <a:pt x="117" y="12"/>
                <a:pt x="175" y="12"/>
              </a:cubicBezTo>
              <a:cubicBezTo>
                <a:pt x="301" y="155"/>
                <a:pt x="423" y="302"/>
                <a:pt x="549" y="445"/>
              </a:cubicBezTo>
              <a:cubicBezTo>
                <a:pt x="549" y="300"/>
                <a:pt x="549" y="156"/>
                <a:pt x="549" y="12"/>
              </a:cubicBezTo>
              <a:cubicBezTo>
                <a:pt x="587" y="12"/>
                <a:pt x="626" y="12"/>
                <a:pt x="664" y="12"/>
              </a:cubicBezTo>
              <a:cubicBezTo>
                <a:pt x="664" y="194"/>
                <a:pt x="664" y="376"/>
                <a:pt x="664" y="559"/>
              </a:cubicBezTo>
              <a:cubicBezTo>
                <a:pt x="618" y="559"/>
                <a:pt x="572" y="559"/>
                <a:pt x="526" y="559"/>
              </a:cubicBezTo>
              <a:cubicBezTo>
                <a:pt x="387" y="403"/>
                <a:pt x="254" y="243"/>
                <a:pt x="115" y="87"/>
              </a:cubicBezTo>
              <a:cubicBezTo>
                <a:pt x="115" y="244"/>
                <a:pt x="115" y="401"/>
                <a:pt x="115" y="559"/>
              </a:cubicBezTo>
              <a:cubicBezTo>
                <a:pt x="77" y="559"/>
                <a:pt x="38" y="559"/>
                <a:pt x="0" y="559"/>
              </a:cubicBezTo>
              <a:cubicBezTo>
                <a:pt x="0" y="376"/>
                <a:pt x="0" y="194"/>
                <a:pt x="0" y="12"/>
              </a:cubicBezTo>
              <a:close/>
              <a:moveTo>
                <a:pt x="4935" y="2"/>
              </a:moveTo>
              <a:cubicBezTo>
                <a:pt x="4966" y="2"/>
                <a:pt x="4996" y="3"/>
                <a:pt x="5023" y="6"/>
              </a:cubicBezTo>
              <a:cubicBezTo>
                <a:pt x="5050" y="8"/>
                <a:pt x="5075" y="12"/>
                <a:pt x="5099" y="16"/>
              </a:cubicBezTo>
              <a:cubicBezTo>
                <a:pt x="5119" y="20"/>
                <a:pt x="5139" y="24"/>
                <a:pt x="5160" y="30"/>
              </a:cubicBezTo>
              <a:cubicBezTo>
                <a:pt x="5181" y="35"/>
                <a:pt x="5202" y="41"/>
                <a:pt x="5222" y="48"/>
              </a:cubicBezTo>
              <a:cubicBezTo>
                <a:pt x="5222" y="77"/>
                <a:pt x="5222" y="107"/>
                <a:pt x="5222" y="136"/>
              </a:cubicBezTo>
              <a:cubicBezTo>
                <a:pt x="5219" y="136"/>
                <a:pt x="5215" y="136"/>
                <a:pt x="5212" y="136"/>
              </a:cubicBezTo>
              <a:cubicBezTo>
                <a:pt x="5201" y="130"/>
                <a:pt x="5187" y="123"/>
                <a:pt x="5170" y="114"/>
              </a:cubicBezTo>
              <a:cubicBezTo>
                <a:pt x="5153" y="106"/>
                <a:pt x="5132" y="98"/>
                <a:pt x="5108" y="90"/>
              </a:cubicBezTo>
              <a:cubicBezTo>
                <a:pt x="5084" y="82"/>
                <a:pt x="5058" y="76"/>
                <a:pt x="5031" y="71"/>
              </a:cubicBezTo>
              <a:cubicBezTo>
                <a:pt x="5003" y="66"/>
                <a:pt x="4971" y="64"/>
                <a:pt x="4934" y="64"/>
              </a:cubicBezTo>
              <a:cubicBezTo>
                <a:pt x="4894" y="64"/>
                <a:pt x="4857" y="69"/>
                <a:pt x="4822" y="78"/>
              </a:cubicBezTo>
              <a:cubicBezTo>
                <a:pt x="4786" y="87"/>
                <a:pt x="4756" y="102"/>
                <a:pt x="4729" y="120"/>
              </a:cubicBezTo>
              <a:cubicBezTo>
                <a:pt x="4702" y="139"/>
                <a:pt x="4682" y="162"/>
                <a:pt x="4668" y="191"/>
              </a:cubicBezTo>
              <a:cubicBezTo>
                <a:pt x="4653" y="219"/>
                <a:pt x="4646" y="250"/>
                <a:pt x="4646" y="286"/>
              </a:cubicBezTo>
              <a:cubicBezTo>
                <a:pt x="4646" y="323"/>
                <a:pt x="4653" y="356"/>
                <a:pt x="4669" y="383"/>
              </a:cubicBezTo>
              <a:cubicBezTo>
                <a:pt x="4685" y="409"/>
                <a:pt x="4705" y="433"/>
                <a:pt x="4732" y="451"/>
              </a:cubicBezTo>
              <a:cubicBezTo>
                <a:pt x="4758" y="469"/>
                <a:pt x="4788" y="483"/>
                <a:pt x="4823" y="492"/>
              </a:cubicBezTo>
              <a:cubicBezTo>
                <a:pt x="4858" y="501"/>
                <a:pt x="4895" y="506"/>
                <a:pt x="4934" y="506"/>
              </a:cubicBezTo>
              <a:cubicBezTo>
                <a:pt x="4970" y="506"/>
                <a:pt x="5003" y="503"/>
                <a:pt x="5033" y="498"/>
              </a:cubicBezTo>
              <a:cubicBezTo>
                <a:pt x="5063" y="493"/>
                <a:pt x="5090" y="486"/>
                <a:pt x="5114" y="479"/>
              </a:cubicBezTo>
              <a:cubicBezTo>
                <a:pt x="5137" y="471"/>
                <a:pt x="5157" y="463"/>
                <a:pt x="5173" y="455"/>
              </a:cubicBezTo>
              <a:cubicBezTo>
                <a:pt x="5190" y="447"/>
                <a:pt x="5203" y="440"/>
                <a:pt x="5213" y="435"/>
              </a:cubicBezTo>
              <a:cubicBezTo>
                <a:pt x="5216" y="435"/>
                <a:pt x="5219" y="435"/>
                <a:pt x="5222" y="435"/>
              </a:cubicBezTo>
              <a:cubicBezTo>
                <a:pt x="5222" y="464"/>
                <a:pt x="5222" y="493"/>
                <a:pt x="5222" y="522"/>
              </a:cubicBezTo>
              <a:cubicBezTo>
                <a:pt x="5202" y="527"/>
                <a:pt x="5182" y="533"/>
                <a:pt x="5164" y="538"/>
              </a:cubicBezTo>
              <a:cubicBezTo>
                <a:pt x="5146" y="543"/>
                <a:pt x="5124" y="548"/>
                <a:pt x="5099" y="553"/>
              </a:cubicBezTo>
              <a:cubicBezTo>
                <a:pt x="5072" y="558"/>
                <a:pt x="5046" y="562"/>
                <a:pt x="5023" y="565"/>
              </a:cubicBezTo>
              <a:cubicBezTo>
                <a:pt x="5000" y="567"/>
                <a:pt x="4970" y="569"/>
                <a:pt x="4933" y="569"/>
              </a:cubicBezTo>
              <a:cubicBezTo>
                <a:pt x="4873" y="569"/>
                <a:pt x="4817" y="562"/>
                <a:pt x="4766" y="551"/>
              </a:cubicBezTo>
              <a:cubicBezTo>
                <a:pt x="4715" y="539"/>
                <a:pt x="4671" y="520"/>
                <a:pt x="4634" y="497"/>
              </a:cubicBezTo>
              <a:cubicBezTo>
                <a:pt x="4597" y="474"/>
                <a:pt x="4569" y="443"/>
                <a:pt x="4548" y="408"/>
              </a:cubicBezTo>
              <a:cubicBezTo>
                <a:pt x="4527" y="373"/>
                <a:pt x="4517" y="332"/>
                <a:pt x="4517" y="286"/>
              </a:cubicBezTo>
              <a:cubicBezTo>
                <a:pt x="4517" y="240"/>
                <a:pt x="4527" y="200"/>
                <a:pt x="4547" y="166"/>
              </a:cubicBezTo>
              <a:cubicBezTo>
                <a:pt x="4567" y="132"/>
                <a:pt x="4595" y="102"/>
                <a:pt x="4633" y="77"/>
              </a:cubicBezTo>
              <a:cubicBezTo>
                <a:pt x="4671" y="53"/>
                <a:pt x="4714" y="34"/>
                <a:pt x="4765" y="21"/>
              </a:cubicBezTo>
              <a:cubicBezTo>
                <a:pt x="4816" y="8"/>
                <a:pt x="4872" y="2"/>
                <a:pt x="4935" y="2"/>
              </a:cubicBezTo>
              <a:close/>
              <a:moveTo>
                <a:pt x="1231" y="0"/>
              </a:moveTo>
              <a:cubicBezTo>
                <a:pt x="1294" y="0"/>
                <a:pt x="1351" y="7"/>
                <a:pt x="1402" y="20"/>
              </a:cubicBezTo>
              <a:cubicBezTo>
                <a:pt x="1453" y="32"/>
                <a:pt x="1495" y="51"/>
                <a:pt x="1530" y="74"/>
              </a:cubicBezTo>
              <a:cubicBezTo>
                <a:pt x="1566" y="98"/>
                <a:pt x="1593" y="128"/>
                <a:pt x="1613" y="164"/>
              </a:cubicBezTo>
              <a:cubicBezTo>
                <a:pt x="1632" y="199"/>
                <a:pt x="1642" y="240"/>
                <a:pt x="1642" y="285"/>
              </a:cubicBezTo>
              <a:cubicBezTo>
                <a:pt x="1642" y="330"/>
                <a:pt x="1633" y="370"/>
                <a:pt x="1613" y="406"/>
              </a:cubicBezTo>
              <a:cubicBezTo>
                <a:pt x="1594" y="441"/>
                <a:pt x="1567" y="472"/>
                <a:pt x="1530" y="496"/>
              </a:cubicBezTo>
              <a:cubicBezTo>
                <a:pt x="1492" y="521"/>
                <a:pt x="1448" y="540"/>
                <a:pt x="1398" y="552"/>
              </a:cubicBezTo>
              <a:cubicBezTo>
                <a:pt x="1347" y="564"/>
                <a:pt x="1292" y="570"/>
                <a:pt x="1231" y="570"/>
              </a:cubicBezTo>
              <a:cubicBezTo>
                <a:pt x="1168" y="570"/>
                <a:pt x="1112" y="564"/>
                <a:pt x="1061" y="551"/>
              </a:cubicBezTo>
              <a:cubicBezTo>
                <a:pt x="1011" y="539"/>
                <a:pt x="968" y="520"/>
                <a:pt x="932" y="496"/>
              </a:cubicBezTo>
              <a:cubicBezTo>
                <a:pt x="896" y="472"/>
                <a:pt x="869" y="441"/>
                <a:pt x="849" y="406"/>
              </a:cubicBezTo>
              <a:cubicBezTo>
                <a:pt x="830" y="371"/>
                <a:pt x="821" y="330"/>
                <a:pt x="821" y="285"/>
              </a:cubicBezTo>
              <a:cubicBezTo>
                <a:pt x="821" y="239"/>
                <a:pt x="830" y="199"/>
                <a:pt x="850" y="164"/>
              </a:cubicBezTo>
              <a:cubicBezTo>
                <a:pt x="869" y="129"/>
                <a:pt x="896" y="99"/>
                <a:pt x="932" y="74"/>
              </a:cubicBezTo>
              <a:cubicBezTo>
                <a:pt x="968" y="51"/>
                <a:pt x="1011" y="31"/>
                <a:pt x="1062" y="19"/>
              </a:cubicBezTo>
              <a:cubicBezTo>
                <a:pt x="1112" y="7"/>
                <a:pt x="1169" y="0"/>
                <a:pt x="1231" y="0"/>
              </a:cubicBezTo>
              <a:close/>
            </a:path>
          </a:pathLst>
        </a:custGeom>
        <a:noFill/>
        <a:ln w="3810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666750</xdr:colOff>
      <xdr:row>26</xdr:row>
      <xdr:rowOff>104775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6000750" cy="486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21</xdr:row>
      <xdr:rowOff>57150</xdr:rowOff>
    </xdr:from>
    <xdr:to>
      <xdr:col>8</xdr:col>
      <xdr:colOff>276225</xdr:colOff>
      <xdr:row>24</xdr:row>
      <xdr:rowOff>114300</xdr:rowOff>
    </xdr:to>
    <xdr:sp macro="" textlink="">
      <xdr:nvSpPr>
        <xdr:cNvPr id="4508" name="Rectangle 412"/>
        <xdr:cNvSpPr>
          <a:spLocks noChangeArrowheads="1"/>
        </xdr:cNvSpPr>
      </xdr:nvSpPr>
      <xdr:spPr bwMode="auto">
        <a:xfrm>
          <a:off x="2686050" y="4057650"/>
          <a:ext cx="3686175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9</xdr:col>
      <xdr:colOff>714375</xdr:colOff>
      <xdr:row>20</xdr:row>
      <xdr:rowOff>142875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6810375" cy="376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714375</xdr:colOff>
      <xdr:row>34</xdr:row>
      <xdr:rowOff>142875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6810375" cy="6429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16</xdr:col>
      <xdr:colOff>104775</xdr:colOff>
      <xdr:row>17</xdr:row>
      <xdr:rowOff>0</xdr:rowOff>
    </xdr:to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8848725" y="323850"/>
          <a:ext cx="6200775" cy="315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0</xdr:row>
      <xdr:rowOff>0</xdr:rowOff>
    </xdr:from>
    <xdr:to>
      <xdr:col>8</xdr:col>
      <xdr:colOff>0</xdr:colOff>
      <xdr:row>0</xdr:row>
      <xdr:rowOff>66675</xdr:rowOff>
    </xdr:to>
    <xdr:sp macro="" textlink="">
      <xdr:nvSpPr>
        <xdr:cNvPr id="4" name="AutoShape 279"/>
        <xdr:cNvSpPr>
          <a:spLocks noChangeAspect="1" noChangeArrowheads="1" noTextEdit="1"/>
        </xdr:cNvSpPr>
      </xdr:nvSpPr>
      <xdr:spPr bwMode="auto">
        <a:xfrm>
          <a:off x="838200" y="0"/>
          <a:ext cx="7419975" cy="66675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133350</xdr:rowOff>
    </xdr:from>
    <xdr:to>
      <xdr:col>16</xdr:col>
      <xdr:colOff>104775</xdr:colOff>
      <xdr:row>18</xdr:row>
      <xdr:rowOff>47625</xdr:rowOff>
    </xdr:to>
    <xdr:sp macro="" textlink="">
      <xdr:nvSpPr>
        <xdr:cNvPr id="5" name="AutoShape 1"/>
        <xdr:cNvSpPr>
          <a:spLocks noChangeAspect="1" noChangeArrowheads="1"/>
        </xdr:cNvSpPr>
      </xdr:nvSpPr>
      <xdr:spPr bwMode="auto">
        <a:xfrm>
          <a:off x="8848725" y="323850"/>
          <a:ext cx="6200775" cy="315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0</xdr:row>
      <xdr:rowOff>0</xdr:rowOff>
    </xdr:from>
    <xdr:to>
      <xdr:col>8</xdr:col>
      <xdr:colOff>0</xdr:colOff>
      <xdr:row>0</xdr:row>
      <xdr:rowOff>66675</xdr:rowOff>
    </xdr:to>
    <xdr:sp macro="" textlink="">
      <xdr:nvSpPr>
        <xdr:cNvPr id="6" name="AutoShape 279"/>
        <xdr:cNvSpPr>
          <a:spLocks noChangeAspect="1" noChangeArrowheads="1" noTextEdit="1"/>
        </xdr:cNvSpPr>
      </xdr:nvSpPr>
      <xdr:spPr bwMode="auto">
        <a:xfrm>
          <a:off x="838200" y="0"/>
          <a:ext cx="7419975" cy="66675"/>
        </a:xfrm>
        <a:prstGeom prst="rect">
          <a:avLst/>
        </a:prstGeom>
        <a:noFill/>
      </xdr:spPr>
    </xdr:sp>
    <xdr:clientData/>
  </xdr:twoCellAnchor>
  <xdr:twoCellAnchor>
    <xdr:from>
      <xdr:col>1</xdr:col>
      <xdr:colOff>76200</xdr:colOff>
      <xdr:row>0</xdr:row>
      <xdr:rowOff>0</xdr:rowOff>
    </xdr:from>
    <xdr:to>
      <xdr:col>8</xdr:col>
      <xdr:colOff>0</xdr:colOff>
      <xdr:row>0</xdr:row>
      <xdr:rowOff>66675</xdr:rowOff>
    </xdr:to>
    <xdr:sp macro="" textlink="">
      <xdr:nvSpPr>
        <xdr:cNvPr id="8" name="AutoShape 279"/>
        <xdr:cNvSpPr>
          <a:spLocks noChangeAspect="1" noChangeArrowheads="1" noTextEdit="1"/>
        </xdr:cNvSpPr>
      </xdr:nvSpPr>
      <xdr:spPr bwMode="auto">
        <a:xfrm>
          <a:off x="838200" y="0"/>
          <a:ext cx="7419975" cy="66675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133350</xdr:rowOff>
    </xdr:from>
    <xdr:to>
      <xdr:col>16</xdr:col>
      <xdr:colOff>104775</xdr:colOff>
      <xdr:row>23</xdr:row>
      <xdr:rowOff>57150</xdr:rowOff>
    </xdr:to>
    <xdr:sp macro="" textlink="">
      <xdr:nvSpPr>
        <xdr:cNvPr id="9" name="AutoShape 1"/>
        <xdr:cNvSpPr>
          <a:spLocks noChangeAspect="1" noChangeArrowheads="1"/>
        </xdr:cNvSpPr>
      </xdr:nvSpPr>
      <xdr:spPr bwMode="auto">
        <a:xfrm>
          <a:off x="8848725" y="323850"/>
          <a:ext cx="6200775" cy="315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38100</xdr:colOff>
      <xdr:row>23</xdr:row>
      <xdr:rowOff>95250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0"/>
          <a:ext cx="6134100" cy="390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742950</xdr:colOff>
      <xdr:row>28</xdr:row>
      <xdr:rowOff>95250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6076950" cy="523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542925</xdr:colOff>
      <xdr:row>27</xdr:row>
      <xdr:rowOff>152400</xdr:rowOff>
    </xdr:to>
    <xdr:pic>
      <xdr:nvPicPr>
        <xdr:cNvPr id="570" name="Imagen 5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5876925" cy="510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GRUPO\BPSA\CNV\A&#241;o%202020\3er%20trimestre\Balance%20comparat%20set2020-dic19%20borrador%20para%20dic.19%20no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GRUPO\BPSA\CNV\A&#241;o%202020\3er%20trimestre\Balance%20setiemb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s"/>
      <sheetName val="BalGral"/>
      <sheetName val="Result"/>
      <sheetName val="FlujoEf"/>
      <sheetName val="BAL"/>
      <sheetName val="EST resul"/>
      <sheetName val="EPN"/>
      <sheetName val="notas"/>
      <sheetName val="gtos costos"/>
      <sheetName val="Hj2"/>
      <sheetName val="bienes uso"/>
      <sheetName val="acciones"/>
      <sheetName val="intang"/>
      <sheetName val="Flujo"/>
      <sheetName val="Hj3"/>
      <sheetName val="Hj1"/>
      <sheetName val="M.E"/>
      <sheetName val="Hj4"/>
    </sheetNames>
    <sheetDataSet>
      <sheetData sheetId="0"/>
      <sheetData sheetId="1"/>
      <sheetData sheetId="2"/>
      <sheetData sheetId="3"/>
      <sheetData sheetId="4">
        <row r="40">
          <cell r="D40">
            <v>96014034.500007629</v>
          </cell>
        </row>
      </sheetData>
      <sheetData sheetId="5">
        <row r="4">
          <cell r="C4" t="str">
            <v>1° DE ENERO AL 30 SETIEMBRE DE 2020 y 2019</v>
          </cell>
        </row>
      </sheetData>
      <sheetData sheetId="6">
        <row r="5">
          <cell r="F5" t="str">
            <v>1° DE ENERO AL 30 SETIEMBRE DE 2020 y 2019</v>
          </cell>
        </row>
      </sheetData>
      <sheetData sheetId="7">
        <row r="1">
          <cell r="E1" t="str">
            <v>30.09.2020</v>
          </cell>
        </row>
        <row r="11">
          <cell r="E11">
            <v>0</v>
          </cell>
        </row>
      </sheetData>
      <sheetData sheetId="8">
        <row r="4">
          <cell r="C4" t="str">
            <v>1° DE ENERO AL 30 SETIEMBRE DE 2020 y 2019</v>
          </cell>
        </row>
        <row r="10">
          <cell r="G10" t="str">
            <v>30.09.2020</v>
          </cell>
          <cell r="H10" t="str">
            <v>30.09.19</v>
          </cell>
        </row>
      </sheetData>
      <sheetData sheetId="9"/>
      <sheetData sheetId="10">
        <row r="4">
          <cell r="E4" t="str">
            <v>1° DE ENERO AL 30 SETIEMBRE DE 2020 y 2019</v>
          </cell>
        </row>
        <row r="34">
          <cell r="C34" t="str">
            <v>Total general 30/09/2020</v>
          </cell>
        </row>
        <row r="36">
          <cell r="C36" t="str">
            <v>Total general 30/09/2019</v>
          </cell>
        </row>
      </sheetData>
      <sheetData sheetId="11"/>
      <sheetData sheetId="12"/>
      <sheetData sheetId="13">
        <row r="4">
          <cell r="B4" t="str">
            <v>1° DE ENERO AL 30 SETIEMBRE DE 2020 y 2019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7">
          <cell r="Q7">
            <v>30936086</v>
          </cell>
        </row>
        <row r="134">
          <cell r="Q134">
            <v>-684651226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3"/>
  <sheetViews>
    <sheetView showGridLines="0" tabSelected="1" workbookViewId="0">
      <selection activeCell="C7" sqref="C7"/>
    </sheetView>
  </sheetViews>
  <sheetFormatPr baseColWidth="10" defaultRowHeight="15" x14ac:dyDescent="0.25"/>
  <cols>
    <col min="1" max="1" width="7.85546875" customWidth="1"/>
    <col min="2" max="2" width="30.5703125" style="90" bestFit="1" customWidth="1"/>
    <col min="3" max="3" width="11.42578125" style="90"/>
    <col min="4" max="4" width="12" style="90" bestFit="1" customWidth="1"/>
    <col min="5" max="5" width="9.42578125" style="90" bestFit="1" customWidth="1"/>
    <col min="6" max="6" width="12" style="90" bestFit="1" customWidth="1"/>
    <col min="7" max="7" width="11.42578125" style="99"/>
  </cols>
  <sheetData>
    <row r="2" spans="2:6" x14ac:dyDescent="0.25">
      <c r="B2" s="137" t="s">
        <v>381</v>
      </c>
      <c r="C2" s="137"/>
      <c r="D2" s="136"/>
      <c r="E2" s="136"/>
      <c r="F2" s="136"/>
    </row>
    <row r="3" spans="2:6" x14ac:dyDescent="0.25">
      <c r="B3" s="137" t="s">
        <v>413</v>
      </c>
      <c r="D3" s="136"/>
      <c r="E3" s="136"/>
      <c r="F3" s="136"/>
    </row>
    <row r="4" spans="2:6" x14ac:dyDescent="0.25">
      <c r="B4" s="212" t="s">
        <v>239</v>
      </c>
      <c r="C4" s="136"/>
      <c r="D4" s="136"/>
      <c r="E4" s="136"/>
      <c r="F4" s="136"/>
    </row>
    <row r="5" spans="2:6" x14ac:dyDescent="0.25">
      <c r="B5" s="136"/>
      <c r="C5" s="136"/>
      <c r="D5" s="138" t="s">
        <v>414</v>
      </c>
      <c r="E5" s="136"/>
      <c r="F5" s="138" t="s">
        <v>415</v>
      </c>
    </row>
    <row r="6" spans="2:6" x14ac:dyDescent="0.25">
      <c r="B6" s="139" t="s">
        <v>27</v>
      </c>
      <c r="C6" s="136"/>
      <c r="D6" s="136"/>
      <c r="E6" s="136"/>
      <c r="F6" s="136"/>
    </row>
    <row r="7" spans="2:6" x14ac:dyDescent="0.25">
      <c r="B7" s="139" t="s">
        <v>92</v>
      </c>
      <c r="C7" s="136"/>
      <c r="D7" s="136"/>
      <c r="E7" s="136"/>
      <c r="F7" s="136"/>
    </row>
    <row r="8" spans="2:6" x14ac:dyDescent="0.25">
      <c r="B8" s="136" t="s">
        <v>278</v>
      </c>
      <c r="C8" s="136"/>
      <c r="D8" s="140">
        <v>528164458.82000011</v>
      </c>
      <c r="E8" s="140"/>
      <c r="F8" s="140">
        <v>311969849</v>
      </c>
    </row>
    <row r="9" spans="2:6" x14ac:dyDescent="0.25">
      <c r="B9" s="136" t="s">
        <v>279</v>
      </c>
      <c r="C9" s="136"/>
      <c r="D9" s="140">
        <v>17486178660.619999</v>
      </c>
      <c r="E9" s="140"/>
      <c r="F9" s="140">
        <v>10272448129</v>
      </c>
    </row>
    <row r="10" spans="2:6" x14ac:dyDescent="0.25">
      <c r="B10" s="136" t="s">
        <v>314</v>
      </c>
      <c r="C10" s="136"/>
      <c r="D10" s="140">
        <v>-758363176</v>
      </c>
      <c r="E10" s="140"/>
      <c r="F10" s="140">
        <v>-772799872</v>
      </c>
    </row>
    <row r="11" spans="2:6" x14ac:dyDescent="0.25">
      <c r="B11" s="136" t="s">
        <v>280</v>
      </c>
      <c r="C11" s="136"/>
      <c r="D11" s="140">
        <v>13932440038.1</v>
      </c>
      <c r="E11" s="140"/>
      <c r="F11" s="140">
        <v>13799883229.700001</v>
      </c>
    </row>
    <row r="12" spans="2:6" x14ac:dyDescent="0.25">
      <c r="B12" s="136" t="s">
        <v>334</v>
      </c>
      <c r="C12" s="136"/>
      <c r="D12" s="141">
        <v>1502606842</v>
      </c>
      <c r="E12" s="140"/>
      <c r="F12" s="140">
        <v>1487739363</v>
      </c>
    </row>
    <row r="13" spans="2:6" x14ac:dyDescent="0.25">
      <c r="B13" s="139" t="s">
        <v>94</v>
      </c>
      <c r="C13" s="136"/>
      <c r="D13" s="142">
        <v>32691026823.540001</v>
      </c>
      <c r="E13" s="143"/>
      <c r="F13" s="142">
        <v>25099240698.700001</v>
      </c>
    </row>
    <row r="14" spans="2:6" x14ac:dyDescent="0.25">
      <c r="B14" s="139" t="s">
        <v>93</v>
      </c>
      <c r="C14" s="136"/>
      <c r="D14" s="140"/>
      <c r="E14" s="140"/>
      <c r="F14" s="140"/>
    </row>
    <row r="15" spans="2:6" x14ac:dyDescent="0.25">
      <c r="B15" s="136" t="s">
        <v>317</v>
      </c>
      <c r="C15" s="136"/>
      <c r="D15" s="140">
        <v>2115776250</v>
      </c>
      <c r="E15" s="140"/>
      <c r="F15" s="140">
        <v>976308217.5</v>
      </c>
    </row>
    <row r="16" spans="2:6" x14ac:dyDescent="0.25">
      <c r="B16" s="136" t="s">
        <v>315</v>
      </c>
      <c r="C16" s="136"/>
      <c r="D16" s="140">
        <v>12203132179</v>
      </c>
      <c r="E16" s="140"/>
      <c r="F16" s="140">
        <v>13022586532</v>
      </c>
    </row>
    <row r="17" spans="2:6" x14ac:dyDescent="0.25">
      <c r="B17" s="136" t="s">
        <v>318</v>
      </c>
      <c r="C17" s="136"/>
      <c r="D17" s="140">
        <v>247745606</v>
      </c>
      <c r="E17" s="140"/>
      <c r="F17" s="140">
        <v>379811342</v>
      </c>
    </row>
    <row r="18" spans="2:6" x14ac:dyDescent="0.25">
      <c r="B18" s="136" t="s">
        <v>319</v>
      </c>
      <c r="C18" s="136"/>
      <c r="D18" s="140">
        <v>2296000000</v>
      </c>
      <c r="E18" s="140"/>
      <c r="F18" s="140">
        <v>2296000000</v>
      </c>
    </row>
    <row r="19" spans="2:6" x14ac:dyDescent="0.25">
      <c r="B19" s="136" t="s">
        <v>320</v>
      </c>
      <c r="C19" s="136"/>
      <c r="D19" s="140">
        <v>-1160980556</v>
      </c>
      <c r="E19" s="140"/>
      <c r="F19" s="140">
        <v>-1178622985</v>
      </c>
    </row>
    <row r="20" spans="2:6" x14ac:dyDescent="0.25">
      <c r="B20" s="139" t="s">
        <v>96</v>
      </c>
      <c r="C20" s="136"/>
      <c r="D20" s="142">
        <v>15701673479</v>
      </c>
      <c r="E20" s="143"/>
      <c r="F20" s="142">
        <v>15496083106.5</v>
      </c>
    </row>
    <row r="21" spans="2:6" ht="15.75" thickBot="1" x14ac:dyDescent="0.3">
      <c r="B21" s="139" t="s">
        <v>95</v>
      </c>
      <c r="C21" s="136"/>
      <c r="D21" s="144">
        <v>48392700302.540001</v>
      </c>
      <c r="E21" s="143"/>
      <c r="F21" s="144">
        <v>40595323805.199997</v>
      </c>
    </row>
    <row r="22" spans="2:6" x14ac:dyDescent="0.25">
      <c r="B22" s="139" t="s">
        <v>4</v>
      </c>
      <c r="C22" s="136"/>
      <c r="D22" s="140"/>
      <c r="E22" s="140"/>
      <c r="F22" s="140"/>
    </row>
    <row r="23" spans="2:6" x14ac:dyDescent="0.25">
      <c r="B23" s="139" t="s">
        <v>92</v>
      </c>
      <c r="C23" s="136"/>
      <c r="D23" s="140"/>
      <c r="E23" s="140"/>
      <c r="F23" s="140"/>
    </row>
    <row r="24" spans="2:6" x14ac:dyDescent="0.25">
      <c r="B24" s="136" t="s">
        <v>321</v>
      </c>
      <c r="C24" s="136"/>
      <c r="D24" s="140">
        <v>5508079264.4400005</v>
      </c>
      <c r="E24" s="140"/>
      <c r="F24" s="140">
        <v>5760523568</v>
      </c>
    </row>
    <row r="25" spans="2:6" x14ac:dyDescent="0.25">
      <c r="B25" s="136" t="s">
        <v>322</v>
      </c>
      <c r="C25" s="136"/>
      <c r="D25" s="140">
        <v>15743313441.799999</v>
      </c>
      <c r="E25" s="140"/>
      <c r="F25" s="140">
        <v>16094585587</v>
      </c>
    </row>
    <row r="26" spans="2:6" x14ac:dyDescent="0.25">
      <c r="B26" s="136" t="s">
        <v>323</v>
      </c>
      <c r="C26" s="136"/>
      <c r="D26" s="140">
        <v>75739315.5</v>
      </c>
      <c r="E26" s="140"/>
      <c r="F26" s="140">
        <v>58677684</v>
      </c>
    </row>
    <row r="27" spans="2:6" x14ac:dyDescent="0.25">
      <c r="B27" s="136" t="s">
        <v>324</v>
      </c>
      <c r="C27" s="136"/>
      <c r="D27" s="140">
        <v>231446086</v>
      </c>
      <c r="E27" s="140"/>
      <c r="F27" s="140">
        <v>316944228</v>
      </c>
    </row>
    <row r="28" spans="2:6" x14ac:dyDescent="0.25">
      <c r="B28" s="136" t="s">
        <v>325</v>
      </c>
      <c r="C28" s="136"/>
      <c r="D28" s="140">
        <v>337645555</v>
      </c>
      <c r="E28" s="140"/>
      <c r="F28" s="140">
        <v>244238518</v>
      </c>
    </row>
    <row r="29" spans="2:6" x14ac:dyDescent="0.25">
      <c r="B29" s="139" t="s">
        <v>17</v>
      </c>
      <c r="C29" s="140"/>
      <c r="D29" s="142">
        <v>21896223662.739998</v>
      </c>
      <c r="E29" s="143"/>
      <c r="F29" s="142">
        <v>22474969585</v>
      </c>
    </row>
    <row r="30" spans="2:6" ht="6.75" customHeight="1" x14ac:dyDescent="0.25">
      <c r="B30" s="136"/>
      <c r="C30" s="136"/>
      <c r="E30" s="140"/>
      <c r="F30" s="140"/>
    </row>
    <row r="31" spans="2:6" x14ac:dyDescent="0.25">
      <c r="B31" s="139" t="s">
        <v>93</v>
      </c>
      <c r="C31" s="136"/>
      <c r="D31" s="140"/>
      <c r="E31" s="140"/>
      <c r="F31" s="140"/>
    </row>
    <row r="32" spans="2:6" x14ac:dyDescent="0.25">
      <c r="B32" s="136" t="s">
        <v>326</v>
      </c>
      <c r="C32" s="136"/>
      <c r="D32" s="140">
        <v>14728619385.299999</v>
      </c>
      <c r="E32" s="140"/>
      <c r="F32" s="140">
        <v>6538591440</v>
      </c>
    </row>
    <row r="33" spans="2:6" x14ac:dyDescent="0.25">
      <c r="B33" s="139" t="s">
        <v>188</v>
      </c>
      <c r="C33" s="136"/>
      <c r="D33" s="142">
        <v>14728619385.299999</v>
      </c>
      <c r="E33" s="143"/>
      <c r="F33" s="142">
        <v>6538591440</v>
      </c>
    </row>
    <row r="34" spans="2:6" ht="15.75" thickBot="1" x14ac:dyDescent="0.3">
      <c r="B34" s="139" t="s">
        <v>97</v>
      </c>
      <c r="C34" s="136"/>
      <c r="D34" s="144">
        <v>36624843048.039993</v>
      </c>
      <c r="E34" s="143"/>
      <c r="F34" s="144">
        <v>29013561025</v>
      </c>
    </row>
    <row r="35" spans="2:6" ht="8.25" customHeight="1" x14ac:dyDescent="0.25">
      <c r="B35" s="136"/>
      <c r="C35" s="136"/>
      <c r="D35" s="140"/>
      <c r="E35" s="140"/>
      <c r="F35" s="140"/>
    </row>
    <row r="36" spans="2:6" x14ac:dyDescent="0.25">
      <c r="B36" s="139" t="s">
        <v>308</v>
      </c>
      <c r="C36" s="136"/>
      <c r="D36" s="140"/>
      <c r="E36" s="140"/>
      <c r="F36" s="140"/>
    </row>
    <row r="37" spans="2:6" x14ac:dyDescent="0.25">
      <c r="B37" s="136" t="s">
        <v>327</v>
      </c>
      <c r="C37" s="136"/>
      <c r="D37" s="140">
        <v>10000000000</v>
      </c>
      <c r="E37" s="140"/>
      <c r="F37" s="140">
        <v>10000000000</v>
      </c>
    </row>
    <row r="38" spans="2:6" x14ac:dyDescent="0.25">
      <c r="B38" s="136" t="s">
        <v>328</v>
      </c>
      <c r="C38" s="136"/>
      <c r="D38" s="140">
        <v>1671843220</v>
      </c>
      <c r="E38" s="140"/>
      <c r="F38" s="140">
        <v>1245926901</v>
      </c>
    </row>
    <row r="39" spans="2:6" x14ac:dyDescent="0.25">
      <c r="B39" s="136" t="s">
        <v>98</v>
      </c>
      <c r="C39" s="136"/>
      <c r="D39" s="140">
        <v>0</v>
      </c>
      <c r="E39" s="140"/>
      <c r="F39" s="140">
        <v>0</v>
      </c>
    </row>
    <row r="40" spans="2:6" x14ac:dyDescent="0.25">
      <c r="B40" s="136" t="s">
        <v>99</v>
      </c>
      <c r="C40" s="136"/>
      <c r="D40" s="99">
        <v>96014034.500007629</v>
      </c>
      <c r="E40" s="140"/>
      <c r="F40" s="99">
        <v>335835879</v>
      </c>
    </row>
    <row r="41" spans="2:6" x14ac:dyDescent="0.25">
      <c r="B41" s="139" t="s">
        <v>100</v>
      </c>
      <c r="C41" s="136"/>
      <c r="D41" s="142">
        <v>11767857254.500008</v>
      </c>
      <c r="E41" s="143"/>
      <c r="F41" s="142">
        <v>11581762780</v>
      </c>
    </row>
    <row r="42" spans="2:6" ht="15.75" thickBot="1" x14ac:dyDescent="0.3">
      <c r="B42" s="139" t="s">
        <v>101</v>
      </c>
      <c r="C42" s="136"/>
      <c r="D42" s="146">
        <v>48392700302.540001</v>
      </c>
      <c r="E42" s="143"/>
      <c r="F42" s="146">
        <v>40595323805</v>
      </c>
    </row>
    <row r="43" spans="2:6" ht="15.75" thickTop="1" x14ac:dyDescent="0.25">
      <c r="B43" s="136"/>
      <c r="C43" s="136"/>
      <c r="D43" s="140"/>
      <c r="E43" s="140"/>
      <c r="F43" s="1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4" sqref="L1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4" workbookViewId="0">
      <selection activeCell="L39" sqref="L39"/>
    </sheetView>
  </sheetViews>
  <sheetFormatPr baseColWidth="10" defaultRowHeight="15" x14ac:dyDescent="0.25"/>
  <cols>
    <col min="1" max="16384" width="11.42578125" style="308"/>
  </cols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6"/>
  <sheetViews>
    <sheetView workbookViewId="0">
      <selection activeCell="G15" sqref="G15"/>
    </sheetView>
  </sheetViews>
  <sheetFormatPr baseColWidth="10" defaultRowHeight="15" x14ac:dyDescent="0.25"/>
  <cols>
    <col min="1" max="1" width="5.85546875" customWidth="1"/>
    <col min="2" max="2" width="40.5703125" style="168" bestFit="1" customWidth="1"/>
    <col min="3" max="3" width="13.7109375" style="168" customWidth="1"/>
    <col min="4" max="4" width="17.7109375" customWidth="1"/>
    <col min="5" max="5" width="14.140625" customWidth="1"/>
    <col min="6" max="7" width="17.7109375" customWidth="1"/>
  </cols>
  <sheetData>
    <row r="2" spans="2:8" x14ac:dyDescent="0.25">
      <c r="C2" s="92"/>
      <c r="D2" s="50"/>
      <c r="E2" s="50"/>
      <c r="F2" s="50"/>
      <c r="G2" s="175" t="s">
        <v>193</v>
      </c>
    </row>
    <row r="3" spans="2:8" x14ac:dyDescent="0.25">
      <c r="C3" s="52" t="s">
        <v>387</v>
      </c>
      <c r="D3" s="52"/>
      <c r="E3" s="50"/>
      <c r="F3" s="50"/>
      <c r="G3" s="50"/>
      <c r="H3" s="50"/>
    </row>
    <row r="4" spans="2:8" x14ac:dyDescent="0.25">
      <c r="C4" s="244" t="str">
        <f>[1]Flujo!B4</f>
        <v>1° DE ENERO AL 30 SETIEMBRE DE 2020 y 2019</v>
      </c>
      <c r="D4" s="50"/>
      <c r="E4" s="50"/>
      <c r="F4" s="50"/>
      <c r="G4" s="50"/>
      <c r="H4" s="50"/>
    </row>
    <row r="5" spans="2:8" x14ac:dyDescent="0.25">
      <c r="C5" s="92"/>
      <c r="D5" s="52" t="s">
        <v>30</v>
      </c>
      <c r="E5" s="50"/>
      <c r="F5" s="50"/>
      <c r="G5" s="50"/>
      <c r="H5" s="50"/>
    </row>
    <row r="7" spans="2:8" x14ac:dyDescent="0.25">
      <c r="C7" s="170" t="s">
        <v>207</v>
      </c>
    </row>
    <row r="9" spans="2:8" s="9" customFormat="1" ht="17.25" customHeight="1" x14ac:dyDescent="0.25">
      <c r="B9" s="95"/>
      <c r="C9" s="388" t="s">
        <v>194</v>
      </c>
      <c r="D9" s="389"/>
      <c r="E9" s="174"/>
      <c r="F9" s="388" t="s">
        <v>195</v>
      </c>
      <c r="G9" s="390"/>
    </row>
    <row r="10" spans="2:8" s="9" customFormat="1" ht="17.25" customHeight="1" x14ac:dyDescent="0.25">
      <c r="B10" s="97"/>
      <c r="C10" s="95"/>
      <c r="D10" s="171"/>
      <c r="E10" s="97" t="s">
        <v>197</v>
      </c>
      <c r="F10" s="388" t="s">
        <v>199</v>
      </c>
      <c r="G10" s="390"/>
    </row>
    <row r="11" spans="2:8" s="9" customFormat="1" ht="18" customHeight="1" x14ac:dyDescent="0.25">
      <c r="B11" s="96" t="s">
        <v>192</v>
      </c>
      <c r="C11" s="102" t="s">
        <v>62</v>
      </c>
      <c r="D11" s="172" t="s">
        <v>196</v>
      </c>
      <c r="E11" s="102" t="s">
        <v>198</v>
      </c>
      <c r="F11" s="173" t="str">
        <f>'[1]gtos costos'!G10</f>
        <v>30.09.2020</v>
      </c>
      <c r="G11" s="173" t="str">
        <f>'[1]gtos costos'!H10</f>
        <v>30.09.19</v>
      </c>
    </row>
    <row r="12" spans="2:8" ht="8.25" customHeight="1" x14ac:dyDescent="0.25">
      <c r="B12" s="93"/>
      <c r="C12" s="103"/>
      <c r="D12" s="104"/>
      <c r="E12" s="105"/>
      <c r="F12" s="105"/>
      <c r="G12" s="105"/>
    </row>
    <row r="13" spans="2:8" x14ac:dyDescent="0.25">
      <c r="B13" s="177" t="s">
        <v>27</v>
      </c>
      <c r="C13" s="105"/>
      <c r="D13" s="104"/>
      <c r="E13" s="105"/>
      <c r="F13" s="105"/>
      <c r="G13" s="105"/>
    </row>
    <row r="14" spans="2:8" ht="8.25" customHeight="1" x14ac:dyDescent="0.25">
      <c r="B14" s="94"/>
      <c r="C14" s="105"/>
      <c r="D14" s="104"/>
      <c r="E14" s="105"/>
      <c r="F14" s="105"/>
      <c r="G14" s="105"/>
    </row>
    <row r="15" spans="2:8" x14ac:dyDescent="0.25">
      <c r="B15" s="177" t="s">
        <v>16</v>
      </c>
      <c r="C15" s="105"/>
      <c r="D15" s="104"/>
      <c r="E15" s="105"/>
      <c r="F15" s="105"/>
      <c r="G15" s="105"/>
    </row>
    <row r="16" spans="2:8" x14ac:dyDescent="0.25">
      <c r="B16" s="94"/>
      <c r="C16" s="105"/>
      <c r="D16" s="104"/>
      <c r="E16" s="105"/>
      <c r="F16" s="105"/>
      <c r="G16" s="105"/>
    </row>
    <row r="17" spans="2:8" x14ac:dyDescent="0.25">
      <c r="B17" s="177" t="s">
        <v>200</v>
      </c>
      <c r="C17" s="105"/>
      <c r="D17" s="104"/>
      <c r="E17" s="105"/>
      <c r="F17" s="105"/>
      <c r="G17" s="105"/>
    </row>
    <row r="18" spans="2:8" x14ac:dyDescent="0.25">
      <c r="B18" s="94"/>
      <c r="C18" s="105"/>
      <c r="D18" s="104"/>
      <c r="E18" s="179"/>
      <c r="F18" s="105"/>
      <c r="G18" s="105"/>
    </row>
    <row r="19" spans="2:8" ht="15" hidden="1" customHeight="1" x14ac:dyDescent="0.25">
      <c r="B19" s="176" t="s">
        <v>213</v>
      </c>
      <c r="C19" s="179" t="s">
        <v>216</v>
      </c>
      <c r="D19" s="187">
        <v>0</v>
      </c>
      <c r="E19" s="182">
        <v>0</v>
      </c>
      <c r="F19" s="105">
        <f t="shared" ref="F19" si="0">E19*D19</f>
        <v>0</v>
      </c>
      <c r="G19" s="105">
        <v>0</v>
      </c>
    </row>
    <row r="20" spans="2:8" ht="15" hidden="1" customHeight="1" x14ac:dyDescent="0.25">
      <c r="B20" s="176" t="s">
        <v>249</v>
      </c>
      <c r="C20" s="179" t="s">
        <v>216</v>
      </c>
      <c r="D20" s="187">
        <v>0</v>
      </c>
      <c r="E20" s="182">
        <v>0</v>
      </c>
      <c r="F20" s="105">
        <f>[1]notas!E11</f>
        <v>0</v>
      </c>
      <c r="G20" s="105">
        <v>3711394</v>
      </c>
    </row>
    <row r="21" spans="2:8" x14ac:dyDescent="0.25">
      <c r="B21" s="176" t="s">
        <v>214</v>
      </c>
      <c r="C21" s="179" t="s">
        <v>216</v>
      </c>
      <c r="D21" s="187">
        <v>0</v>
      </c>
      <c r="E21" s="182">
        <v>0</v>
      </c>
      <c r="F21" s="105">
        <v>0</v>
      </c>
      <c r="G21" s="105">
        <v>302456</v>
      </c>
    </row>
    <row r="22" spans="2:8" x14ac:dyDescent="0.25">
      <c r="B22" s="176" t="s">
        <v>215</v>
      </c>
      <c r="C22" s="179" t="s">
        <v>216</v>
      </c>
      <c r="D22" s="187">
        <v>101.27635771761308</v>
      </c>
      <c r="E22" s="182">
        <v>6979.36</v>
      </c>
      <c r="F22" s="105">
        <v>706844.16000000003</v>
      </c>
      <c r="G22" s="105">
        <v>648010</v>
      </c>
    </row>
    <row r="23" spans="2:8" x14ac:dyDescent="0.25">
      <c r="B23" s="176"/>
      <c r="C23" s="105"/>
      <c r="D23" s="187"/>
      <c r="E23" s="179"/>
      <c r="F23" s="105"/>
      <c r="G23" s="105"/>
    </row>
    <row r="24" spans="2:8" x14ac:dyDescent="0.25">
      <c r="B24" s="177" t="s">
        <v>208</v>
      </c>
      <c r="C24" s="105"/>
      <c r="D24" s="187"/>
      <c r="E24" s="179"/>
      <c r="F24" s="105"/>
      <c r="G24" s="105"/>
    </row>
    <row r="25" spans="2:8" x14ac:dyDescent="0.25">
      <c r="B25" s="176"/>
      <c r="C25" s="105"/>
      <c r="D25" s="187"/>
      <c r="E25" s="179"/>
      <c r="F25" s="105"/>
      <c r="G25" s="105"/>
    </row>
    <row r="26" spans="2:8" x14ac:dyDescent="0.25">
      <c r="B26" s="176" t="s">
        <v>201</v>
      </c>
      <c r="C26" s="179" t="s">
        <v>216</v>
      </c>
      <c r="D26" s="187">
        <v>245215.13</v>
      </c>
      <c r="E26" s="182">
        <v>6979.36</v>
      </c>
      <c r="F26" s="105">
        <v>1711444669.7168</v>
      </c>
      <c r="G26" s="105">
        <v>834485122</v>
      </c>
    </row>
    <row r="27" spans="2:8" ht="15" hidden="1" customHeight="1" x14ac:dyDescent="0.25">
      <c r="B27" s="176" t="s">
        <v>202</v>
      </c>
      <c r="C27" s="179" t="s">
        <v>216</v>
      </c>
      <c r="D27" s="187"/>
      <c r="E27" s="182">
        <v>0</v>
      </c>
      <c r="F27" s="105">
        <f>E27*D27</f>
        <v>0</v>
      </c>
      <c r="G27" s="105">
        <v>0</v>
      </c>
    </row>
    <row r="28" spans="2:8" x14ac:dyDescent="0.25">
      <c r="B28" s="176"/>
      <c r="C28" s="105"/>
      <c r="D28" s="187"/>
      <c r="E28" s="179"/>
      <c r="F28" s="105"/>
      <c r="G28" s="105"/>
    </row>
    <row r="29" spans="2:8" s="9" customFormat="1" x14ac:dyDescent="0.25">
      <c r="B29" s="178" t="s">
        <v>203</v>
      </c>
      <c r="C29" s="106"/>
      <c r="D29" s="189">
        <f>SUM(D12:D28)</f>
        <v>245316.40635771761</v>
      </c>
      <c r="E29" s="249">
        <v>6979.36</v>
      </c>
      <c r="F29" s="106">
        <f>SUM(F12:F28)</f>
        <v>1712151513.8768001</v>
      </c>
      <c r="G29" s="106">
        <f>SUM(G18:G28)</f>
        <v>839146982</v>
      </c>
      <c r="H29"/>
    </row>
    <row r="30" spans="2:8" s="9" customFormat="1" x14ac:dyDescent="0.25">
      <c r="B30" s="176"/>
      <c r="C30" s="105"/>
      <c r="D30" s="187"/>
      <c r="E30" s="105"/>
      <c r="F30" s="105"/>
      <c r="G30" s="105"/>
      <c r="H30"/>
    </row>
    <row r="31" spans="2:8" x14ac:dyDescent="0.25">
      <c r="B31" s="177" t="s">
        <v>2</v>
      </c>
      <c r="C31" s="105"/>
      <c r="D31" s="187"/>
      <c r="E31" s="105"/>
      <c r="F31" s="105"/>
      <c r="G31" s="105"/>
    </row>
    <row r="32" spans="2:8" x14ac:dyDescent="0.25">
      <c r="B32" s="176"/>
      <c r="C32" s="105"/>
      <c r="D32" s="187"/>
      <c r="E32" s="105"/>
      <c r="F32" s="105"/>
      <c r="G32" s="105"/>
    </row>
    <row r="33" spans="2:7" x14ac:dyDescent="0.25">
      <c r="B33" s="176" t="s">
        <v>204</v>
      </c>
      <c r="C33" s="179" t="s">
        <v>216</v>
      </c>
      <c r="D33" s="187">
        <v>0</v>
      </c>
      <c r="E33" s="182">
        <v>0</v>
      </c>
      <c r="F33" s="105">
        <f>E33*D33</f>
        <v>0</v>
      </c>
      <c r="G33" s="105">
        <v>0</v>
      </c>
    </row>
    <row r="34" spans="2:7" x14ac:dyDescent="0.25">
      <c r="B34" s="176"/>
      <c r="C34" s="105"/>
      <c r="D34" s="187"/>
      <c r="E34" s="179"/>
      <c r="F34" s="105"/>
      <c r="G34" s="105"/>
    </row>
    <row r="35" spans="2:7" x14ac:dyDescent="0.25">
      <c r="B35" s="178" t="s">
        <v>203</v>
      </c>
      <c r="C35" s="106"/>
      <c r="D35" s="189">
        <f>SUM(D31:D34)</f>
        <v>0</v>
      </c>
      <c r="E35" s="183"/>
      <c r="F35" s="106">
        <f>SUM(F31:F34)</f>
        <v>0</v>
      </c>
      <c r="G35" s="106">
        <v>0</v>
      </c>
    </row>
    <row r="36" spans="2:7" x14ac:dyDescent="0.25">
      <c r="B36" s="178" t="s">
        <v>205</v>
      </c>
      <c r="C36" s="180"/>
      <c r="D36" s="191">
        <f>D35+D29</f>
        <v>245316.40635771761</v>
      </c>
      <c r="E36" s="249">
        <v>6979.36</v>
      </c>
      <c r="F36" s="106">
        <f t="shared" ref="F36:G36" si="1">F35+F29</f>
        <v>1712151513.8768001</v>
      </c>
      <c r="G36" s="106">
        <f t="shared" si="1"/>
        <v>839146982</v>
      </c>
    </row>
    <row r="37" spans="2:7" x14ac:dyDescent="0.25">
      <c r="B37" s="176"/>
      <c r="C37" s="105"/>
      <c r="D37" s="104"/>
      <c r="E37" s="179"/>
      <c r="F37" s="105"/>
      <c r="G37" s="105"/>
    </row>
    <row r="38" spans="2:7" x14ac:dyDescent="0.25">
      <c r="B38" s="177" t="s">
        <v>4</v>
      </c>
      <c r="C38" s="105"/>
      <c r="D38" s="104"/>
      <c r="E38" s="179"/>
      <c r="F38" s="105"/>
      <c r="G38" s="105"/>
    </row>
    <row r="39" spans="2:7" x14ac:dyDescent="0.25">
      <c r="B39" s="94"/>
      <c r="C39" s="105"/>
      <c r="D39" s="104"/>
      <c r="E39" s="179"/>
      <c r="F39" s="105"/>
      <c r="G39" s="105"/>
    </row>
    <row r="40" spans="2:7" x14ac:dyDescent="0.25">
      <c r="B40" s="177" t="s">
        <v>5</v>
      </c>
      <c r="C40" s="105"/>
      <c r="D40" s="104"/>
      <c r="E40" s="179"/>
      <c r="F40" s="105"/>
      <c r="G40" s="105"/>
    </row>
    <row r="41" spans="2:7" x14ac:dyDescent="0.25">
      <c r="B41" s="94"/>
      <c r="C41" s="105"/>
      <c r="D41" s="104"/>
      <c r="E41" s="179"/>
      <c r="F41" s="105"/>
      <c r="G41" s="105"/>
    </row>
    <row r="42" spans="2:7" x14ac:dyDescent="0.25">
      <c r="B42" s="177" t="s">
        <v>305</v>
      </c>
      <c r="C42" s="105"/>
      <c r="D42" s="104"/>
      <c r="E42" s="179"/>
      <c r="F42" s="105"/>
      <c r="G42" s="105"/>
    </row>
    <row r="43" spans="2:7" x14ac:dyDescent="0.25">
      <c r="B43" s="94"/>
      <c r="C43" s="105"/>
      <c r="D43" s="104"/>
      <c r="E43" s="179"/>
      <c r="F43" s="105"/>
      <c r="G43" s="105"/>
    </row>
    <row r="44" spans="2:7" x14ac:dyDescent="0.25">
      <c r="B44" s="176" t="s">
        <v>217</v>
      </c>
      <c r="C44" s="179" t="s">
        <v>216</v>
      </c>
      <c r="D44" s="187">
        <v>0</v>
      </c>
      <c r="E44" s="182">
        <v>0</v>
      </c>
      <c r="F44" s="105">
        <f>E44*D44</f>
        <v>0</v>
      </c>
      <c r="G44" s="105">
        <v>0</v>
      </c>
    </row>
    <row r="45" spans="2:7" x14ac:dyDescent="0.25">
      <c r="B45" s="176"/>
      <c r="C45" s="105"/>
      <c r="D45" s="104"/>
      <c r="E45" s="179"/>
      <c r="F45" s="105"/>
      <c r="G45" s="105"/>
    </row>
    <row r="46" spans="2:7" x14ac:dyDescent="0.25">
      <c r="B46" s="177" t="s">
        <v>306</v>
      </c>
      <c r="C46" s="105"/>
      <c r="D46" s="104"/>
      <c r="E46" s="179"/>
      <c r="F46" s="105"/>
      <c r="G46" s="105"/>
    </row>
    <row r="47" spans="2:7" x14ac:dyDescent="0.25">
      <c r="B47" s="94"/>
      <c r="C47" s="105"/>
      <c r="D47" s="104"/>
      <c r="E47" s="179"/>
      <c r="F47" s="105"/>
      <c r="G47" s="105"/>
    </row>
    <row r="48" spans="2:7" x14ac:dyDescent="0.25">
      <c r="B48" s="176" t="s">
        <v>218</v>
      </c>
      <c r="C48" s="179" t="s">
        <v>216</v>
      </c>
      <c r="D48" s="187">
        <v>158504.86000000002</v>
      </c>
      <c r="E48" s="182">
        <v>6990.35</v>
      </c>
      <c r="F48" s="105">
        <v>1108004448.1010001</v>
      </c>
      <c r="G48" s="105">
        <v>1242350982</v>
      </c>
    </row>
    <row r="49" spans="2:7" ht="15" hidden="1" customHeight="1" x14ac:dyDescent="0.25">
      <c r="B49" s="176" t="s">
        <v>206</v>
      </c>
      <c r="C49" s="179" t="s">
        <v>216</v>
      </c>
      <c r="D49" s="187">
        <v>0</v>
      </c>
      <c r="E49" s="182">
        <v>6384.71</v>
      </c>
      <c r="F49" s="105">
        <f t="shared" ref="F49:F50" si="2">E49*D49</f>
        <v>0</v>
      </c>
      <c r="G49" s="105">
        <v>0</v>
      </c>
    </row>
    <row r="50" spans="2:7" ht="15" hidden="1" customHeight="1" x14ac:dyDescent="0.25">
      <c r="B50" s="176" t="s">
        <v>219</v>
      </c>
      <c r="C50" s="179" t="s">
        <v>216</v>
      </c>
      <c r="D50" s="187">
        <v>0</v>
      </c>
      <c r="E50" s="182"/>
      <c r="F50" s="105">
        <f t="shared" si="2"/>
        <v>0</v>
      </c>
      <c r="G50" s="105">
        <v>0</v>
      </c>
    </row>
    <row r="51" spans="2:7" x14ac:dyDescent="0.25">
      <c r="B51" s="176"/>
      <c r="C51" s="179"/>
      <c r="D51" s="187"/>
      <c r="E51" s="179"/>
      <c r="F51" s="105"/>
      <c r="G51" s="105"/>
    </row>
    <row r="52" spans="2:7" x14ac:dyDescent="0.25">
      <c r="B52" s="178" t="s">
        <v>203</v>
      </c>
      <c r="C52" s="106"/>
      <c r="D52" s="189">
        <f>SUM(D44:D50)</f>
        <v>158504.86000000002</v>
      </c>
      <c r="E52" s="249">
        <v>6990.35</v>
      </c>
      <c r="F52" s="106">
        <f>SUM(F44:F50)</f>
        <v>1108004448.1010001</v>
      </c>
      <c r="G52" s="106">
        <f>SUM(G44:G50)</f>
        <v>1242350982</v>
      </c>
    </row>
    <row r="53" spans="2:7" x14ac:dyDescent="0.25">
      <c r="B53" s="176"/>
      <c r="C53" s="105"/>
      <c r="D53" s="187"/>
      <c r="E53" s="179"/>
      <c r="F53" s="105"/>
      <c r="G53" s="105"/>
    </row>
    <row r="54" spans="2:7" x14ac:dyDescent="0.25">
      <c r="B54" s="177" t="s">
        <v>18</v>
      </c>
      <c r="C54" s="105"/>
      <c r="D54" s="187"/>
      <c r="E54" s="179"/>
      <c r="F54" s="105"/>
      <c r="G54" s="105"/>
    </row>
    <row r="55" spans="2:7" x14ac:dyDescent="0.25">
      <c r="B55" s="94"/>
      <c r="C55" s="105"/>
      <c r="D55" s="187"/>
      <c r="E55" s="179"/>
      <c r="F55" s="105"/>
      <c r="G55" s="105"/>
    </row>
    <row r="56" spans="2:7" x14ac:dyDescent="0.25">
      <c r="B56" s="177" t="s">
        <v>305</v>
      </c>
      <c r="C56" s="105"/>
      <c r="D56" s="187">
        <v>0</v>
      </c>
      <c r="E56" s="182">
        <v>0</v>
      </c>
      <c r="F56" s="105">
        <f>E56*D56</f>
        <v>0</v>
      </c>
      <c r="G56" s="105">
        <v>0</v>
      </c>
    </row>
    <row r="57" spans="2:7" x14ac:dyDescent="0.25">
      <c r="B57" s="176"/>
      <c r="C57" s="105"/>
      <c r="D57" s="187"/>
      <c r="E57" s="179"/>
      <c r="F57" s="105"/>
      <c r="G57" s="105"/>
    </row>
    <row r="58" spans="2:7" x14ac:dyDescent="0.25">
      <c r="B58" s="177" t="s">
        <v>306</v>
      </c>
      <c r="C58" s="105"/>
      <c r="D58" s="187">
        <v>0</v>
      </c>
      <c r="E58" s="182">
        <v>0</v>
      </c>
      <c r="F58" s="105">
        <f>E58*D58</f>
        <v>0</v>
      </c>
      <c r="G58" s="105">
        <v>0</v>
      </c>
    </row>
    <row r="59" spans="2:7" x14ac:dyDescent="0.25">
      <c r="B59" s="176"/>
      <c r="C59" s="105"/>
      <c r="D59" s="187"/>
      <c r="E59" s="179"/>
      <c r="F59" s="105"/>
      <c r="G59" s="105"/>
    </row>
    <row r="60" spans="2:7" s="9" customFormat="1" x14ac:dyDescent="0.25">
      <c r="B60" s="178" t="s">
        <v>203</v>
      </c>
      <c r="C60" s="106"/>
      <c r="D60" s="189">
        <f>SUM(D55:D59)</f>
        <v>0</v>
      </c>
      <c r="E60" s="106"/>
      <c r="F60" s="106">
        <f>SUM(F55:F59)</f>
        <v>0</v>
      </c>
      <c r="G60" s="106">
        <f>SUM(G55:G59)</f>
        <v>0</v>
      </c>
    </row>
    <row r="61" spans="2:7" ht="15.75" thickBot="1" x14ac:dyDescent="0.3">
      <c r="B61" s="181" t="s">
        <v>97</v>
      </c>
      <c r="C61" s="107"/>
      <c r="D61" s="190">
        <f>D60+D52</f>
        <v>158504.86000000002</v>
      </c>
      <c r="E61" s="250">
        <v>6990.35</v>
      </c>
      <c r="F61" s="107">
        <f>F60+F52</f>
        <v>1108004448.1010001</v>
      </c>
      <c r="G61" s="107">
        <f>G60+G52</f>
        <v>1242350982</v>
      </c>
    </row>
    <row r="62" spans="2:7" ht="15.75" thickTop="1" x14ac:dyDescent="0.25">
      <c r="E62" s="108"/>
    </row>
    <row r="63" spans="2:7" x14ac:dyDescent="0.25">
      <c r="C63" s="98" t="s">
        <v>134</v>
      </c>
    </row>
    <row r="66" spans="7:7" x14ac:dyDescent="0.25">
      <c r="G66" s="339"/>
    </row>
  </sheetData>
  <mergeCells count="3">
    <mergeCell ref="C9:D9"/>
    <mergeCell ref="F9:G9"/>
    <mergeCell ref="F10:G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"/>
  <sheetViews>
    <sheetView topLeftCell="A32" workbookViewId="0">
      <selection activeCell="K56" sqref="K56"/>
    </sheetView>
  </sheetViews>
  <sheetFormatPr baseColWidth="10" defaultRowHeight="15" x14ac:dyDescent="0.25"/>
  <cols>
    <col min="1" max="1" width="11.42578125" style="10"/>
    <col min="2" max="2" width="12.42578125" style="10" customWidth="1"/>
    <col min="3" max="5" width="12.28515625" style="10" customWidth="1"/>
    <col min="6" max="6" width="13" style="10" customWidth="1"/>
    <col min="7" max="7" width="11.42578125" style="10"/>
    <col min="8" max="8" width="11.7109375" style="10" bestFit="1" customWidth="1"/>
    <col min="9" max="16384" width="11.42578125" style="10"/>
  </cols>
  <sheetData>
    <row r="2" spans="1:8" x14ac:dyDescent="0.25">
      <c r="H2" s="14" t="s">
        <v>57</v>
      </c>
    </row>
    <row r="3" spans="1:8" x14ac:dyDescent="0.25">
      <c r="C3" s="11" t="s">
        <v>387</v>
      </c>
      <c r="D3" s="11"/>
    </row>
    <row r="4" spans="1:8" x14ac:dyDescent="0.25">
      <c r="C4" s="11" t="str">
        <f>'[1]EST resul'!C4</f>
        <v>1° DE ENERO AL 30 SETIEMBRE DE 2020 y 2019</v>
      </c>
    </row>
    <row r="5" spans="1:8" x14ac:dyDescent="0.25">
      <c r="D5" s="11" t="s">
        <v>30</v>
      </c>
    </row>
    <row r="7" spans="1:8" x14ac:dyDescent="0.25">
      <c r="C7" s="11" t="s">
        <v>31</v>
      </c>
    </row>
    <row r="8" spans="1:8" x14ac:dyDescent="0.25">
      <c r="A8" s="12"/>
      <c r="B8" s="12"/>
      <c r="C8" s="12"/>
      <c r="D8" s="12"/>
      <c r="E8" s="12"/>
      <c r="F8" s="12"/>
      <c r="G8" s="12"/>
      <c r="H8" s="12"/>
    </row>
    <row r="9" spans="1:8" s="275" customFormat="1" x14ac:dyDescent="0.25">
      <c r="A9" s="17"/>
      <c r="B9" s="21"/>
      <c r="C9" s="18" t="s">
        <v>36</v>
      </c>
      <c r="D9" s="39" t="s">
        <v>38</v>
      </c>
      <c r="E9" s="18" t="s">
        <v>36</v>
      </c>
      <c r="F9" s="39" t="s">
        <v>41</v>
      </c>
      <c r="G9" s="391" t="s">
        <v>43</v>
      </c>
      <c r="H9" s="392"/>
    </row>
    <row r="10" spans="1:8" s="275" customFormat="1" x14ac:dyDescent="0.25">
      <c r="A10" s="19"/>
      <c r="B10" s="22"/>
      <c r="C10" s="20" t="s">
        <v>37</v>
      </c>
      <c r="D10" s="40" t="s">
        <v>39</v>
      </c>
      <c r="E10" s="20" t="s">
        <v>40</v>
      </c>
      <c r="F10" s="40" t="s">
        <v>42</v>
      </c>
      <c r="G10" s="224" t="str">
        <f>[1]notas!E1</f>
        <v>30.09.2020</v>
      </c>
      <c r="H10" s="224" t="s">
        <v>418</v>
      </c>
    </row>
    <row r="11" spans="1:8" ht="11.25" customHeight="1" x14ac:dyDescent="0.25">
      <c r="A11" s="25" t="s">
        <v>32</v>
      </c>
      <c r="B11" s="26"/>
      <c r="C11" s="27"/>
      <c r="D11" s="41"/>
      <c r="E11" s="27"/>
      <c r="F11" s="41"/>
      <c r="G11" s="41"/>
      <c r="H11" s="41"/>
    </row>
    <row r="12" spans="1:8" ht="11.25" customHeight="1" x14ac:dyDescent="0.25">
      <c r="A12" s="23" t="s">
        <v>33</v>
      </c>
      <c r="B12" s="24"/>
      <c r="C12" s="15"/>
      <c r="D12" s="42"/>
      <c r="E12" s="15"/>
      <c r="F12" s="42"/>
      <c r="G12" s="42"/>
      <c r="H12" s="42"/>
    </row>
    <row r="13" spans="1:8" ht="11.25" customHeight="1" x14ac:dyDescent="0.25">
      <c r="A13" s="23" t="s">
        <v>34</v>
      </c>
      <c r="B13" s="24"/>
      <c r="C13" s="15"/>
      <c r="D13" s="42"/>
      <c r="E13" s="15"/>
      <c r="F13" s="42"/>
      <c r="G13" s="42"/>
      <c r="H13" s="42"/>
    </row>
    <row r="14" spans="1:8" ht="11.25" customHeight="1" x14ac:dyDescent="0.25">
      <c r="A14" s="29" t="s">
        <v>35</v>
      </c>
      <c r="B14" s="30"/>
      <c r="C14" s="155" t="s">
        <v>23</v>
      </c>
      <c r="D14" s="155" t="s">
        <v>23</v>
      </c>
      <c r="E14" s="154">
        <v>1025400001</v>
      </c>
      <c r="F14" s="47" t="s">
        <v>23</v>
      </c>
      <c r="G14" s="43">
        <v>1025400001</v>
      </c>
      <c r="H14" s="161">
        <v>974999997</v>
      </c>
    </row>
    <row r="15" spans="1:8" ht="4.5" customHeight="1" x14ac:dyDescent="0.25">
      <c r="A15" s="25"/>
      <c r="B15" s="26"/>
      <c r="C15" s="157"/>
      <c r="D15" s="157"/>
      <c r="E15" s="156"/>
      <c r="F15" s="41"/>
      <c r="G15" s="41"/>
      <c r="H15" s="162"/>
    </row>
    <row r="16" spans="1:8" ht="11.25" customHeight="1" x14ac:dyDescent="0.25">
      <c r="A16" s="33" t="s">
        <v>44</v>
      </c>
      <c r="B16" s="30"/>
      <c r="C16" s="155" t="s">
        <v>23</v>
      </c>
      <c r="D16" s="155" t="s">
        <v>23</v>
      </c>
      <c r="E16" s="154">
        <v>584283199</v>
      </c>
      <c r="F16" s="47" t="s">
        <v>23</v>
      </c>
      <c r="G16" s="43">
        <v>584283199</v>
      </c>
      <c r="H16" s="163">
        <v>810351407</v>
      </c>
    </row>
    <row r="17" spans="1:8" ht="4.5" customHeight="1" x14ac:dyDescent="0.25">
      <c r="A17" s="25"/>
      <c r="B17" s="26"/>
      <c r="C17" s="157"/>
      <c r="D17" s="157"/>
      <c r="E17" s="156"/>
      <c r="F17" s="41"/>
      <c r="G17" s="41"/>
      <c r="H17" s="162"/>
    </row>
    <row r="18" spans="1:8" ht="11.25" customHeight="1" x14ac:dyDescent="0.25">
      <c r="A18" s="33" t="s">
        <v>45</v>
      </c>
      <c r="B18" s="30"/>
      <c r="C18" s="155" t="s">
        <v>23</v>
      </c>
      <c r="D18" s="155" t="s">
        <v>23</v>
      </c>
      <c r="E18" s="154">
        <v>96359662</v>
      </c>
      <c r="F18" s="47" t="s">
        <v>23</v>
      </c>
      <c r="G18" s="43">
        <v>96359662</v>
      </c>
      <c r="H18" s="163">
        <v>122011287</v>
      </c>
    </row>
    <row r="19" spans="1:8" ht="4.5" customHeight="1" x14ac:dyDescent="0.25">
      <c r="A19" s="25"/>
      <c r="B19" s="26"/>
      <c r="C19" s="156"/>
      <c r="D19" s="157"/>
      <c r="E19" s="156"/>
      <c r="F19" s="41"/>
      <c r="G19" s="41"/>
      <c r="H19" s="162"/>
    </row>
    <row r="20" spans="1:8" ht="11.25" customHeight="1" x14ac:dyDescent="0.25">
      <c r="A20" s="23" t="s">
        <v>46</v>
      </c>
      <c r="B20" s="24"/>
      <c r="C20" s="158"/>
      <c r="D20" s="159"/>
      <c r="E20" s="15"/>
      <c r="F20" s="42"/>
      <c r="G20" s="42"/>
      <c r="H20" s="164"/>
    </row>
    <row r="21" spans="1:8" ht="11.25" customHeight="1" x14ac:dyDescent="0.25">
      <c r="A21" s="33" t="s">
        <v>47</v>
      </c>
      <c r="B21" s="30"/>
      <c r="C21" s="160" t="s">
        <v>23</v>
      </c>
      <c r="D21" s="155" t="s">
        <v>23</v>
      </c>
      <c r="E21" s="46" t="s">
        <v>23</v>
      </c>
      <c r="F21" s="47" t="s">
        <v>23</v>
      </c>
      <c r="G21" s="47" t="s">
        <v>23</v>
      </c>
      <c r="H21" s="47" t="s">
        <v>23</v>
      </c>
    </row>
    <row r="22" spans="1:8" ht="4.5" customHeight="1" x14ac:dyDescent="0.25">
      <c r="A22" s="25"/>
      <c r="B22" s="26"/>
      <c r="C22" s="156"/>
      <c r="D22" s="157"/>
      <c r="E22" s="27"/>
      <c r="F22" s="41"/>
      <c r="G22" s="41"/>
      <c r="H22" s="162"/>
    </row>
    <row r="23" spans="1:8" ht="11.25" customHeight="1" x14ac:dyDescent="0.25">
      <c r="A23" s="23" t="s">
        <v>48</v>
      </c>
      <c r="B23" s="24"/>
      <c r="C23" s="158"/>
      <c r="D23" s="159"/>
      <c r="E23" s="15"/>
      <c r="F23" s="42"/>
      <c r="G23" s="42"/>
      <c r="H23" s="164"/>
    </row>
    <row r="24" spans="1:8" ht="11.25" customHeight="1" x14ac:dyDescent="0.25">
      <c r="A24" s="23" t="s">
        <v>49</v>
      </c>
      <c r="B24" s="24"/>
      <c r="C24" s="158"/>
      <c r="D24" s="159"/>
      <c r="E24" s="15"/>
      <c r="F24" s="42"/>
      <c r="G24" s="42"/>
      <c r="H24" s="164"/>
    </row>
    <row r="25" spans="1:8" ht="11.25" customHeight="1" x14ac:dyDescent="0.25">
      <c r="A25" s="33" t="s">
        <v>50</v>
      </c>
      <c r="B25" s="30"/>
      <c r="C25" s="302">
        <v>115317133</v>
      </c>
      <c r="D25" s="155" t="s">
        <v>23</v>
      </c>
      <c r="E25" s="47" t="s">
        <v>23</v>
      </c>
      <c r="F25" s="47" t="s">
        <v>23</v>
      </c>
      <c r="G25" s="43">
        <v>115317133</v>
      </c>
      <c r="H25" s="163">
        <v>240767571</v>
      </c>
    </row>
    <row r="26" spans="1:8" ht="4.5" customHeight="1" x14ac:dyDescent="0.25">
      <c r="A26" s="25"/>
      <c r="B26" s="26"/>
      <c r="C26" s="156"/>
      <c r="D26" s="157"/>
      <c r="E26" s="27"/>
      <c r="F26" s="41"/>
      <c r="G26" s="41"/>
      <c r="H26" s="162"/>
    </row>
    <row r="27" spans="1:8" ht="11.25" customHeight="1" x14ac:dyDescent="0.25">
      <c r="A27" s="23" t="s">
        <v>51</v>
      </c>
      <c r="B27" s="24"/>
      <c r="C27" s="158"/>
      <c r="D27" s="159"/>
      <c r="E27" s="15"/>
      <c r="F27" s="42"/>
      <c r="G27" s="42"/>
      <c r="H27" s="164"/>
    </row>
    <row r="28" spans="1:8" ht="11.25" customHeight="1" x14ac:dyDescent="0.25">
      <c r="A28" s="33" t="s">
        <v>52</v>
      </c>
      <c r="B28" s="30"/>
      <c r="C28" s="155" t="s">
        <v>23</v>
      </c>
      <c r="D28" s="161">
        <v>1848682811</v>
      </c>
      <c r="E28" s="47" t="s">
        <v>23</v>
      </c>
      <c r="F28" s="43"/>
      <c r="G28" s="43">
        <v>1848682811</v>
      </c>
      <c r="H28" s="163">
        <v>2692126491</v>
      </c>
    </row>
    <row r="29" spans="1:8" ht="4.5" customHeight="1" x14ac:dyDescent="0.25">
      <c r="A29" s="25"/>
      <c r="B29" s="26"/>
      <c r="C29" s="156"/>
      <c r="D29" s="157"/>
      <c r="E29" s="27"/>
      <c r="F29" s="41"/>
      <c r="G29" s="41"/>
      <c r="H29" s="162"/>
    </row>
    <row r="30" spans="1:8" ht="11.25" customHeight="1" x14ac:dyDescent="0.25">
      <c r="A30" s="33" t="s">
        <v>53</v>
      </c>
      <c r="B30" s="30"/>
      <c r="C30" s="154">
        <v>924697746</v>
      </c>
      <c r="D30" s="155" t="s">
        <v>23</v>
      </c>
      <c r="E30" s="155" t="s">
        <v>23</v>
      </c>
      <c r="F30" s="47" t="s">
        <v>23</v>
      </c>
      <c r="G30" s="43">
        <v>924697746</v>
      </c>
      <c r="H30" s="163">
        <v>897764796</v>
      </c>
    </row>
    <row r="31" spans="1:8" ht="4.5" customHeight="1" x14ac:dyDescent="0.25">
      <c r="A31" s="23"/>
      <c r="B31" s="24"/>
      <c r="C31" s="158"/>
      <c r="D31" s="165"/>
      <c r="E31" s="166"/>
      <c r="F31" s="167"/>
      <c r="G31" s="42"/>
      <c r="H31" s="164"/>
    </row>
    <row r="32" spans="1:8" ht="11.25" customHeight="1" x14ac:dyDescent="0.25">
      <c r="A32" s="33" t="s">
        <v>189</v>
      </c>
      <c r="B32" s="24"/>
      <c r="C32" s="158">
        <v>99049302</v>
      </c>
      <c r="D32" s="155" t="s">
        <v>23</v>
      </c>
      <c r="E32" s="155" t="s">
        <v>23</v>
      </c>
      <c r="F32" s="167"/>
      <c r="G32" s="43">
        <v>99049302</v>
      </c>
      <c r="H32" s="163">
        <v>99049302</v>
      </c>
    </row>
    <row r="33" spans="1:8" ht="4.5" customHeight="1" x14ac:dyDescent="0.25">
      <c r="A33" s="25"/>
      <c r="B33" s="26"/>
      <c r="C33" s="156"/>
      <c r="D33" s="157"/>
      <c r="E33" s="27"/>
      <c r="F33" s="41"/>
      <c r="G33" s="41"/>
      <c r="H33" s="162"/>
    </row>
    <row r="34" spans="1:8" ht="11.25" customHeight="1" x14ac:dyDescent="0.25">
      <c r="A34" s="29" t="s">
        <v>54</v>
      </c>
      <c r="B34" s="30"/>
      <c r="C34" s="302">
        <v>38840599</v>
      </c>
      <c r="D34" s="155" t="s">
        <v>23</v>
      </c>
      <c r="E34" s="155" t="s">
        <v>23</v>
      </c>
      <c r="F34" s="47" t="s">
        <v>23</v>
      </c>
      <c r="G34" s="43">
        <v>38840599</v>
      </c>
      <c r="H34" s="163">
        <v>31546865</v>
      </c>
    </row>
    <row r="35" spans="1:8" s="12" customFormat="1" ht="4.5" customHeight="1" x14ac:dyDescent="0.2">
      <c r="A35" s="25"/>
      <c r="B35" s="26"/>
      <c r="C35" s="156"/>
      <c r="D35" s="157"/>
      <c r="E35" s="27"/>
      <c r="F35" s="41"/>
      <c r="G35" s="41"/>
      <c r="H35" s="162"/>
    </row>
    <row r="36" spans="1:8" s="12" customFormat="1" ht="11.25" customHeight="1" x14ac:dyDescent="0.2">
      <c r="A36" s="33" t="s">
        <v>55</v>
      </c>
      <c r="B36" s="30"/>
      <c r="C36" s="161">
        <v>0</v>
      </c>
      <c r="D36" s="155" t="s">
        <v>23</v>
      </c>
      <c r="E36" s="46" t="s">
        <v>23</v>
      </c>
      <c r="F36" s="47" t="s">
        <v>23</v>
      </c>
      <c r="G36" s="43">
        <v>0</v>
      </c>
      <c r="H36" s="47" t="s">
        <v>23</v>
      </c>
    </row>
    <row r="37" spans="1:8" s="12" customFormat="1" ht="4.5" customHeight="1" x14ac:dyDescent="0.2">
      <c r="A37" s="25"/>
      <c r="B37" s="26"/>
      <c r="C37" s="27"/>
      <c r="D37" s="41"/>
      <c r="E37" s="27"/>
      <c r="F37" s="41"/>
      <c r="G37" s="41"/>
      <c r="H37" s="162"/>
    </row>
    <row r="38" spans="1:8" s="12" customFormat="1" ht="11.25" customHeight="1" x14ac:dyDescent="0.2">
      <c r="A38" s="33" t="s">
        <v>56</v>
      </c>
      <c r="B38" s="30"/>
      <c r="C38" s="31">
        <v>0</v>
      </c>
      <c r="D38" s="47" t="s">
        <v>23</v>
      </c>
      <c r="E38" s="46">
        <v>370117940</v>
      </c>
      <c r="F38" s="47">
        <v>1048289732</v>
      </c>
      <c r="G38" s="43">
        <v>1418407672</v>
      </c>
      <c r="H38" s="32">
        <v>2879665720</v>
      </c>
    </row>
    <row r="39" spans="1:8" s="12" customFormat="1" ht="4.5" customHeight="1" x14ac:dyDescent="0.2">
      <c r="A39" s="25"/>
      <c r="B39" s="26"/>
      <c r="C39" s="27"/>
      <c r="D39" s="41"/>
      <c r="E39" s="27"/>
      <c r="F39" s="41"/>
      <c r="G39" s="41"/>
      <c r="H39" s="28"/>
    </row>
    <row r="40" spans="1:8" s="13" customFormat="1" ht="11.25" customHeight="1" x14ac:dyDescent="0.2">
      <c r="A40" s="19" t="s">
        <v>424</v>
      </c>
      <c r="B40" s="22"/>
      <c r="C40" s="34">
        <f>SUM(C11:C38)</f>
        <v>1177904780</v>
      </c>
      <c r="D40" s="44">
        <f>SUM(D11:D38)</f>
        <v>1848682811</v>
      </c>
      <c r="E40" s="44">
        <f>SUM(E11:E38)</f>
        <v>2076160802</v>
      </c>
      <c r="F40" s="44">
        <f>SUM(F11:F38)</f>
        <v>1048289732</v>
      </c>
      <c r="G40" s="44">
        <f>SUM(G11:G38)</f>
        <v>6151038125</v>
      </c>
      <c r="H40" s="35"/>
    </row>
    <row r="41" spans="1:8" s="13" customFormat="1" ht="9" customHeight="1" x14ac:dyDescent="0.2">
      <c r="C41" s="16"/>
      <c r="D41" s="16"/>
      <c r="E41" s="16"/>
      <c r="F41" s="16"/>
      <c r="G41" s="16"/>
      <c r="H41" s="16"/>
    </row>
    <row r="42" spans="1:8" s="13" customFormat="1" ht="15" customHeight="1" x14ac:dyDescent="0.2">
      <c r="A42" s="36" t="s">
        <v>425</v>
      </c>
      <c r="B42" s="37"/>
      <c r="C42" s="38">
        <v>4148794254</v>
      </c>
      <c r="D42" s="45">
        <v>2692126491</v>
      </c>
      <c r="E42" s="48">
        <v>1907362691</v>
      </c>
      <c r="F42" s="49">
        <v>0</v>
      </c>
      <c r="G42" s="49">
        <v>0</v>
      </c>
      <c r="H42" s="45">
        <f>SUM(H11:H40)</f>
        <v>8748283436</v>
      </c>
    </row>
    <row r="43" spans="1:8" s="12" customFormat="1" ht="11.25" x14ac:dyDescent="0.2">
      <c r="C43" s="15"/>
      <c r="D43" s="15"/>
      <c r="E43" s="15"/>
      <c r="F43" s="15"/>
      <c r="G43" s="15"/>
      <c r="H43" s="15"/>
    </row>
    <row r="44" spans="1:8" x14ac:dyDescent="0.25">
      <c r="A44" s="12"/>
      <c r="B44" s="12"/>
      <c r="C44" s="15"/>
      <c r="D44" s="15"/>
      <c r="E44" s="15"/>
      <c r="F44" s="12"/>
      <c r="G44" s="12"/>
      <c r="H44" s="15"/>
    </row>
    <row r="45" spans="1:8" x14ac:dyDescent="0.25">
      <c r="A45" s="12"/>
      <c r="B45" s="12"/>
      <c r="C45" s="12"/>
      <c r="D45" s="12"/>
      <c r="E45" s="12"/>
      <c r="F45" s="12"/>
      <c r="G45" s="12"/>
      <c r="H45" s="399"/>
    </row>
    <row r="46" spans="1:8" x14ac:dyDescent="0.25">
      <c r="A46" s="12"/>
      <c r="B46" s="12"/>
      <c r="C46" s="12"/>
      <c r="D46" s="12"/>
      <c r="E46" s="12"/>
      <c r="F46" s="12"/>
      <c r="G46" s="12"/>
      <c r="H46" s="15"/>
    </row>
    <row r="47" spans="1:8" x14ac:dyDescent="0.25">
      <c r="A47" s="12"/>
      <c r="B47" s="15"/>
      <c r="C47" s="15"/>
      <c r="D47" s="12"/>
      <c r="E47" s="12"/>
      <c r="F47" s="12"/>
      <c r="G47" s="12"/>
      <c r="H47" s="400"/>
    </row>
    <row r="48" spans="1:8" x14ac:dyDescent="0.25">
      <c r="A48" s="12"/>
      <c r="B48" s="15"/>
      <c r="C48" s="15"/>
      <c r="D48" s="12"/>
      <c r="E48" s="12"/>
      <c r="F48" s="12"/>
      <c r="G48" s="12"/>
      <c r="H48" s="12"/>
    </row>
    <row r="49" spans="1:8" x14ac:dyDescent="0.25">
      <c r="A49" s="12"/>
      <c r="B49" s="12"/>
      <c r="C49" s="12"/>
      <c r="D49" s="12"/>
      <c r="E49" s="12"/>
      <c r="F49" s="12"/>
      <c r="G49" s="12"/>
      <c r="H49" s="12"/>
    </row>
    <row r="50" spans="1:8" x14ac:dyDescent="0.25">
      <c r="A50" s="12"/>
      <c r="B50" s="12"/>
      <c r="C50" s="15"/>
      <c r="D50" s="12"/>
      <c r="E50" s="12"/>
      <c r="F50" s="12"/>
      <c r="G50" s="12"/>
      <c r="H50" s="12"/>
    </row>
    <row r="51" spans="1:8" x14ac:dyDescent="0.25">
      <c r="A51" s="12"/>
      <c r="B51" s="12"/>
      <c r="C51" s="12"/>
      <c r="D51" s="12"/>
      <c r="E51" s="12"/>
      <c r="F51" s="12"/>
      <c r="G51" s="12"/>
      <c r="H51" s="12"/>
    </row>
    <row r="52" spans="1:8" x14ac:dyDescent="0.25">
      <c r="A52" s="12"/>
      <c r="B52" s="12"/>
      <c r="C52" s="12"/>
      <c r="D52" s="12"/>
      <c r="E52" s="12"/>
      <c r="F52" s="12"/>
      <c r="G52" s="12"/>
      <c r="H52" s="12"/>
    </row>
    <row r="53" spans="1:8" x14ac:dyDescent="0.25">
      <c r="A53" s="12"/>
      <c r="B53" s="12"/>
      <c r="C53" s="12"/>
      <c r="D53" s="12"/>
      <c r="E53" s="12"/>
      <c r="F53" s="12"/>
      <c r="G53" s="12"/>
      <c r="H53" s="12"/>
    </row>
    <row r="54" spans="1:8" x14ac:dyDescent="0.25">
      <c r="A54" s="12"/>
      <c r="B54" s="12"/>
      <c r="C54" s="12"/>
      <c r="D54" s="12"/>
      <c r="E54" s="12"/>
      <c r="F54" s="12"/>
      <c r="G54" s="12"/>
      <c r="H54" s="12"/>
    </row>
    <row r="55" spans="1:8" x14ac:dyDescent="0.25">
      <c r="A55" s="12"/>
      <c r="B55" s="12"/>
      <c r="C55" s="12"/>
      <c r="D55" s="12"/>
      <c r="E55" s="12"/>
      <c r="F55" s="12"/>
      <c r="G55" s="12"/>
      <c r="H55" s="12"/>
    </row>
    <row r="56" spans="1:8" x14ac:dyDescent="0.25">
      <c r="A56" s="12"/>
      <c r="B56" s="12"/>
      <c r="C56" s="12"/>
      <c r="D56" s="12"/>
      <c r="E56" s="12"/>
      <c r="F56" s="12"/>
      <c r="G56" s="12"/>
      <c r="H56" s="12"/>
    </row>
  </sheetData>
  <mergeCells count="1">
    <mergeCell ref="G9:H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L12" sqref="L12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7" sqref="K1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2" sqref="K1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4" sqref="N1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5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48.85546875" style="340" bestFit="1" customWidth="1"/>
    <col min="2" max="3" width="16.5703125" style="341" customWidth="1"/>
    <col min="4" max="4" width="15.28515625" style="342" customWidth="1"/>
    <col min="5" max="5" width="14.85546875" style="340" customWidth="1"/>
    <col min="6" max="6" width="9.140625" style="340"/>
    <col min="7" max="7" width="9.140625" style="342"/>
    <col min="8" max="8" width="13.28515625" style="340" bestFit="1" customWidth="1"/>
    <col min="9" max="9" width="13.28515625" style="342" bestFit="1" customWidth="1"/>
    <col min="10" max="16384" width="9.140625" style="340"/>
  </cols>
  <sheetData>
    <row r="4" spans="1:5" x14ac:dyDescent="0.25">
      <c r="A4" s="340" t="s">
        <v>380</v>
      </c>
    </row>
    <row r="6" spans="1:5" ht="15.75" x14ac:dyDescent="0.25">
      <c r="A6" s="360"/>
      <c r="B6" s="401" t="s">
        <v>426</v>
      </c>
      <c r="C6" s="345"/>
      <c r="D6" s="345"/>
      <c r="E6" s="402"/>
    </row>
    <row r="7" spans="1:5" ht="15.75" thickBot="1" x14ac:dyDescent="0.3">
      <c r="A7" s="345" t="s">
        <v>389</v>
      </c>
      <c r="B7" s="345"/>
      <c r="C7" s="345"/>
      <c r="D7" s="345"/>
      <c r="E7" s="346"/>
    </row>
    <row r="8" spans="1:5" ht="26.25" thickBot="1" x14ac:dyDescent="0.3">
      <c r="A8" s="365" t="s">
        <v>390</v>
      </c>
      <c r="B8" s="366" t="s">
        <v>391</v>
      </c>
      <c r="C8" s="366" t="s">
        <v>392</v>
      </c>
      <c r="D8" s="403" t="s">
        <v>393</v>
      </c>
      <c r="E8" s="366" t="s">
        <v>394</v>
      </c>
    </row>
    <row r="9" spans="1:5" x14ac:dyDescent="0.25">
      <c r="A9" s="404" t="s">
        <v>395</v>
      </c>
      <c r="B9" s="405">
        <v>43924</v>
      </c>
      <c r="C9" s="405">
        <v>45751</v>
      </c>
      <c r="D9" s="406">
        <v>755872455</v>
      </c>
      <c r="E9" s="406">
        <v>755872455</v>
      </c>
    </row>
    <row r="10" spans="1:5" x14ac:dyDescent="0.25">
      <c r="A10" s="347" t="s">
        <v>396</v>
      </c>
      <c r="B10" s="348">
        <v>43942</v>
      </c>
      <c r="C10" s="348">
        <v>44543</v>
      </c>
      <c r="D10" s="349">
        <v>237720000</v>
      </c>
      <c r="E10" s="349">
        <v>237720000</v>
      </c>
    </row>
    <row r="11" spans="1:5" x14ac:dyDescent="0.25">
      <c r="A11" s="347" t="s">
        <v>396</v>
      </c>
      <c r="B11" s="348">
        <v>43942</v>
      </c>
      <c r="C11" s="348">
        <v>44543</v>
      </c>
      <c r="D11" s="349">
        <v>427380000</v>
      </c>
      <c r="E11" s="349">
        <v>427380000</v>
      </c>
    </row>
    <row r="12" spans="1:5" x14ac:dyDescent="0.25">
      <c r="A12" s="347" t="s">
        <v>397</v>
      </c>
      <c r="B12" s="348">
        <v>44089</v>
      </c>
      <c r="C12" s="348">
        <v>44113</v>
      </c>
      <c r="D12" s="349">
        <v>1140601814</v>
      </c>
      <c r="E12" s="349">
        <v>1140601814</v>
      </c>
    </row>
    <row r="13" spans="1:5" x14ac:dyDescent="0.25">
      <c r="A13" s="347" t="s">
        <v>398</v>
      </c>
      <c r="B13" s="348">
        <v>43789</v>
      </c>
      <c r="C13" s="348">
        <v>44336</v>
      </c>
      <c r="D13" s="349">
        <v>259406224</v>
      </c>
      <c r="E13" s="349">
        <v>259406224</v>
      </c>
    </row>
    <row r="14" spans="1:5" x14ac:dyDescent="0.25">
      <c r="A14" s="347" t="s">
        <v>398</v>
      </c>
      <c r="B14" s="348">
        <v>43908</v>
      </c>
      <c r="C14" s="348">
        <v>44104</v>
      </c>
      <c r="D14" s="349">
        <v>35549978</v>
      </c>
      <c r="E14" s="349">
        <v>35549978</v>
      </c>
    </row>
    <row r="15" spans="1:5" x14ac:dyDescent="0.25">
      <c r="A15" s="347" t="s">
        <v>398</v>
      </c>
      <c r="B15" s="348">
        <v>44003</v>
      </c>
      <c r="C15" s="348">
        <v>44033</v>
      </c>
      <c r="D15" s="349">
        <v>141639000</v>
      </c>
      <c r="E15" s="349">
        <v>141639000</v>
      </c>
    </row>
    <row r="16" spans="1:5" x14ac:dyDescent="0.25">
      <c r="A16" s="347" t="s">
        <v>398</v>
      </c>
      <c r="B16" s="348">
        <v>44003</v>
      </c>
      <c r="C16" s="348">
        <v>44134</v>
      </c>
      <c r="D16" s="349">
        <v>39115000</v>
      </c>
      <c r="E16" s="349">
        <v>39115000</v>
      </c>
    </row>
    <row r="17" spans="1:5" x14ac:dyDescent="0.25">
      <c r="A17" s="347" t="s">
        <v>398</v>
      </c>
      <c r="B17" s="348">
        <v>44083</v>
      </c>
      <c r="C17" s="348">
        <v>44442</v>
      </c>
      <c r="D17" s="349">
        <v>284535379.5</v>
      </c>
      <c r="E17" s="349">
        <v>284535379.5</v>
      </c>
    </row>
    <row r="18" spans="1:5" x14ac:dyDescent="0.25">
      <c r="A18" s="347" t="s">
        <v>399</v>
      </c>
      <c r="B18" s="348">
        <v>42733</v>
      </c>
      <c r="C18" s="348">
        <v>44533</v>
      </c>
      <c r="D18" s="349">
        <v>124856985</v>
      </c>
      <c r="E18" s="349">
        <v>124856985</v>
      </c>
    </row>
    <row r="19" spans="1:5" x14ac:dyDescent="0.25">
      <c r="A19" s="347" t="s">
        <v>400</v>
      </c>
      <c r="B19" s="348">
        <v>43980</v>
      </c>
      <c r="C19" s="348">
        <v>44701</v>
      </c>
      <c r="D19" s="349">
        <v>431419231.89999998</v>
      </c>
      <c r="E19" s="349">
        <v>431419231.89999998</v>
      </c>
    </row>
    <row r="20" spans="1:5" x14ac:dyDescent="0.25">
      <c r="A20" s="350" t="s">
        <v>427</v>
      </c>
      <c r="B20" s="351">
        <v>43951</v>
      </c>
      <c r="C20" s="351">
        <v>44652</v>
      </c>
      <c r="D20" s="352">
        <v>990313500</v>
      </c>
      <c r="E20" s="352">
        <v>990313500</v>
      </c>
    </row>
    <row r="21" spans="1:5" x14ac:dyDescent="0.25">
      <c r="A21" s="353" t="s">
        <v>401</v>
      </c>
      <c r="B21" s="354">
        <v>44099</v>
      </c>
      <c r="C21" s="354">
        <v>45194</v>
      </c>
      <c r="D21" s="355">
        <v>606235267</v>
      </c>
      <c r="E21" s="355">
        <v>606235267</v>
      </c>
    </row>
    <row r="22" spans="1:5" x14ac:dyDescent="0.25">
      <c r="A22" s="353" t="s">
        <v>402</v>
      </c>
      <c r="B22" s="354">
        <v>43979</v>
      </c>
      <c r="C22" s="354">
        <v>44344</v>
      </c>
      <c r="D22" s="355">
        <v>1557282809</v>
      </c>
      <c r="E22" s="355">
        <v>1557282809</v>
      </c>
    </row>
    <row r="23" spans="1:5" x14ac:dyDescent="0.25">
      <c r="A23" s="353" t="s">
        <v>402</v>
      </c>
      <c r="B23" s="354">
        <v>43979</v>
      </c>
      <c r="C23" s="354">
        <v>44344</v>
      </c>
      <c r="D23" s="355">
        <v>514499064</v>
      </c>
      <c r="E23" s="355">
        <v>514499064</v>
      </c>
    </row>
    <row r="24" spans="1:5" x14ac:dyDescent="0.25">
      <c r="A24" s="353" t="s">
        <v>402</v>
      </c>
      <c r="B24" s="354">
        <v>43984</v>
      </c>
      <c r="C24" s="354">
        <v>44387</v>
      </c>
      <c r="D24" s="355">
        <v>1250000000</v>
      </c>
      <c r="E24" s="355">
        <v>1250000000</v>
      </c>
    </row>
    <row r="25" spans="1:5" x14ac:dyDescent="0.25">
      <c r="A25" s="353" t="s">
        <v>403</v>
      </c>
      <c r="B25" s="354">
        <v>44000</v>
      </c>
      <c r="C25" s="354">
        <v>44357</v>
      </c>
      <c r="D25" s="355">
        <v>3202578082</v>
      </c>
      <c r="E25" s="355">
        <v>3202578082</v>
      </c>
    </row>
    <row r="26" spans="1:5" x14ac:dyDescent="0.25">
      <c r="A26" s="353" t="s">
        <v>428</v>
      </c>
      <c r="B26" s="354">
        <v>44104</v>
      </c>
      <c r="C26" s="354">
        <v>44284</v>
      </c>
      <c r="D26" s="355">
        <v>211934245.40000001</v>
      </c>
      <c r="E26" s="355">
        <v>211934245.40000001</v>
      </c>
    </row>
    <row r="27" spans="1:5" x14ac:dyDescent="0.25">
      <c r="A27" s="353" t="s">
        <v>404</v>
      </c>
      <c r="B27" s="354">
        <v>43951</v>
      </c>
      <c r="C27" s="354">
        <v>44677</v>
      </c>
      <c r="D27" s="355">
        <v>2532481514</v>
      </c>
      <c r="E27" s="355">
        <v>2532481514</v>
      </c>
    </row>
    <row r="28" spans="1:5" x14ac:dyDescent="0.25">
      <c r="A28" s="353" t="s">
        <v>405</v>
      </c>
      <c r="B28" s="354">
        <v>43886</v>
      </c>
      <c r="C28" s="354">
        <v>44192</v>
      </c>
      <c r="D28" s="355">
        <v>315241667</v>
      </c>
      <c r="E28" s="355">
        <v>315241667</v>
      </c>
    </row>
    <row r="29" spans="1:5" x14ac:dyDescent="0.25">
      <c r="A29" s="353" t="s">
        <v>429</v>
      </c>
      <c r="B29" s="354"/>
      <c r="C29" s="354"/>
      <c r="D29" s="355">
        <f>-[2]Sheet!$Q$134</f>
        <v>684651226</v>
      </c>
      <c r="E29" s="355">
        <f>-[2]Sheet!$Q$134</f>
        <v>684651226</v>
      </c>
    </row>
    <row r="30" spans="1:5" ht="15.75" thickBot="1" x14ac:dyDescent="0.3">
      <c r="A30" s="356"/>
      <c r="B30" s="357"/>
      <c r="C30" s="358"/>
      <c r="D30" s="359">
        <f>SUM(D9:D29)</f>
        <v>15743313441.799999</v>
      </c>
      <c r="E30" s="359">
        <f>SUM(E9:E29)</f>
        <v>15743313441.799999</v>
      </c>
    </row>
    <row r="31" spans="1:5" x14ac:dyDescent="0.25">
      <c r="A31" s="360"/>
      <c r="B31" s="360"/>
      <c r="C31" s="361"/>
      <c r="D31" s="362"/>
      <c r="E31" s="346"/>
    </row>
    <row r="32" spans="1:5" x14ac:dyDescent="0.25">
      <c r="A32" s="360"/>
      <c r="B32" s="360"/>
      <c r="C32" s="361"/>
      <c r="D32" s="362"/>
      <c r="E32" s="346"/>
    </row>
    <row r="33" spans="1:5" x14ac:dyDescent="0.25">
      <c r="A33" s="360"/>
      <c r="B33" s="360"/>
      <c r="C33" s="361"/>
      <c r="D33" s="362"/>
      <c r="E33" s="346"/>
    </row>
    <row r="34" spans="1:5" ht="15.75" thickBot="1" x14ac:dyDescent="0.3">
      <c r="A34" s="345" t="s">
        <v>406</v>
      </c>
      <c r="B34" s="345"/>
      <c r="C34" s="345"/>
      <c r="D34" s="363"/>
      <c r="E34" s="346"/>
    </row>
    <row r="35" spans="1:5" ht="26.25" thickBot="1" x14ac:dyDescent="0.3">
      <c r="A35" s="365" t="s">
        <v>390</v>
      </c>
      <c r="B35" s="366" t="s">
        <v>391</v>
      </c>
      <c r="C35" s="364" t="s">
        <v>392</v>
      </c>
      <c r="D35" s="366" t="s">
        <v>393</v>
      </c>
      <c r="E35" s="366" t="s">
        <v>394</v>
      </c>
    </row>
    <row r="36" spans="1:5" x14ac:dyDescent="0.25">
      <c r="A36" s="367" t="s">
        <v>395</v>
      </c>
      <c r="B36" s="354">
        <v>43924</v>
      </c>
      <c r="C36" s="354">
        <v>45751</v>
      </c>
      <c r="D36" s="368">
        <v>5569610069</v>
      </c>
      <c r="E36" s="407">
        <v>5569610069</v>
      </c>
    </row>
    <row r="37" spans="1:5" x14ac:dyDescent="0.25">
      <c r="A37" s="353" t="s">
        <v>407</v>
      </c>
      <c r="B37" s="354">
        <v>43951</v>
      </c>
      <c r="C37" s="354">
        <v>44990</v>
      </c>
      <c r="D37" s="349">
        <v>1340722838</v>
      </c>
      <c r="E37" s="349">
        <v>1340722838</v>
      </c>
    </row>
    <row r="38" spans="1:5" x14ac:dyDescent="0.25">
      <c r="A38" s="353" t="s">
        <v>408</v>
      </c>
      <c r="B38" s="354">
        <v>42733</v>
      </c>
      <c r="C38" s="354">
        <v>44533</v>
      </c>
      <c r="D38" s="349">
        <v>3601986848</v>
      </c>
      <c r="E38" s="349">
        <v>3601986848</v>
      </c>
    </row>
    <row r="39" spans="1:5" x14ac:dyDescent="0.25">
      <c r="A39" s="353" t="s">
        <v>409</v>
      </c>
      <c r="B39" s="354">
        <v>43951</v>
      </c>
      <c r="C39" s="354">
        <v>44677</v>
      </c>
      <c r="D39" s="349">
        <v>1123931411</v>
      </c>
      <c r="E39" s="349">
        <v>1123931411</v>
      </c>
    </row>
    <row r="40" spans="1:5" x14ac:dyDescent="0.25">
      <c r="A40" s="353" t="s">
        <v>398</v>
      </c>
      <c r="B40" s="354">
        <v>43789</v>
      </c>
      <c r="C40" s="354">
        <v>44336</v>
      </c>
      <c r="D40" s="349">
        <v>324257780</v>
      </c>
      <c r="E40" s="349">
        <v>324257780</v>
      </c>
    </row>
    <row r="41" spans="1:5" x14ac:dyDescent="0.25">
      <c r="A41" s="353" t="s">
        <v>410</v>
      </c>
      <c r="B41" s="354">
        <v>43942</v>
      </c>
      <c r="C41" s="354">
        <v>44543</v>
      </c>
      <c r="D41" s="349">
        <v>381509728</v>
      </c>
      <c r="E41" s="349">
        <v>381509728</v>
      </c>
    </row>
    <row r="42" spans="1:5" x14ac:dyDescent="0.25">
      <c r="A42" s="353" t="s">
        <v>427</v>
      </c>
      <c r="B42" s="354">
        <v>43951</v>
      </c>
      <c r="C42" s="354">
        <v>44652</v>
      </c>
      <c r="D42" s="349">
        <v>810247926</v>
      </c>
      <c r="E42" s="349">
        <v>810247926</v>
      </c>
    </row>
    <row r="43" spans="1:5" x14ac:dyDescent="0.25">
      <c r="A43" s="353" t="s">
        <v>400</v>
      </c>
      <c r="B43" s="354">
        <v>43980</v>
      </c>
      <c r="C43" s="354">
        <v>44701</v>
      </c>
      <c r="D43" s="349">
        <v>741404937</v>
      </c>
      <c r="E43" s="349">
        <v>741404937</v>
      </c>
    </row>
    <row r="44" spans="1:5" x14ac:dyDescent="0.25">
      <c r="A44" s="353" t="s">
        <v>401</v>
      </c>
      <c r="B44" s="354">
        <v>44099</v>
      </c>
      <c r="C44" s="354">
        <v>45194</v>
      </c>
      <c r="D44" s="349">
        <v>834947848.29999983</v>
      </c>
      <c r="E44" s="349">
        <v>834947848.29999983</v>
      </c>
    </row>
    <row r="45" spans="1:5" ht="15.75" thickBot="1" x14ac:dyDescent="0.3">
      <c r="A45" s="369" t="s">
        <v>164</v>
      </c>
      <c r="B45" s="370"/>
      <c r="C45" s="371"/>
      <c r="D45" s="408">
        <f>SUM(D36:D44)</f>
        <v>14728619385.299999</v>
      </c>
      <c r="E45" s="409">
        <f>SUM(E36:E44)</f>
        <v>14728619385.299999</v>
      </c>
    </row>
  </sheetData>
  <hyperlinks>
    <hyperlink ref="A13" location="Vision!A1" display="Vision Banco S.A.E.C.A."/>
    <hyperlink ref="A14" location="Vision!A1" display="Vision Banco S.A.E.C.A."/>
    <hyperlink ref="A15" location="Vision!A1" display="Vision Banco S.A.E.C.A.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topLeftCell="D33" workbookViewId="0">
      <selection activeCell="P54" sqref="P54"/>
    </sheetView>
  </sheetViews>
  <sheetFormatPr baseColWidth="10" defaultRowHeight="15" x14ac:dyDescent="0.25"/>
  <cols>
    <col min="1" max="1" width="7.85546875" style="247" customWidth="1"/>
    <col min="2" max="2" width="30.5703125" style="251" bestFit="1" customWidth="1"/>
    <col min="3" max="3" width="11.42578125" style="251"/>
    <col min="4" max="8" width="12" style="251" customWidth="1"/>
    <col min="9" max="9" width="11.5703125" style="251" customWidth="1"/>
    <col min="10" max="10" width="7.85546875" style="247" customWidth="1"/>
    <col min="11" max="11" width="30.5703125" style="251" bestFit="1" customWidth="1"/>
    <col min="12" max="12" width="11.42578125" style="251"/>
    <col min="13" max="17" width="12" style="251" customWidth="1"/>
    <col min="18" max="16384" width="11.42578125" style="247"/>
  </cols>
  <sheetData>
    <row r="2" spans="1:17" x14ac:dyDescent="0.25">
      <c r="A2" s="137" t="s">
        <v>337</v>
      </c>
      <c r="B2" s="137" t="s">
        <v>337</v>
      </c>
      <c r="D2" s="136"/>
      <c r="E2" s="136"/>
      <c r="F2" s="136"/>
      <c r="G2" s="136"/>
      <c r="H2" s="136"/>
      <c r="I2" s="136"/>
      <c r="J2" s="137" t="s">
        <v>337</v>
      </c>
      <c r="K2" s="137" t="s">
        <v>337</v>
      </c>
      <c r="M2" s="136"/>
      <c r="N2" s="136"/>
      <c r="O2" s="136"/>
      <c r="P2" s="136"/>
      <c r="Q2" s="136"/>
    </row>
    <row r="3" spans="1:17" x14ac:dyDescent="0.25">
      <c r="A3" s="137"/>
      <c r="B3" s="137" t="s">
        <v>430</v>
      </c>
      <c r="D3" s="136"/>
      <c r="E3" s="136"/>
      <c r="F3" s="136"/>
      <c r="G3" s="136"/>
      <c r="H3" s="136"/>
      <c r="I3" s="136"/>
      <c r="J3" s="137"/>
      <c r="K3" s="137" t="s">
        <v>431</v>
      </c>
      <c r="M3" s="136"/>
      <c r="N3" s="136"/>
      <c r="O3" s="136"/>
      <c r="P3" s="136"/>
      <c r="Q3" s="136"/>
    </row>
    <row r="4" spans="1:17" x14ac:dyDescent="0.25">
      <c r="A4" s="252" t="s">
        <v>239</v>
      </c>
      <c r="B4" s="252" t="s">
        <v>239</v>
      </c>
      <c r="C4" s="136"/>
      <c r="D4" s="136"/>
      <c r="E4" s="136"/>
      <c r="F4" s="136"/>
      <c r="G4" s="136"/>
      <c r="H4" s="136"/>
      <c r="I4" s="136"/>
      <c r="J4" s="252" t="s">
        <v>239</v>
      </c>
      <c r="K4" s="252" t="s">
        <v>239</v>
      </c>
      <c r="L4" s="136"/>
      <c r="M4" s="136"/>
      <c r="N4" s="136"/>
      <c r="O4" s="136"/>
      <c r="P4" s="136"/>
      <c r="Q4" s="136"/>
    </row>
    <row r="5" spans="1:17" x14ac:dyDescent="0.25">
      <c r="B5" s="252"/>
      <c r="C5" s="136"/>
      <c r="D5" s="253" t="s">
        <v>338</v>
      </c>
      <c r="E5" s="253" t="s">
        <v>88</v>
      </c>
      <c r="F5" s="254" t="s">
        <v>339</v>
      </c>
      <c r="G5" s="253" t="s">
        <v>340</v>
      </c>
      <c r="H5" s="253" t="s">
        <v>164</v>
      </c>
      <c r="I5" s="136"/>
      <c r="K5" s="252"/>
      <c r="L5" s="136"/>
      <c r="M5" s="253" t="s">
        <v>338</v>
      </c>
      <c r="N5" s="253" t="s">
        <v>88</v>
      </c>
      <c r="O5" s="254" t="s">
        <v>339</v>
      </c>
      <c r="P5" s="253" t="s">
        <v>340</v>
      </c>
      <c r="Q5" s="253" t="s">
        <v>164</v>
      </c>
    </row>
    <row r="6" spans="1:17" x14ac:dyDescent="0.25">
      <c r="B6" s="136"/>
      <c r="C6" s="136"/>
      <c r="D6" s="138" t="s">
        <v>414</v>
      </c>
      <c r="E6" s="255"/>
      <c r="F6" s="255"/>
      <c r="G6" s="255"/>
      <c r="H6" s="138" t="s">
        <v>414</v>
      </c>
      <c r="I6" s="136"/>
      <c r="K6" s="136"/>
      <c r="L6" s="136"/>
      <c r="M6" s="138" t="s">
        <v>415</v>
      </c>
      <c r="N6" s="255"/>
      <c r="O6" s="255"/>
      <c r="P6" s="255"/>
      <c r="Q6" s="138" t="s">
        <v>415</v>
      </c>
    </row>
    <row r="7" spans="1:17" x14ac:dyDescent="0.25">
      <c r="B7" s="139" t="s">
        <v>27</v>
      </c>
      <c r="C7" s="136"/>
      <c r="D7" s="136"/>
      <c r="E7" s="136"/>
      <c r="F7" s="136"/>
      <c r="G7" s="136"/>
      <c r="H7" s="136"/>
      <c r="I7" s="136"/>
      <c r="K7" s="139" t="s">
        <v>27</v>
      </c>
      <c r="L7" s="136"/>
      <c r="M7" s="136"/>
      <c r="N7" s="136"/>
      <c r="O7" s="136"/>
      <c r="P7" s="136"/>
      <c r="Q7" s="136"/>
    </row>
    <row r="8" spans="1:17" ht="6" customHeight="1" x14ac:dyDescent="0.25">
      <c r="B8" s="136"/>
      <c r="C8" s="136"/>
      <c r="D8" s="136"/>
      <c r="E8" s="136"/>
      <c r="F8" s="136"/>
      <c r="G8" s="136"/>
      <c r="H8" s="136"/>
      <c r="I8" s="136"/>
      <c r="K8" s="136"/>
      <c r="L8" s="136"/>
      <c r="M8" s="136"/>
      <c r="N8" s="136"/>
      <c r="O8" s="136"/>
      <c r="P8" s="136"/>
      <c r="Q8" s="136"/>
    </row>
    <row r="9" spans="1:17" x14ac:dyDescent="0.25">
      <c r="B9" s="139" t="s">
        <v>92</v>
      </c>
      <c r="C9" s="136"/>
      <c r="D9" s="136"/>
      <c r="E9" s="136"/>
      <c r="F9" s="136"/>
      <c r="G9" s="136"/>
      <c r="H9" s="136"/>
      <c r="I9" s="136"/>
      <c r="K9" s="139" t="s">
        <v>92</v>
      </c>
      <c r="L9" s="136"/>
      <c r="M9" s="136"/>
      <c r="N9" s="136"/>
      <c r="O9" s="136"/>
      <c r="P9" s="136"/>
      <c r="Q9" s="136"/>
    </row>
    <row r="10" spans="1:17" x14ac:dyDescent="0.25">
      <c r="B10" s="136" t="s">
        <v>341</v>
      </c>
      <c r="C10" s="136"/>
      <c r="D10" s="140">
        <v>528164458.82000011</v>
      </c>
      <c r="E10" s="140">
        <v>103673104</v>
      </c>
      <c r="F10" s="373">
        <v>198540893</v>
      </c>
      <c r="G10" s="140"/>
      <c r="H10" s="140">
        <v>830378455.82000017</v>
      </c>
      <c r="I10" s="140"/>
      <c r="K10" s="136" t="s">
        <v>341</v>
      </c>
      <c r="L10" s="136"/>
      <c r="M10" s="140">
        <v>311969848.54000002</v>
      </c>
      <c r="N10" s="140">
        <v>71971681</v>
      </c>
      <c r="O10" s="140">
        <v>224753622</v>
      </c>
      <c r="P10" s="140"/>
      <c r="Q10" s="140">
        <v>608695151.53999996</v>
      </c>
    </row>
    <row r="11" spans="1:17" x14ac:dyDescent="0.25">
      <c r="B11" s="136" t="s">
        <v>342</v>
      </c>
      <c r="C11" s="136"/>
      <c r="D11" s="140">
        <v>17486178660.619999</v>
      </c>
      <c r="E11" s="140">
        <v>1589522342</v>
      </c>
      <c r="F11" s="373">
        <v>753286233</v>
      </c>
      <c r="G11" s="140"/>
      <c r="H11" s="140">
        <v>19828987235.619999</v>
      </c>
      <c r="I11" s="140"/>
      <c r="K11" s="136" t="s">
        <v>342</v>
      </c>
      <c r="L11" s="136"/>
      <c r="M11" s="140">
        <v>10272448129</v>
      </c>
      <c r="N11" s="140">
        <v>1732520804</v>
      </c>
      <c r="O11" s="140">
        <v>642725777</v>
      </c>
      <c r="P11" s="140"/>
      <c r="Q11" s="140">
        <v>12647694710</v>
      </c>
    </row>
    <row r="12" spans="1:17" x14ac:dyDescent="0.25">
      <c r="B12" s="136" t="s">
        <v>343</v>
      </c>
      <c r="C12" s="136"/>
      <c r="D12" s="140">
        <v>-758363176</v>
      </c>
      <c r="E12" s="140">
        <v>0</v>
      </c>
      <c r="F12" s="373">
        <v>0</v>
      </c>
      <c r="G12" s="140"/>
      <c r="H12" s="140">
        <v>-758363176</v>
      </c>
      <c r="I12" s="303"/>
      <c r="K12" s="136" t="s">
        <v>343</v>
      </c>
      <c r="L12" s="136"/>
      <c r="M12" s="140">
        <v>-772799872</v>
      </c>
      <c r="N12" s="140">
        <v>0</v>
      </c>
      <c r="O12" s="140">
        <v>0</v>
      </c>
      <c r="P12" s="140"/>
      <c r="Q12" s="140">
        <v>-772799872</v>
      </c>
    </row>
    <row r="13" spans="1:17" x14ac:dyDescent="0.25">
      <c r="B13" s="136" t="s">
        <v>344</v>
      </c>
      <c r="C13" s="136"/>
      <c r="D13" s="140">
        <v>13932440038.1</v>
      </c>
      <c r="E13" s="140">
        <v>1707246907</v>
      </c>
      <c r="F13" s="373">
        <v>1377972808</v>
      </c>
      <c r="G13" s="140">
        <v>-4281986791</v>
      </c>
      <c r="H13" s="140">
        <v>12735672962.1</v>
      </c>
      <c r="I13" s="303"/>
      <c r="K13" s="136" t="s">
        <v>344</v>
      </c>
      <c r="L13" s="136"/>
      <c r="M13" s="140">
        <v>13799883229.700001</v>
      </c>
      <c r="N13" s="140">
        <v>1339467012</v>
      </c>
      <c r="O13" s="140">
        <v>1411191789</v>
      </c>
      <c r="P13" s="140">
        <v>-2586545138</v>
      </c>
      <c r="Q13" s="140">
        <v>13963996892.700001</v>
      </c>
    </row>
    <row r="14" spans="1:17" x14ac:dyDescent="0.25">
      <c r="B14" s="136" t="s">
        <v>345</v>
      </c>
      <c r="C14" s="136"/>
      <c r="D14" s="140">
        <v>1502606842</v>
      </c>
      <c r="E14" s="256">
        <v>2013651535</v>
      </c>
      <c r="F14" s="374">
        <v>0</v>
      </c>
      <c r="G14" s="256"/>
      <c r="H14" s="140">
        <v>3516258377</v>
      </c>
      <c r="I14" s="140"/>
      <c r="K14" s="136" t="s">
        <v>345</v>
      </c>
      <c r="L14" s="136"/>
      <c r="M14" s="141">
        <v>1487739363</v>
      </c>
      <c r="N14" s="256">
        <v>2094315703</v>
      </c>
      <c r="O14" s="256">
        <v>0</v>
      </c>
      <c r="P14" s="256"/>
      <c r="Q14" s="140">
        <v>3582055066</v>
      </c>
    </row>
    <row r="15" spans="1:17" x14ac:dyDescent="0.25">
      <c r="B15" s="139" t="s">
        <v>94</v>
      </c>
      <c r="C15" s="136"/>
      <c r="D15" s="142">
        <v>32691026823.540001</v>
      </c>
      <c r="E15" s="142">
        <v>5414093888</v>
      </c>
      <c r="F15" s="142">
        <v>2329799934</v>
      </c>
      <c r="G15" s="257"/>
      <c r="H15" s="142">
        <v>36152933854.540001</v>
      </c>
      <c r="I15" s="143"/>
      <c r="K15" s="139" t="s">
        <v>94</v>
      </c>
      <c r="L15" s="136"/>
      <c r="M15" s="142">
        <v>25099240698.240002</v>
      </c>
      <c r="N15" s="142">
        <v>5238275200</v>
      </c>
      <c r="O15" s="142">
        <v>2278671188</v>
      </c>
      <c r="P15" s="257"/>
      <c r="Q15" s="142">
        <v>30029641948.240002</v>
      </c>
    </row>
    <row r="16" spans="1:17" ht="9" customHeight="1" x14ac:dyDescent="0.25">
      <c r="B16" s="136"/>
      <c r="C16" s="136"/>
      <c r="D16" s="140"/>
      <c r="E16" s="140"/>
      <c r="F16" s="140"/>
      <c r="G16" s="140"/>
      <c r="H16" s="140"/>
      <c r="I16" s="140"/>
      <c r="K16" s="136"/>
      <c r="L16" s="136"/>
      <c r="M16" s="140"/>
      <c r="N16" s="140"/>
      <c r="O16" s="140"/>
      <c r="P16" s="140"/>
      <c r="Q16" s="140"/>
    </row>
    <row r="17" spans="2:17" x14ac:dyDescent="0.25">
      <c r="B17" s="139" t="s">
        <v>93</v>
      </c>
      <c r="C17" s="136"/>
      <c r="D17" s="140"/>
      <c r="E17" s="140"/>
      <c r="F17" s="140"/>
      <c r="G17" s="140"/>
      <c r="H17" s="140"/>
      <c r="I17" s="140"/>
      <c r="K17" s="139" t="s">
        <v>93</v>
      </c>
      <c r="L17" s="136"/>
      <c r="M17" s="140"/>
      <c r="N17" s="140"/>
      <c r="O17" s="140"/>
      <c r="P17" s="140"/>
      <c r="Q17" s="140"/>
    </row>
    <row r="18" spans="2:17" x14ac:dyDescent="0.25">
      <c r="B18" s="136" t="s">
        <v>346</v>
      </c>
      <c r="C18" s="136"/>
      <c r="D18" s="140">
        <v>2115776250</v>
      </c>
      <c r="E18" s="140">
        <v>0</v>
      </c>
      <c r="F18" s="140">
        <v>0</v>
      </c>
      <c r="G18" s="140"/>
      <c r="H18" s="140">
        <v>2115776250</v>
      </c>
      <c r="I18" s="140"/>
      <c r="K18" s="136" t="s">
        <v>346</v>
      </c>
      <c r="L18" s="136"/>
      <c r="M18" s="140">
        <v>976308218</v>
      </c>
      <c r="N18" s="140">
        <v>0</v>
      </c>
      <c r="O18" s="140">
        <v>0</v>
      </c>
      <c r="P18" s="140"/>
      <c r="Q18" s="140">
        <v>976308218</v>
      </c>
    </row>
    <row r="19" spans="2:17" x14ac:dyDescent="0.25">
      <c r="B19" s="136" t="s">
        <v>347</v>
      </c>
      <c r="C19" s="136"/>
      <c r="D19" s="140">
        <v>12203132179</v>
      </c>
      <c r="E19" s="140">
        <v>313973046</v>
      </c>
      <c r="F19" s="140">
        <v>61301793</v>
      </c>
      <c r="G19" s="140"/>
      <c r="H19" s="140">
        <v>12578407018</v>
      </c>
      <c r="I19" s="140"/>
      <c r="K19" s="136" t="s">
        <v>347</v>
      </c>
      <c r="L19" s="136"/>
      <c r="M19" s="140">
        <v>13022586532</v>
      </c>
      <c r="N19" s="140">
        <v>367203520</v>
      </c>
      <c r="O19" s="140">
        <v>72313721</v>
      </c>
      <c r="P19" s="140"/>
      <c r="Q19" s="140">
        <v>13462103773</v>
      </c>
    </row>
    <row r="20" spans="2:17" x14ac:dyDescent="0.25">
      <c r="B20" s="136" t="s">
        <v>348</v>
      </c>
      <c r="C20" s="136"/>
      <c r="D20" s="140">
        <v>247745606</v>
      </c>
      <c r="E20" s="140">
        <v>0</v>
      </c>
      <c r="F20" s="140">
        <v>0</v>
      </c>
      <c r="G20" s="140"/>
      <c r="H20" s="140">
        <v>247745606</v>
      </c>
      <c r="I20" s="140"/>
      <c r="K20" s="136" t="s">
        <v>348</v>
      </c>
      <c r="L20" s="136"/>
      <c r="M20" s="140">
        <v>379811342</v>
      </c>
      <c r="N20" s="140">
        <v>0</v>
      </c>
      <c r="O20" s="140">
        <v>0</v>
      </c>
      <c r="P20" s="140"/>
      <c r="Q20" s="140">
        <v>379811342</v>
      </c>
    </row>
    <row r="21" spans="2:17" x14ac:dyDescent="0.25">
      <c r="B21" s="136" t="s">
        <v>349</v>
      </c>
      <c r="C21" s="136"/>
      <c r="D21" s="140">
        <v>2296000000</v>
      </c>
      <c r="E21" s="140">
        <v>0</v>
      </c>
      <c r="F21" s="140">
        <v>0</v>
      </c>
      <c r="G21" s="140">
        <v>-2296000000</v>
      </c>
      <c r="H21" s="140">
        <v>0</v>
      </c>
      <c r="I21" s="140"/>
      <c r="K21" s="136" t="s">
        <v>349</v>
      </c>
      <c r="L21" s="136"/>
      <c r="M21" s="140">
        <v>2296000000</v>
      </c>
      <c r="N21" s="140">
        <v>0</v>
      </c>
      <c r="O21" s="140">
        <v>0</v>
      </c>
      <c r="P21" s="140">
        <v>-2296000000</v>
      </c>
      <c r="Q21" s="140">
        <v>0</v>
      </c>
    </row>
    <row r="22" spans="2:17" x14ac:dyDescent="0.25">
      <c r="B22" s="136" t="s">
        <v>350</v>
      </c>
      <c r="C22" s="136"/>
      <c r="D22" s="140">
        <v>-1160980556</v>
      </c>
      <c r="E22" s="140">
        <v>0</v>
      </c>
      <c r="F22" s="140">
        <v>0</v>
      </c>
      <c r="H22" s="140">
        <v>-1160980556</v>
      </c>
      <c r="I22" s="140"/>
      <c r="K22" s="136" t="s">
        <v>350</v>
      </c>
      <c r="L22" s="136"/>
      <c r="M22" s="140">
        <v>-1178622985</v>
      </c>
      <c r="N22" s="140">
        <v>0</v>
      </c>
      <c r="O22" s="140">
        <v>0</v>
      </c>
      <c r="Q22" s="140">
        <v>-1178622985</v>
      </c>
    </row>
    <row r="23" spans="2:17" x14ac:dyDescent="0.25">
      <c r="B23" s="139" t="s">
        <v>96</v>
      </c>
      <c r="C23" s="136"/>
      <c r="D23" s="142">
        <v>15701673479</v>
      </c>
      <c r="E23" s="142">
        <v>313973046</v>
      </c>
      <c r="F23" s="142">
        <v>61301793</v>
      </c>
      <c r="G23" s="257"/>
      <c r="H23" s="142">
        <v>13780948318</v>
      </c>
      <c r="I23" s="143"/>
      <c r="K23" s="139" t="s">
        <v>96</v>
      </c>
      <c r="L23" s="136"/>
      <c r="M23" s="142">
        <v>15496083107</v>
      </c>
      <c r="N23" s="142">
        <v>367203520</v>
      </c>
      <c r="O23" s="142">
        <v>72313721</v>
      </c>
      <c r="P23" s="257"/>
      <c r="Q23" s="142">
        <v>13639600348</v>
      </c>
    </row>
    <row r="24" spans="2:17" ht="15.75" thickBot="1" x14ac:dyDescent="0.3">
      <c r="B24" s="139" t="s">
        <v>95</v>
      </c>
      <c r="C24" s="136"/>
      <c r="D24" s="144">
        <v>48392700302.540001</v>
      </c>
      <c r="E24" s="144">
        <v>5728066934</v>
      </c>
      <c r="F24" s="144">
        <v>2391101727</v>
      </c>
      <c r="G24" s="257"/>
      <c r="H24" s="144">
        <v>49933882172.540001</v>
      </c>
      <c r="I24" s="143"/>
      <c r="K24" s="139" t="s">
        <v>95</v>
      </c>
      <c r="L24" s="136"/>
      <c r="M24" s="144">
        <v>40595323805.240005</v>
      </c>
      <c r="N24" s="144">
        <v>5605478720</v>
      </c>
      <c r="O24" s="144">
        <v>2350984909</v>
      </c>
      <c r="P24" s="257"/>
      <c r="Q24" s="144">
        <v>43669242296.240005</v>
      </c>
    </row>
    <row r="25" spans="2:17" ht="6.75" customHeight="1" x14ac:dyDescent="0.25">
      <c r="B25" s="136"/>
      <c r="C25" s="136"/>
      <c r="D25" s="140"/>
      <c r="E25" s="140"/>
      <c r="F25" s="140"/>
      <c r="G25" s="140"/>
      <c r="H25" s="140"/>
      <c r="I25" s="140"/>
      <c r="K25" s="136"/>
      <c r="L25" s="136"/>
      <c r="M25" s="140"/>
      <c r="N25" s="140"/>
      <c r="O25" s="140"/>
      <c r="P25" s="140"/>
      <c r="Q25" s="140"/>
    </row>
    <row r="26" spans="2:17" x14ac:dyDescent="0.25">
      <c r="B26" s="139" t="s">
        <v>4</v>
      </c>
      <c r="C26" s="136"/>
      <c r="D26" s="140"/>
      <c r="E26" s="140"/>
      <c r="F26" s="140"/>
      <c r="G26" s="140"/>
      <c r="H26" s="140"/>
      <c r="I26" s="140"/>
      <c r="K26" s="139" t="s">
        <v>4</v>
      </c>
      <c r="L26" s="136"/>
      <c r="M26" s="140"/>
      <c r="N26" s="140"/>
      <c r="O26" s="140"/>
      <c r="P26" s="140"/>
      <c r="Q26" s="140"/>
    </row>
    <row r="27" spans="2:17" ht="6" customHeight="1" x14ac:dyDescent="0.25">
      <c r="B27" s="136"/>
      <c r="C27" s="136"/>
      <c r="D27" s="140"/>
      <c r="E27" s="140"/>
      <c r="F27" s="140"/>
      <c r="G27" s="140"/>
      <c r="H27" s="140"/>
      <c r="I27" s="140"/>
      <c r="K27" s="136"/>
      <c r="L27" s="136"/>
      <c r="M27" s="140"/>
      <c r="N27" s="140"/>
      <c r="O27" s="140"/>
      <c r="P27" s="140"/>
      <c r="Q27" s="140"/>
    </row>
    <row r="28" spans="2:17" x14ac:dyDescent="0.25">
      <c r="B28" s="139" t="s">
        <v>92</v>
      </c>
      <c r="C28" s="136"/>
      <c r="D28" s="140"/>
      <c r="E28" s="140"/>
      <c r="F28" s="140"/>
      <c r="G28" s="140"/>
      <c r="H28" s="140"/>
      <c r="I28" s="140"/>
      <c r="K28" s="139" t="s">
        <v>92</v>
      </c>
      <c r="L28" s="136"/>
      <c r="M28" s="140"/>
      <c r="N28" s="140"/>
      <c r="O28" s="140"/>
      <c r="P28" s="140"/>
      <c r="Q28" s="140"/>
    </row>
    <row r="29" spans="2:17" x14ac:dyDescent="0.25">
      <c r="B29" s="136" t="s">
        <v>351</v>
      </c>
      <c r="C29" s="136"/>
      <c r="D29" s="140">
        <v>5508079264.4400005</v>
      </c>
      <c r="E29" s="140">
        <v>1165064406</v>
      </c>
      <c r="F29" s="140">
        <v>1351433202</v>
      </c>
      <c r="G29" s="140"/>
      <c r="H29" s="140">
        <v>8024576872.4400005</v>
      </c>
      <c r="I29" s="140"/>
      <c r="K29" s="136" t="s">
        <v>351</v>
      </c>
      <c r="L29" s="136"/>
      <c r="M29" s="140">
        <v>5760523568</v>
      </c>
      <c r="N29" s="140">
        <v>1203540984</v>
      </c>
      <c r="O29" s="140">
        <v>1158995445</v>
      </c>
      <c r="P29" s="140"/>
      <c r="Q29" s="140">
        <v>8123059997</v>
      </c>
    </row>
    <row r="30" spans="2:17" x14ac:dyDescent="0.25">
      <c r="B30" s="136" t="s">
        <v>352</v>
      </c>
      <c r="C30" s="136"/>
      <c r="D30" s="140">
        <v>15743313441.799999</v>
      </c>
      <c r="E30" s="140">
        <v>407738999</v>
      </c>
      <c r="F30" s="140">
        <v>13268220</v>
      </c>
      <c r="G30" s="140"/>
      <c r="H30" s="140">
        <v>16164320660.799999</v>
      </c>
      <c r="I30" s="140"/>
      <c r="K30" s="136" t="s">
        <v>352</v>
      </c>
      <c r="L30" s="136"/>
      <c r="M30" s="140">
        <v>16094585587</v>
      </c>
      <c r="N30" s="140">
        <v>247131069</v>
      </c>
      <c r="O30" s="140">
        <v>3979210</v>
      </c>
      <c r="P30" s="140"/>
      <c r="Q30" s="140">
        <v>16345695866</v>
      </c>
    </row>
    <row r="31" spans="2:17" x14ac:dyDescent="0.25">
      <c r="B31" s="136" t="s">
        <v>353</v>
      </c>
      <c r="C31" s="136"/>
      <c r="D31" s="140">
        <v>75739315.5</v>
      </c>
      <c r="E31" s="140">
        <v>36360257</v>
      </c>
      <c r="F31" s="140">
        <v>11801239.200000001</v>
      </c>
      <c r="G31" s="140"/>
      <c r="H31" s="140">
        <v>123900811.7</v>
      </c>
      <c r="I31" s="140"/>
      <c r="K31" s="136" t="s">
        <v>353</v>
      </c>
      <c r="L31" s="136"/>
      <c r="M31" s="140">
        <v>58677684</v>
      </c>
      <c r="N31" s="140">
        <v>33305844</v>
      </c>
      <c r="O31" s="140">
        <v>5996327</v>
      </c>
      <c r="P31" s="140"/>
      <c r="Q31" s="140">
        <v>97979855</v>
      </c>
    </row>
    <row r="32" spans="2:17" x14ac:dyDescent="0.25">
      <c r="B32" s="136" t="s">
        <v>354</v>
      </c>
      <c r="C32" s="136"/>
      <c r="D32" s="140">
        <v>231446086</v>
      </c>
      <c r="E32" s="140">
        <v>107853276</v>
      </c>
      <c r="F32" s="140">
        <v>27526540.699999999</v>
      </c>
      <c r="G32" s="140"/>
      <c r="H32" s="140">
        <v>366825902.69999999</v>
      </c>
      <c r="I32" s="140"/>
      <c r="K32" s="136" t="s">
        <v>354</v>
      </c>
      <c r="L32" s="136"/>
      <c r="M32" s="140">
        <v>316944228</v>
      </c>
      <c r="N32" s="140">
        <v>127766658</v>
      </c>
      <c r="O32" s="140">
        <v>89011324</v>
      </c>
      <c r="P32" s="140"/>
      <c r="Q32" s="140">
        <v>533722210</v>
      </c>
    </row>
    <row r="33" spans="2:17" x14ac:dyDescent="0.25">
      <c r="B33" s="136" t="s">
        <v>355</v>
      </c>
      <c r="C33" s="136"/>
      <c r="D33" s="140">
        <v>337645555</v>
      </c>
      <c r="E33" s="140">
        <v>2143134453</v>
      </c>
      <c r="F33" s="140">
        <v>521541251</v>
      </c>
      <c r="G33" s="140">
        <v>-4281986791</v>
      </c>
      <c r="H33" s="140">
        <v>-1279665532</v>
      </c>
      <c r="I33" s="140"/>
      <c r="K33" s="136" t="s">
        <v>355</v>
      </c>
      <c r="L33" s="136"/>
      <c r="M33" s="140">
        <v>244238518</v>
      </c>
      <c r="N33" s="140">
        <v>2125953750</v>
      </c>
      <c r="O33" s="140">
        <v>478875892</v>
      </c>
      <c r="P33" s="140">
        <v>-2586545138</v>
      </c>
      <c r="Q33" s="140">
        <v>262523022</v>
      </c>
    </row>
    <row r="34" spans="2:17" x14ac:dyDescent="0.25">
      <c r="B34" s="136" t="s">
        <v>356</v>
      </c>
      <c r="C34" s="136"/>
      <c r="D34" s="140">
        <v>0</v>
      </c>
      <c r="E34" s="258">
        <v>0</v>
      </c>
      <c r="F34" s="258">
        <v>456986983.88283795</v>
      </c>
      <c r="G34" s="258"/>
      <c r="H34" s="140">
        <v>456986983.88283795</v>
      </c>
      <c r="I34" s="140"/>
      <c r="K34" s="136" t="s">
        <v>356</v>
      </c>
      <c r="L34" s="136"/>
      <c r="M34" s="140">
        <v>0</v>
      </c>
      <c r="N34" s="258">
        <v>0</v>
      </c>
      <c r="O34" s="258">
        <v>597071167</v>
      </c>
      <c r="P34" s="258"/>
      <c r="Q34" s="140">
        <v>597071167</v>
      </c>
    </row>
    <row r="35" spans="2:17" hidden="1" x14ac:dyDescent="0.25">
      <c r="B35" s="136" t="s">
        <v>357</v>
      </c>
      <c r="C35" s="136"/>
      <c r="D35" s="259">
        <v>0</v>
      </c>
      <c r="E35" s="259">
        <v>0</v>
      </c>
      <c r="F35" s="258">
        <v>0</v>
      </c>
      <c r="G35" s="258"/>
      <c r="H35" s="140">
        <v>0</v>
      </c>
      <c r="I35" s="140"/>
      <c r="K35" s="136" t="s">
        <v>357</v>
      </c>
      <c r="L35" s="136"/>
      <c r="M35" s="259">
        <v>0</v>
      </c>
      <c r="N35" s="259">
        <v>0</v>
      </c>
      <c r="O35" s="258">
        <v>0</v>
      </c>
      <c r="P35" s="258"/>
      <c r="Q35" s="140">
        <v>0</v>
      </c>
    </row>
    <row r="36" spans="2:17" x14ac:dyDescent="0.25">
      <c r="B36" s="139" t="s">
        <v>17</v>
      </c>
      <c r="C36" s="136"/>
      <c r="D36" s="142">
        <v>21896223662.739998</v>
      </c>
      <c r="E36" s="142">
        <v>3860151391</v>
      </c>
      <c r="F36" s="142">
        <v>2382557436.7828379</v>
      </c>
      <c r="G36" s="257"/>
      <c r="H36" s="142">
        <v>23856945699.522839</v>
      </c>
      <c r="I36" s="143"/>
      <c r="K36" s="139" t="s">
        <v>17</v>
      </c>
      <c r="L36" s="136"/>
      <c r="M36" s="142">
        <v>22474969585</v>
      </c>
      <c r="N36" s="142">
        <v>3737698305</v>
      </c>
      <c r="O36" s="142">
        <v>2333929365</v>
      </c>
      <c r="P36" s="257"/>
      <c r="Q36" s="142">
        <v>25960052117</v>
      </c>
    </row>
    <row r="37" spans="2:17" x14ac:dyDescent="0.25">
      <c r="B37" s="136"/>
      <c r="C37" s="136"/>
      <c r="D37" s="140"/>
      <c r="E37" s="140"/>
      <c r="F37" s="140"/>
      <c r="G37" s="140"/>
      <c r="H37" s="140"/>
      <c r="I37" s="140"/>
      <c r="K37" s="136"/>
      <c r="L37" s="136"/>
      <c r="M37" s="140"/>
      <c r="N37" s="140"/>
      <c r="O37" s="140"/>
      <c r="P37" s="140"/>
      <c r="Q37" s="140"/>
    </row>
    <row r="38" spans="2:17" x14ac:dyDescent="0.25">
      <c r="B38" s="139" t="s">
        <v>93</v>
      </c>
      <c r="C38" s="136"/>
      <c r="D38" s="140"/>
      <c r="E38" s="140"/>
      <c r="F38" s="140"/>
      <c r="G38" s="140"/>
      <c r="H38" s="140"/>
      <c r="I38" s="140"/>
      <c r="K38" s="139" t="s">
        <v>93</v>
      </c>
      <c r="L38" s="136"/>
      <c r="M38" s="140"/>
      <c r="N38" s="140"/>
      <c r="O38" s="140"/>
      <c r="P38" s="140"/>
      <c r="Q38" s="140"/>
    </row>
    <row r="39" spans="2:17" x14ac:dyDescent="0.25">
      <c r="B39" s="136" t="s">
        <v>358</v>
      </c>
      <c r="C39" s="136"/>
      <c r="D39" s="140">
        <v>14728619385.299999</v>
      </c>
      <c r="E39" s="140">
        <v>0</v>
      </c>
      <c r="F39" s="140">
        <v>0</v>
      </c>
      <c r="G39" s="140"/>
      <c r="H39" s="140">
        <v>14728619385.299999</v>
      </c>
      <c r="I39" s="140"/>
      <c r="K39" s="136" t="s">
        <v>358</v>
      </c>
      <c r="L39" s="136"/>
      <c r="M39" s="140">
        <v>6538591440</v>
      </c>
      <c r="N39" s="140">
        <v>0</v>
      </c>
      <c r="O39" s="140">
        <v>0</v>
      </c>
      <c r="P39" s="140"/>
      <c r="Q39" s="140">
        <v>6538591440</v>
      </c>
    </row>
    <row r="40" spans="2:17" x14ac:dyDescent="0.25">
      <c r="B40" s="139" t="s">
        <v>188</v>
      </c>
      <c r="C40" s="136"/>
      <c r="D40" s="145">
        <v>14728619385.299999</v>
      </c>
      <c r="E40" s="145">
        <v>0</v>
      </c>
      <c r="F40" s="145">
        <v>0</v>
      </c>
      <c r="G40" s="256"/>
      <c r="H40" s="145">
        <v>14728619385.299999</v>
      </c>
      <c r="I40" s="140"/>
      <c r="K40" s="139" t="s">
        <v>188</v>
      </c>
      <c r="L40" s="136"/>
      <c r="M40" s="145">
        <v>6538591440</v>
      </c>
      <c r="N40" s="145">
        <v>0</v>
      </c>
      <c r="O40" s="145">
        <v>0</v>
      </c>
      <c r="P40" s="256"/>
      <c r="Q40" s="145">
        <v>6538591440</v>
      </c>
    </row>
    <row r="41" spans="2:17" ht="15.75" thickBot="1" x14ac:dyDescent="0.3">
      <c r="B41" s="139" t="s">
        <v>97</v>
      </c>
      <c r="C41" s="136"/>
      <c r="D41" s="144">
        <v>36624843048.039993</v>
      </c>
      <c r="E41" s="144">
        <v>3860151391</v>
      </c>
      <c r="F41" s="144">
        <v>2382557436.7828379</v>
      </c>
      <c r="G41" s="257"/>
      <c r="H41" s="144">
        <v>38585565084.822838</v>
      </c>
      <c r="I41" s="143"/>
      <c r="K41" s="139" t="s">
        <v>97</v>
      </c>
      <c r="L41" s="136"/>
      <c r="M41" s="144">
        <v>29013561025</v>
      </c>
      <c r="N41" s="144">
        <v>3737698305</v>
      </c>
      <c r="O41" s="144">
        <v>2333929365</v>
      </c>
      <c r="P41" s="257"/>
      <c r="Q41" s="144">
        <v>32498643557</v>
      </c>
    </row>
    <row r="42" spans="2:17" x14ac:dyDescent="0.25">
      <c r="B42" s="136"/>
      <c r="C42" s="136"/>
      <c r="D42" s="140"/>
      <c r="E42" s="140"/>
      <c r="F42" s="140"/>
      <c r="G42" s="140"/>
      <c r="H42" s="140"/>
      <c r="I42" s="140"/>
      <c r="K42" s="136"/>
      <c r="L42" s="136"/>
      <c r="M42" s="140"/>
      <c r="N42" s="140"/>
      <c r="O42" s="140"/>
      <c r="P42" s="140"/>
      <c r="Q42" s="140"/>
    </row>
    <row r="43" spans="2:17" x14ac:dyDescent="0.25">
      <c r="B43" s="139" t="s">
        <v>6</v>
      </c>
      <c r="C43" s="136"/>
      <c r="D43" s="140"/>
      <c r="E43" s="140"/>
      <c r="F43" s="140"/>
      <c r="G43" s="140"/>
      <c r="H43" s="140"/>
      <c r="I43" s="140"/>
      <c r="K43" s="139" t="s">
        <v>6</v>
      </c>
      <c r="L43" s="136"/>
      <c r="M43" s="140"/>
      <c r="N43" s="140"/>
      <c r="O43" s="140"/>
      <c r="P43" s="140"/>
      <c r="Q43" s="140"/>
    </row>
    <row r="44" spans="2:17" x14ac:dyDescent="0.25">
      <c r="B44" s="136" t="s">
        <v>359</v>
      </c>
      <c r="C44" s="136"/>
      <c r="D44" s="140">
        <v>10000000000</v>
      </c>
      <c r="E44" s="140">
        <v>2800000000</v>
      </c>
      <c r="F44" s="140">
        <v>500000000</v>
      </c>
      <c r="G44" s="140">
        <v>-2296000000</v>
      </c>
      <c r="H44" s="140">
        <v>11004000000</v>
      </c>
      <c r="I44" s="140"/>
      <c r="K44" s="136" t="s">
        <v>359</v>
      </c>
      <c r="L44" s="136"/>
      <c r="M44" s="140">
        <v>10000000000</v>
      </c>
      <c r="N44" s="140">
        <v>2800000000</v>
      </c>
      <c r="O44" s="140">
        <v>500000000</v>
      </c>
      <c r="P44" s="140">
        <v>-2296000000</v>
      </c>
      <c r="Q44" s="140">
        <v>11004000000</v>
      </c>
    </row>
    <row r="45" spans="2:17" hidden="1" x14ac:dyDescent="0.25">
      <c r="B45" s="136" t="s">
        <v>360</v>
      </c>
      <c r="C45" s="136"/>
      <c r="D45" s="140">
        <v>0</v>
      </c>
      <c r="E45" s="140">
        <v>0</v>
      </c>
      <c r="F45" s="140">
        <v>0</v>
      </c>
      <c r="G45" s="140"/>
      <c r="H45" s="140">
        <v>0</v>
      </c>
      <c r="I45" s="140"/>
      <c r="K45" s="136" t="s">
        <v>360</v>
      </c>
      <c r="L45" s="136"/>
      <c r="M45" s="140">
        <v>0</v>
      </c>
      <c r="N45" s="140">
        <v>0</v>
      </c>
      <c r="O45" s="140">
        <v>0</v>
      </c>
      <c r="P45" s="140"/>
      <c r="Q45" s="140">
        <v>0</v>
      </c>
    </row>
    <row r="46" spans="2:17" hidden="1" x14ac:dyDescent="0.25">
      <c r="B46" s="136" t="s">
        <v>361</v>
      </c>
      <c r="C46" s="136"/>
      <c r="D46" s="140">
        <v>0</v>
      </c>
      <c r="E46" s="140">
        <v>0</v>
      </c>
      <c r="F46" s="140">
        <v>0</v>
      </c>
      <c r="G46" s="140"/>
      <c r="H46" s="140">
        <v>0</v>
      </c>
      <c r="I46" s="140"/>
      <c r="K46" s="136" t="s">
        <v>361</v>
      </c>
      <c r="L46" s="136"/>
      <c r="M46" s="140">
        <v>0</v>
      </c>
      <c r="N46" s="140">
        <v>0</v>
      </c>
      <c r="O46" s="140">
        <v>0</v>
      </c>
      <c r="P46" s="140"/>
      <c r="Q46" s="140">
        <v>0</v>
      </c>
    </row>
    <row r="47" spans="2:17" x14ac:dyDescent="0.25">
      <c r="B47" s="136" t="s">
        <v>362</v>
      </c>
      <c r="C47" s="136"/>
      <c r="D47" s="140">
        <v>1671843220</v>
      </c>
      <c r="E47" s="140">
        <v>236249280</v>
      </c>
      <c r="F47" s="140">
        <v>103448940</v>
      </c>
      <c r="G47" s="140"/>
      <c r="H47" s="140">
        <v>2011541440</v>
      </c>
      <c r="I47" s="140"/>
      <c r="K47" s="136" t="s">
        <v>362</v>
      </c>
      <c r="L47" s="136"/>
      <c r="M47" s="140">
        <v>1245926901</v>
      </c>
      <c r="N47" s="140">
        <v>216818707</v>
      </c>
      <c r="O47" s="140">
        <v>93048411</v>
      </c>
      <c r="P47" s="140"/>
      <c r="Q47" s="140">
        <v>1555794019</v>
      </c>
    </row>
    <row r="48" spans="2:17" x14ac:dyDescent="0.25">
      <c r="B48" s="136" t="s">
        <v>98</v>
      </c>
      <c r="C48" s="136"/>
      <c r="D48" s="140">
        <v>0</v>
      </c>
      <c r="E48" s="140">
        <v>-1149693130</v>
      </c>
      <c r="F48" s="140">
        <v>-585072115</v>
      </c>
      <c r="G48" s="140"/>
      <c r="H48" s="140">
        <v>-1734765245</v>
      </c>
      <c r="I48" s="140"/>
      <c r="K48" s="136" t="s">
        <v>98</v>
      </c>
      <c r="L48" s="136"/>
      <c r="M48" s="140">
        <v>0</v>
      </c>
      <c r="N48" s="140">
        <v>-1165164411</v>
      </c>
      <c r="O48" s="140">
        <v>-585072115</v>
      </c>
      <c r="P48" s="140"/>
      <c r="Q48" s="140">
        <v>-1750236526</v>
      </c>
    </row>
    <row r="49" spans="2:17" x14ac:dyDescent="0.25">
      <c r="B49" s="136" t="s">
        <v>99</v>
      </c>
      <c r="C49" s="136"/>
      <c r="D49" s="140">
        <v>96014034.500007629</v>
      </c>
      <c r="E49" s="140">
        <v>-18640607</v>
      </c>
      <c r="F49" s="140">
        <v>-9832534.7828378677</v>
      </c>
      <c r="G49" s="140"/>
      <c r="H49" s="140">
        <v>67540892.717169762</v>
      </c>
      <c r="I49" s="140"/>
      <c r="K49" s="136" t="s">
        <v>99</v>
      </c>
      <c r="L49" s="136"/>
      <c r="M49" s="140">
        <v>335835879.24000549</v>
      </c>
      <c r="N49" s="140">
        <v>16126119</v>
      </c>
      <c r="O49" s="140">
        <v>9079248</v>
      </c>
      <c r="P49" s="140"/>
      <c r="Q49" s="140">
        <v>361041246.24000549</v>
      </c>
    </row>
    <row r="50" spans="2:17" x14ac:dyDescent="0.25">
      <c r="B50" s="139" t="s">
        <v>100</v>
      </c>
      <c r="C50" s="136"/>
      <c r="D50" s="142">
        <v>11767857254.500008</v>
      </c>
      <c r="E50" s="142">
        <v>1867915543</v>
      </c>
      <c r="F50" s="142">
        <v>8544290.2171621323</v>
      </c>
      <c r="G50" s="257"/>
      <c r="H50" s="142">
        <v>11348317087.717171</v>
      </c>
      <c r="I50" s="143"/>
      <c r="K50" s="139" t="s">
        <v>100</v>
      </c>
      <c r="L50" s="136"/>
      <c r="M50" s="142">
        <v>11581762780.240005</v>
      </c>
      <c r="N50" s="142">
        <v>1867780415</v>
      </c>
      <c r="O50" s="142">
        <v>17055544</v>
      </c>
      <c r="P50" s="257"/>
      <c r="Q50" s="142">
        <v>11170598739.240005</v>
      </c>
    </row>
    <row r="51" spans="2:17" ht="15.75" thickBot="1" x14ac:dyDescent="0.3">
      <c r="B51" s="139" t="s">
        <v>101</v>
      </c>
      <c r="C51" s="136"/>
      <c r="D51" s="146">
        <v>48392700302.540001</v>
      </c>
      <c r="E51" s="146">
        <v>5728066934</v>
      </c>
      <c r="F51" s="146">
        <v>2391101727</v>
      </c>
      <c r="G51" s="257"/>
      <c r="H51" s="146">
        <v>49933882172.540009</v>
      </c>
      <c r="I51" s="143"/>
      <c r="K51" s="139" t="s">
        <v>101</v>
      </c>
      <c r="L51" s="136"/>
      <c r="M51" s="146">
        <v>40595323805.240005</v>
      </c>
      <c r="N51" s="146">
        <v>5605478720</v>
      </c>
      <c r="O51" s="146">
        <v>2350984909</v>
      </c>
      <c r="P51" s="257"/>
      <c r="Q51" s="146">
        <v>43669242296.240005</v>
      </c>
    </row>
    <row r="52" spans="2:17" ht="15.75" thickTop="1" x14ac:dyDescent="0.25">
      <c r="B52" s="136"/>
      <c r="C52" s="136"/>
      <c r="D52" s="140"/>
      <c r="E52" s="140"/>
      <c r="F52" s="140"/>
      <c r="G52" s="140"/>
      <c r="H52" s="140"/>
      <c r="I52" s="140"/>
      <c r="K52" s="136"/>
      <c r="L52" s="136"/>
      <c r="M52" s="140"/>
      <c r="N52" s="140"/>
      <c r="O52" s="140"/>
      <c r="P52" s="140"/>
      <c r="Q52" s="140"/>
    </row>
    <row r="53" spans="2:17" x14ac:dyDescent="0.25">
      <c r="J53" s="2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6"/>
  <sheetViews>
    <sheetView showGridLines="0" topLeftCell="A24" workbookViewId="0">
      <selection activeCell="E27" sqref="E27"/>
    </sheetView>
  </sheetViews>
  <sheetFormatPr baseColWidth="10" defaultRowHeight="15" x14ac:dyDescent="0.25"/>
  <cols>
    <col min="5" max="5" width="14.7109375" style="108" customWidth="1"/>
    <col min="6" max="6" width="7.140625" style="108" customWidth="1"/>
    <col min="7" max="7" width="14.28515625" style="108" customWidth="1"/>
    <col min="10" max="10" width="12.7109375" bestFit="1" customWidth="1"/>
    <col min="12" max="12" width="12.7109375" style="108" bestFit="1" customWidth="1"/>
    <col min="13" max="13" width="11.42578125" style="108"/>
    <col min="14" max="14" width="13.42578125" style="108" bestFit="1" customWidth="1"/>
    <col min="15" max="16" width="11.42578125" style="108"/>
  </cols>
  <sheetData>
    <row r="1" spans="1:16" s="1" customFormat="1" ht="12.75" x14ac:dyDescent="0.2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12.75" customHeight="1" x14ac:dyDescent="0.2">
      <c r="C2" s="208" t="s">
        <v>382</v>
      </c>
      <c r="E2" s="214"/>
      <c r="F2" s="214"/>
      <c r="G2" s="3"/>
      <c r="H2" s="3"/>
      <c r="J2" s="208"/>
      <c r="K2" s="3"/>
      <c r="L2" s="3"/>
      <c r="M2" s="3"/>
      <c r="N2" s="3"/>
      <c r="O2" s="3"/>
      <c r="P2" s="3"/>
    </row>
    <row r="3" spans="1:16" s="1" customFormat="1" ht="12.75" x14ac:dyDescent="0.2">
      <c r="C3" s="209" t="s">
        <v>152</v>
      </c>
      <c r="D3" s="210"/>
      <c r="E3" s="215"/>
      <c r="F3" s="114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1" customFormat="1" ht="12.75" x14ac:dyDescent="0.2">
      <c r="C4" s="241" t="s">
        <v>416</v>
      </c>
      <c r="D4" s="210"/>
      <c r="E4" s="215"/>
      <c r="F4" s="114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1" customFormat="1" ht="12.75" x14ac:dyDescent="0.2">
      <c r="C5" s="212" t="s">
        <v>232</v>
      </c>
      <c r="E5" s="215"/>
      <c r="F5" s="114"/>
      <c r="G5" s="3"/>
      <c r="H5" s="3"/>
      <c r="I5" s="3"/>
      <c r="J5" s="3"/>
      <c r="K5" s="3"/>
      <c r="L5" s="3"/>
      <c r="M5" s="3"/>
      <c r="N5" s="3"/>
      <c r="O5" s="3"/>
      <c r="P5" s="3"/>
    </row>
    <row r="7" spans="1:16" x14ac:dyDescent="0.25">
      <c r="E7" s="221" t="s">
        <v>414</v>
      </c>
      <c r="F7" s="222"/>
      <c r="G7" s="221" t="s">
        <v>415</v>
      </c>
    </row>
    <row r="9" spans="1:16" x14ac:dyDescent="0.25">
      <c r="A9" s="9" t="s">
        <v>11</v>
      </c>
      <c r="E9" s="108">
        <v>13723612653</v>
      </c>
      <c r="G9" s="108">
        <v>21048055312</v>
      </c>
    </row>
    <row r="10" spans="1:16" x14ac:dyDescent="0.25">
      <c r="A10" t="s">
        <v>281</v>
      </c>
      <c r="E10" s="108">
        <v>-7549238776</v>
      </c>
      <c r="G10" s="108">
        <v>-12443383956</v>
      </c>
    </row>
    <row r="12" spans="1:16" x14ac:dyDescent="0.25">
      <c r="A12" s="9" t="s">
        <v>240</v>
      </c>
      <c r="E12" s="216">
        <v>6174373877</v>
      </c>
      <c r="F12" s="217"/>
      <c r="G12" s="216">
        <v>8604671356</v>
      </c>
    </row>
    <row r="14" spans="1:16" x14ac:dyDescent="0.25">
      <c r="A14" s="9" t="s">
        <v>241</v>
      </c>
    </row>
    <row r="15" spans="1:16" x14ac:dyDescent="0.25">
      <c r="A15" t="s">
        <v>282</v>
      </c>
      <c r="E15" s="108">
        <v>-2076160802</v>
      </c>
      <c r="G15" s="108">
        <v>-1907362691</v>
      </c>
    </row>
    <row r="16" spans="1:16" x14ac:dyDescent="0.25">
      <c r="A16" t="s">
        <v>283</v>
      </c>
      <c r="E16" s="108">
        <v>-1177904780</v>
      </c>
      <c r="G16" s="108">
        <v>-4148794254</v>
      </c>
    </row>
    <row r="17" spans="1:16" x14ac:dyDescent="0.25">
      <c r="A17" t="s">
        <v>284</v>
      </c>
      <c r="E17" s="108">
        <v>-1848682811</v>
      </c>
      <c r="G17" s="108">
        <v>-2692126491</v>
      </c>
    </row>
    <row r="18" spans="1:16" x14ac:dyDescent="0.25">
      <c r="E18" s="216">
        <v>-5102748393</v>
      </c>
      <c r="G18" s="216">
        <v>-8748283436</v>
      </c>
    </row>
    <row r="21" spans="1:16" x14ac:dyDescent="0.25">
      <c r="A21" s="9" t="s">
        <v>242</v>
      </c>
      <c r="B21" s="9"/>
      <c r="C21" s="9"/>
      <c r="D21" s="9"/>
      <c r="E21" s="218">
        <v>1071625484</v>
      </c>
      <c r="F21" s="217"/>
      <c r="G21" s="218">
        <v>-143612080</v>
      </c>
    </row>
    <row r="23" spans="1:16" x14ac:dyDescent="0.25">
      <c r="A23" t="s">
        <v>243</v>
      </c>
      <c r="E23" s="108">
        <v>140884728</v>
      </c>
      <c r="G23" s="108">
        <v>534157088</v>
      </c>
    </row>
    <row r="24" spans="1:16" x14ac:dyDescent="0.25">
      <c r="A24" t="s">
        <v>316</v>
      </c>
      <c r="E24" s="108">
        <v>-1048289732</v>
      </c>
      <c r="G24" s="108">
        <v>0</v>
      </c>
    </row>
    <row r="26" spans="1:16" s="9" customFormat="1" ht="15.75" thickBot="1" x14ac:dyDescent="0.3">
      <c r="A26" s="9" t="s">
        <v>244</v>
      </c>
      <c r="E26" s="219">
        <v>164220480</v>
      </c>
      <c r="F26" s="217"/>
      <c r="G26" s="219">
        <v>390545008</v>
      </c>
      <c r="J26" s="217"/>
      <c r="L26" s="217"/>
      <c r="M26" s="217"/>
      <c r="N26" s="217"/>
      <c r="O26" s="217"/>
      <c r="P26" s="217"/>
    </row>
    <row r="28" spans="1:16" x14ac:dyDescent="0.25">
      <c r="A28" t="s">
        <v>245</v>
      </c>
      <c r="E28" s="108">
        <v>-68206445.050000012</v>
      </c>
      <c r="G28" s="108">
        <v>-54709129</v>
      </c>
    </row>
    <row r="29" spans="1:16" x14ac:dyDescent="0.25">
      <c r="A29" t="s">
        <v>12</v>
      </c>
      <c r="E29" s="108">
        <v>0</v>
      </c>
      <c r="G29" s="108">
        <v>0</v>
      </c>
    </row>
    <row r="31" spans="1:16" ht="15.75" thickBot="1" x14ac:dyDescent="0.3">
      <c r="A31" t="s">
        <v>246</v>
      </c>
      <c r="E31" s="220">
        <v>96014034.949999988</v>
      </c>
      <c r="G31" s="220">
        <v>335835879</v>
      </c>
    </row>
    <row r="32" spans="1:16" ht="15.75" thickTop="1" x14ac:dyDescent="0.25"/>
    <row r="216" spans="24:24" x14ac:dyDescent="0.25">
      <c r="X216">
        <v>-31615704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F12" workbookViewId="0">
      <selection activeCell="S34" sqref="S34"/>
    </sheetView>
  </sheetViews>
  <sheetFormatPr baseColWidth="10" defaultRowHeight="15" x14ac:dyDescent="0.25"/>
  <cols>
    <col min="1" max="1" width="11.42578125" style="247"/>
    <col min="2" max="2" width="28.140625" style="247" customWidth="1"/>
    <col min="3" max="4" width="11.42578125" style="247" customWidth="1"/>
    <col min="5" max="5" width="14.7109375" style="246" customWidth="1"/>
    <col min="6" max="6" width="14" style="246" customWidth="1"/>
    <col min="7" max="7" width="13.42578125" style="246" customWidth="1"/>
    <col min="8" max="8" width="11.85546875" style="246" bestFit="1" customWidth="1"/>
    <col min="9" max="9" width="14.42578125" style="246" customWidth="1"/>
    <col min="10" max="10" width="5.42578125" style="246" customWidth="1"/>
    <col min="11" max="11" width="11.42578125" style="247"/>
    <col min="12" max="12" width="8.85546875" style="247" customWidth="1"/>
    <col min="13" max="13" width="8" style="247" customWidth="1"/>
    <col min="14" max="14" width="8.85546875" style="247" customWidth="1"/>
    <col min="15" max="15" width="14.7109375" style="246" customWidth="1"/>
    <col min="16" max="16" width="14" style="246" customWidth="1"/>
    <col min="17" max="18" width="13.42578125" style="246" customWidth="1"/>
    <col min="19" max="19" width="14.42578125" style="246" customWidth="1"/>
    <col min="20" max="16384" width="11.42578125" style="247"/>
  </cols>
  <sheetData>
    <row r="1" spans="1:19" s="260" customFormat="1" ht="12.75" x14ac:dyDescent="0.2">
      <c r="E1" s="261"/>
      <c r="F1" s="261"/>
      <c r="G1" s="261"/>
      <c r="H1" s="261"/>
      <c r="I1" s="261"/>
      <c r="J1" s="261"/>
      <c r="O1" s="261"/>
      <c r="P1" s="261"/>
      <c r="Q1" s="261"/>
      <c r="R1" s="261"/>
      <c r="S1" s="261"/>
    </row>
    <row r="2" spans="1:19" s="260" customFormat="1" ht="12.75" customHeight="1" x14ac:dyDescent="0.2">
      <c r="C2" s="262" t="s">
        <v>363</v>
      </c>
      <c r="D2" s="263"/>
      <c r="E2" s="264"/>
      <c r="F2" s="264"/>
      <c r="G2" s="264"/>
      <c r="H2" s="264"/>
      <c r="I2" s="264"/>
      <c r="J2" s="264"/>
      <c r="M2" s="262" t="s">
        <v>363</v>
      </c>
      <c r="N2" s="263"/>
      <c r="O2" s="264"/>
      <c r="P2" s="264"/>
      <c r="Q2" s="264"/>
      <c r="R2" s="264"/>
      <c r="S2" s="264"/>
    </row>
    <row r="3" spans="1:19" s="260" customFormat="1" ht="12.75" x14ac:dyDescent="0.2">
      <c r="C3" s="265" t="s">
        <v>152</v>
      </c>
      <c r="D3" s="266"/>
      <c r="E3" s="267"/>
      <c r="F3" s="268"/>
      <c r="G3" s="268"/>
      <c r="H3" s="268"/>
      <c r="I3" s="268"/>
      <c r="J3" s="268"/>
      <c r="M3" s="265" t="s">
        <v>152</v>
      </c>
      <c r="N3" s="266"/>
      <c r="O3" s="267"/>
      <c r="P3" s="268"/>
      <c r="Q3" s="268"/>
      <c r="R3" s="268"/>
      <c r="S3" s="268"/>
    </row>
    <row r="4" spans="1:19" s="260" customFormat="1" ht="12.75" x14ac:dyDescent="0.2">
      <c r="C4" s="269" t="s">
        <v>432</v>
      </c>
      <c r="D4" s="266"/>
      <c r="E4" s="267"/>
      <c r="F4" s="268"/>
      <c r="G4" s="268"/>
      <c r="H4" s="268"/>
      <c r="I4" s="268"/>
      <c r="J4" s="268"/>
      <c r="M4" s="269" t="s">
        <v>433</v>
      </c>
      <c r="N4" s="266"/>
      <c r="O4" s="267"/>
      <c r="P4" s="268"/>
      <c r="Q4" s="268"/>
      <c r="R4" s="268"/>
      <c r="S4" s="268"/>
    </row>
    <row r="5" spans="1:19" s="260" customFormat="1" ht="12.75" x14ac:dyDescent="0.2">
      <c r="C5" s="252" t="s">
        <v>232</v>
      </c>
      <c r="E5" s="267"/>
      <c r="F5" s="268"/>
      <c r="G5" s="268"/>
      <c r="H5" s="268"/>
      <c r="I5" s="268"/>
      <c r="J5" s="268"/>
      <c r="M5" s="252" t="s">
        <v>232</v>
      </c>
      <c r="O5" s="267"/>
      <c r="P5" s="268"/>
      <c r="Q5" s="268"/>
      <c r="R5" s="268"/>
      <c r="S5" s="268"/>
    </row>
    <row r="6" spans="1:19" x14ac:dyDescent="0.25">
      <c r="E6" s="253" t="s">
        <v>338</v>
      </c>
      <c r="F6" s="253" t="s">
        <v>88</v>
      </c>
      <c r="G6" s="254" t="s">
        <v>339</v>
      </c>
      <c r="H6" s="253" t="s">
        <v>340</v>
      </c>
      <c r="I6" s="253" t="s">
        <v>164</v>
      </c>
      <c r="O6" s="253" t="s">
        <v>338</v>
      </c>
      <c r="P6" s="253" t="s">
        <v>88</v>
      </c>
      <c r="Q6" s="254" t="s">
        <v>339</v>
      </c>
      <c r="R6" s="253" t="s">
        <v>340</v>
      </c>
      <c r="S6" s="253" t="s">
        <v>164</v>
      </c>
    </row>
    <row r="7" spans="1:19" x14ac:dyDescent="0.25">
      <c r="E7" s="221" t="s">
        <v>414</v>
      </c>
      <c r="F7" s="270"/>
      <c r="G7" s="270"/>
      <c r="H7" s="222"/>
      <c r="I7" s="221" t="s">
        <v>414</v>
      </c>
      <c r="J7" s="222"/>
      <c r="O7" s="221" t="s">
        <v>415</v>
      </c>
      <c r="P7" s="270"/>
      <c r="Q7" s="270"/>
      <c r="R7" s="222"/>
      <c r="S7" s="221" t="s">
        <v>415</v>
      </c>
    </row>
    <row r="9" spans="1:19" x14ac:dyDescent="0.25">
      <c r="A9" s="245" t="s">
        <v>11</v>
      </c>
      <c r="E9" s="246">
        <v>13723612653</v>
      </c>
      <c r="F9" s="246">
        <v>433073400</v>
      </c>
      <c r="G9" s="246">
        <v>362705415</v>
      </c>
      <c r="H9" s="246">
        <v>-428647101.81818175</v>
      </c>
      <c r="I9" s="246">
        <v>14090744366.181818</v>
      </c>
      <c r="K9" s="245" t="s">
        <v>11</v>
      </c>
      <c r="O9" s="246">
        <v>21048055312</v>
      </c>
      <c r="P9" s="246">
        <v>1148911526</v>
      </c>
      <c r="Q9" s="246">
        <v>300007483</v>
      </c>
      <c r="R9" s="246">
        <v>-845961171.81818175</v>
      </c>
      <c r="S9" s="246">
        <v>21651013149.18182</v>
      </c>
    </row>
    <row r="10" spans="1:19" x14ac:dyDescent="0.25">
      <c r="A10" s="247" t="s">
        <v>364</v>
      </c>
      <c r="E10" s="246">
        <v>-7549238776</v>
      </c>
      <c r="F10" s="246">
        <v>-216510210</v>
      </c>
      <c r="G10" s="246">
        <v>-187471899</v>
      </c>
      <c r="H10" s="246">
        <v>428647101.81818175</v>
      </c>
      <c r="I10" s="246">
        <v>-7524573783.181818</v>
      </c>
      <c r="K10" s="247" t="s">
        <v>364</v>
      </c>
      <c r="O10" s="246">
        <v>-12443383956</v>
      </c>
      <c r="P10" s="246">
        <v>-519862841</v>
      </c>
      <c r="Q10" s="246">
        <v>-222644490</v>
      </c>
      <c r="R10" s="246">
        <v>845961171.81818175</v>
      </c>
      <c r="S10" s="246">
        <v>-12339930115.181818</v>
      </c>
    </row>
    <row r="11" spans="1:19" x14ac:dyDescent="0.25">
      <c r="I11" s="246">
        <v>0</v>
      </c>
      <c r="S11" s="246">
        <v>0</v>
      </c>
    </row>
    <row r="12" spans="1:19" x14ac:dyDescent="0.25">
      <c r="A12" s="245" t="s">
        <v>240</v>
      </c>
      <c r="E12" s="271">
        <v>6174373877</v>
      </c>
      <c r="F12" s="271">
        <v>216563190</v>
      </c>
      <c r="G12" s="271">
        <v>175233516</v>
      </c>
      <c r="H12" s="271"/>
      <c r="I12" s="271">
        <v>6566170583</v>
      </c>
      <c r="J12" s="254"/>
      <c r="K12" s="245" t="s">
        <v>240</v>
      </c>
      <c r="O12" s="271">
        <v>8604671356</v>
      </c>
      <c r="P12" s="271">
        <v>629048685</v>
      </c>
      <c r="Q12" s="271">
        <v>77362993</v>
      </c>
      <c r="R12" s="271"/>
      <c r="S12" s="271">
        <v>9311083034.0000019</v>
      </c>
    </row>
    <row r="14" spans="1:19" x14ac:dyDescent="0.25">
      <c r="A14" s="245" t="s">
        <v>241</v>
      </c>
      <c r="K14" s="245" t="s">
        <v>241</v>
      </c>
    </row>
    <row r="15" spans="1:19" x14ac:dyDescent="0.25">
      <c r="A15" s="247" t="s">
        <v>365</v>
      </c>
      <c r="E15" s="246">
        <v>-2076160802</v>
      </c>
      <c r="F15" s="246">
        <v>-77085507.833924979</v>
      </c>
      <c r="G15" s="246">
        <v>-84400385.590607986</v>
      </c>
      <c r="I15" s="246">
        <v>-2237646695.4245329</v>
      </c>
      <c r="K15" s="247" t="s">
        <v>365</v>
      </c>
      <c r="O15" s="246">
        <v>-1907362691</v>
      </c>
      <c r="P15" s="246">
        <v>-99850593</v>
      </c>
      <c r="Q15" s="246">
        <v>-30825856</v>
      </c>
      <c r="S15" s="246">
        <v>-2038039140</v>
      </c>
    </row>
    <row r="16" spans="1:19" x14ac:dyDescent="0.25">
      <c r="A16" s="247" t="s">
        <v>366</v>
      </c>
      <c r="E16" s="246">
        <v>-1177904780</v>
      </c>
      <c r="F16" s="246">
        <v>-122798644.73169999</v>
      </c>
      <c r="G16" s="246">
        <v>-85822091.778777003</v>
      </c>
      <c r="I16" s="246">
        <v>-1386525516.5104771</v>
      </c>
      <c r="K16" s="247" t="s">
        <v>366</v>
      </c>
      <c r="O16" s="246">
        <v>-4148794253.6500001</v>
      </c>
      <c r="P16" s="246">
        <v>-389063050</v>
      </c>
      <c r="Q16" s="246">
        <v>-54283002</v>
      </c>
      <c r="S16" s="246">
        <v>-4592140305.6499996</v>
      </c>
    </row>
    <row r="17" spans="1:19" x14ac:dyDescent="0.25">
      <c r="A17" s="247" t="s">
        <v>367</v>
      </c>
      <c r="E17" s="246">
        <v>-1848682811</v>
      </c>
      <c r="F17" s="246">
        <v>-35319644.646502003</v>
      </c>
      <c r="G17" s="246">
        <v>-14843573.16</v>
      </c>
      <c r="I17" s="246">
        <v>-1898846028.8065021</v>
      </c>
      <c r="K17" s="247" t="s">
        <v>367</v>
      </c>
      <c r="O17" s="246">
        <v>-2692126491</v>
      </c>
      <c r="P17" s="246">
        <v>-124008923</v>
      </c>
      <c r="Q17" s="246">
        <v>-1182182</v>
      </c>
      <c r="S17" s="246">
        <v>-2817317596</v>
      </c>
    </row>
    <row r="18" spans="1:19" x14ac:dyDescent="0.25">
      <c r="E18" s="271">
        <v>-5102748393</v>
      </c>
      <c r="F18" s="271">
        <v>-235203797.21212697</v>
      </c>
      <c r="G18" s="271">
        <v>-185066050.529385</v>
      </c>
      <c r="H18" s="271"/>
      <c r="I18" s="271">
        <v>-5523018240.7415123</v>
      </c>
      <c r="O18" s="271">
        <v>-8748283435.6499996</v>
      </c>
      <c r="P18" s="271">
        <v>-612922566</v>
      </c>
      <c r="Q18" s="271">
        <v>-86291040</v>
      </c>
      <c r="R18" s="271"/>
      <c r="S18" s="271">
        <v>-9447497041.6499996</v>
      </c>
    </row>
    <row r="21" spans="1:19" x14ac:dyDescent="0.25">
      <c r="A21" s="245" t="s">
        <v>242</v>
      </c>
      <c r="B21" s="245"/>
      <c r="C21" s="245"/>
      <c r="D21" s="245"/>
      <c r="E21" s="272">
        <v>1071625484</v>
      </c>
      <c r="F21" s="272">
        <v>-18640607.21212697</v>
      </c>
      <c r="G21" s="272">
        <v>-9832534.5293850005</v>
      </c>
      <c r="H21" s="272"/>
      <c r="I21" s="272">
        <v>1043152342.2584877</v>
      </c>
      <c r="J21" s="254"/>
      <c r="K21" s="245" t="s">
        <v>242</v>
      </c>
      <c r="L21" s="245"/>
      <c r="M21" s="245"/>
      <c r="N21" s="245"/>
      <c r="O21" s="272">
        <v>-143612079.64999962</v>
      </c>
      <c r="P21" s="272">
        <v>16126119</v>
      </c>
      <c r="Q21" s="272">
        <v>-8928047</v>
      </c>
      <c r="R21" s="272"/>
      <c r="S21" s="272">
        <v>-136414007.64999771</v>
      </c>
    </row>
    <row r="23" spans="1:19" x14ac:dyDescent="0.25">
      <c r="A23" s="247" t="s">
        <v>243</v>
      </c>
      <c r="E23" s="246">
        <v>140884728</v>
      </c>
      <c r="F23" s="246">
        <v>0</v>
      </c>
      <c r="G23" s="246">
        <v>0</v>
      </c>
      <c r="I23" s="246">
        <v>140884728</v>
      </c>
      <c r="K23" s="247" t="s">
        <v>243</v>
      </c>
      <c r="O23" s="246">
        <v>534157088</v>
      </c>
      <c r="P23" s="246">
        <v>0</v>
      </c>
      <c r="Q23" s="246">
        <v>18007295</v>
      </c>
      <c r="S23" s="246">
        <v>552164383</v>
      </c>
    </row>
    <row r="24" spans="1:19" x14ac:dyDescent="0.25">
      <c r="A24" s="247" t="s">
        <v>368</v>
      </c>
      <c r="E24" s="246">
        <v>-1048289732</v>
      </c>
      <c r="F24" s="246">
        <v>0</v>
      </c>
      <c r="G24" s="246">
        <v>0</v>
      </c>
      <c r="I24" s="246">
        <v>-1048289732</v>
      </c>
      <c r="K24" s="247" t="s">
        <v>368</v>
      </c>
      <c r="O24" s="246">
        <v>0</v>
      </c>
      <c r="P24" s="246">
        <v>0</v>
      </c>
      <c r="Q24" s="246">
        <v>0</v>
      </c>
      <c r="S24" s="246">
        <v>0</v>
      </c>
    </row>
    <row r="26" spans="1:19" s="245" customFormat="1" ht="15.75" thickBot="1" x14ac:dyDescent="0.3">
      <c r="A26" s="245" t="s">
        <v>244</v>
      </c>
      <c r="E26" s="273">
        <v>164220480</v>
      </c>
      <c r="F26" s="273">
        <v>-18640607.21212697</v>
      </c>
      <c r="G26" s="273">
        <v>-9832534.5293850005</v>
      </c>
      <c r="H26" s="273"/>
      <c r="I26" s="273">
        <v>135747338.2584877</v>
      </c>
      <c r="J26" s="254"/>
      <c r="K26" s="245" t="s">
        <v>244</v>
      </c>
      <c r="O26" s="273">
        <v>390545008.35000038</v>
      </c>
      <c r="P26" s="273">
        <v>16126119</v>
      </c>
      <c r="Q26" s="273">
        <v>9079248</v>
      </c>
      <c r="R26" s="273"/>
      <c r="S26" s="273">
        <v>415750375.35000229</v>
      </c>
    </row>
    <row r="28" spans="1:19" x14ac:dyDescent="0.25">
      <c r="A28" s="247" t="s">
        <v>245</v>
      </c>
      <c r="E28" s="246">
        <v>-68206445.050000012</v>
      </c>
      <c r="F28" s="246">
        <v>0</v>
      </c>
      <c r="G28" s="246">
        <v>0</v>
      </c>
      <c r="I28" s="246">
        <v>-68206445.050000012</v>
      </c>
      <c r="K28" s="247" t="s">
        <v>245</v>
      </c>
      <c r="O28" s="246">
        <v>-54709129</v>
      </c>
      <c r="P28" s="246">
        <v>0</v>
      </c>
      <c r="Q28" s="246">
        <v>0</v>
      </c>
      <c r="S28" s="246">
        <v>-54709129</v>
      </c>
    </row>
    <row r="29" spans="1:19" x14ac:dyDescent="0.25">
      <c r="A29" s="247" t="s">
        <v>12</v>
      </c>
      <c r="E29" s="246">
        <v>0</v>
      </c>
      <c r="F29" s="246">
        <v>0</v>
      </c>
      <c r="G29" s="246">
        <v>0</v>
      </c>
      <c r="I29" s="246">
        <v>0</v>
      </c>
      <c r="K29" s="247" t="s">
        <v>12</v>
      </c>
      <c r="O29" s="246">
        <v>0</v>
      </c>
      <c r="P29" s="246">
        <v>0</v>
      </c>
      <c r="Q29" s="246">
        <v>0</v>
      </c>
      <c r="S29" s="246">
        <v>0</v>
      </c>
    </row>
    <row r="31" spans="1:19" ht="15.75" thickBot="1" x14ac:dyDescent="0.3">
      <c r="A31" s="247" t="s">
        <v>246</v>
      </c>
      <c r="E31" s="274">
        <v>96014034.949999988</v>
      </c>
      <c r="F31" s="274">
        <v>-18640607.21212697</v>
      </c>
      <c r="G31" s="274">
        <v>-9832534.5293850005</v>
      </c>
      <c r="H31" s="274"/>
      <c r="I31" s="274">
        <v>67540893.208487689</v>
      </c>
      <c r="K31" s="247" t="s">
        <v>246</v>
      </c>
      <c r="O31" s="274">
        <v>335835879.35000038</v>
      </c>
      <c r="P31" s="274">
        <v>16126119</v>
      </c>
      <c r="Q31" s="274">
        <v>9079248</v>
      </c>
      <c r="R31" s="274"/>
      <c r="S31" s="274">
        <v>361041246.35000229</v>
      </c>
    </row>
    <row r="32" spans="1:19" ht="15.75" thickTop="1" x14ac:dyDescent="0.25"/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4" workbookViewId="0">
      <selection activeCell="A25" sqref="A25"/>
    </sheetView>
  </sheetViews>
  <sheetFormatPr baseColWidth="10" defaultRowHeight="15" x14ac:dyDescent="0.25"/>
  <cols>
    <col min="1" max="1" width="11.42578125" style="247"/>
    <col min="2" max="4" width="14.28515625" style="247" bestFit="1" customWidth="1"/>
    <col min="5" max="5" width="14" style="247" bestFit="1" customWidth="1"/>
    <col min="6" max="7" width="17.85546875" style="247" customWidth="1"/>
    <col min="8" max="9" width="11.42578125" style="247"/>
    <col min="10" max="10" width="13.7109375" style="247" bestFit="1" customWidth="1"/>
    <col min="11" max="16384" width="11.42578125" style="247"/>
  </cols>
  <sheetData>
    <row r="1" spans="1:10" x14ac:dyDescent="0.25">
      <c r="A1" s="276"/>
      <c r="B1" s="276"/>
      <c r="C1" s="276"/>
      <c r="D1" s="276"/>
      <c r="E1" s="276"/>
      <c r="F1" s="276"/>
      <c r="G1" s="276"/>
    </row>
    <row r="2" spans="1:10" x14ac:dyDescent="0.25">
      <c r="A2" s="276"/>
      <c r="B2" s="277"/>
      <c r="C2" s="278"/>
      <c r="D2" s="278" t="s">
        <v>411</v>
      </c>
      <c r="E2" s="278"/>
      <c r="F2" s="279"/>
      <c r="G2" s="276"/>
      <c r="J2" s="9"/>
    </row>
    <row r="3" spans="1:10" x14ac:dyDescent="0.25">
      <c r="A3" s="276"/>
      <c r="B3" s="277"/>
      <c r="C3" s="278" t="s">
        <v>434</v>
      </c>
      <c r="D3" s="278"/>
      <c r="E3" s="278"/>
      <c r="F3" s="279"/>
      <c r="G3" s="276"/>
    </row>
    <row r="4" spans="1:10" x14ac:dyDescent="0.25">
      <c r="A4" s="276"/>
      <c r="B4" s="276"/>
      <c r="C4" s="276"/>
      <c r="D4" s="276"/>
      <c r="E4" s="276"/>
      <c r="F4" s="276"/>
      <c r="G4" s="276"/>
    </row>
    <row r="5" spans="1:10" x14ac:dyDescent="0.25">
      <c r="A5" s="280"/>
      <c r="B5" s="281"/>
      <c r="C5" s="281"/>
      <c r="D5" s="281"/>
      <c r="E5" s="282"/>
      <c r="F5" s="281"/>
      <c r="G5" s="282"/>
    </row>
    <row r="6" spans="1:10" x14ac:dyDescent="0.25">
      <c r="A6" s="283"/>
      <c r="B6" s="284"/>
      <c r="C6" s="284"/>
      <c r="D6" s="284"/>
      <c r="E6" s="285"/>
      <c r="F6" s="393" t="s">
        <v>196</v>
      </c>
      <c r="G6" s="394"/>
    </row>
    <row r="7" spans="1:10" x14ac:dyDescent="0.25">
      <c r="A7" s="283"/>
      <c r="B7" s="284"/>
      <c r="C7" s="286" t="s">
        <v>258</v>
      </c>
      <c r="D7" s="284"/>
      <c r="E7" s="285"/>
      <c r="F7" s="395" t="s">
        <v>259</v>
      </c>
      <c r="G7" s="396"/>
    </row>
    <row r="8" spans="1:10" x14ac:dyDescent="0.25">
      <c r="A8" s="287"/>
      <c r="B8" s="288"/>
      <c r="C8" s="288"/>
      <c r="D8" s="288"/>
      <c r="E8" s="289"/>
      <c r="F8" s="288"/>
      <c r="G8" s="289"/>
    </row>
    <row r="9" spans="1:10" x14ac:dyDescent="0.25">
      <c r="A9" s="277" t="s">
        <v>260</v>
      </c>
      <c r="B9" s="290"/>
      <c r="C9" s="290"/>
      <c r="D9" s="290"/>
      <c r="E9" s="291"/>
      <c r="F9" s="372">
        <v>4694498827.8000002</v>
      </c>
      <c r="G9" s="292">
        <v>0.26846911031076159</v>
      </c>
    </row>
    <row r="10" spans="1:10" x14ac:dyDescent="0.25">
      <c r="A10" s="280"/>
      <c r="B10" s="281"/>
      <c r="C10" s="281"/>
      <c r="D10" s="281"/>
      <c r="E10" s="282"/>
      <c r="F10" s="397" t="s">
        <v>271</v>
      </c>
      <c r="G10" s="398"/>
    </row>
    <row r="11" spans="1:10" x14ac:dyDescent="0.25">
      <c r="A11" s="293" t="s">
        <v>261</v>
      </c>
      <c r="B11" s="288"/>
      <c r="C11" s="288"/>
      <c r="D11" s="288"/>
      <c r="E11" s="289"/>
      <c r="F11" s="294" t="s">
        <v>259</v>
      </c>
      <c r="G11" s="294" t="s">
        <v>272</v>
      </c>
    </row>
    <row r="12" spans="1:10" x14ac:dyDescent="0.25">
      <c r="A12" s="283" t="s">
        <v>262</v>
      </c>
      <c r="B12" s="284"/>
      <c r="C12" s="284"/>
      <c r="D12" s="284"/>
      <c r="E12" s="285"/>
      <c r="F12" s="295">
        <v>896897107.39999998</v>
      </c>
      <c r="G12" s="292">
        <v>5.1291773051057608E-2</v>
      </c>
    </row>
    <row r="13" spans="1:10" x14ac:dyDescent="0.25">
      <c r="A13" s="283" t="s">
        <v>263</v>
      </c>
      <c r="B13" s="284"/>
      <c r="C13" s="284"/>
      <c r="D13" s="284"/>
      <c r="E13" s="285"/>
      <c r="F13" s="295">
        <v>11894782725.6</v>
      </c>
      <c r="G13" s="292">
        <v>0.68023911663818093</v>
      </c>
      <c r="J13" s="246"/>
    </row>
    <row r="14" spans="1:10" x14ac:dyDescent="0.25">
      <c r="A14" s="283" t="s">
        <v>264</v>
      </c>
      <c r="B14" s="284"/>
      <c r="C14" s="284"/>
      <c r="D14" s="284"/>
      <c r="E14" s="285"/>
      <c r="F14" s="295">
        <v>0</v>
      </c>
      <c r="G14" s="292">
        <v>0</v>
      </c>
    </row>
    <row r="15" spans="1:10" ht="21.75" customHeight="1" x14ac:dyDescent="0.25">
      <c r="A15" s="293" t="s">
        <v>265</v>
      </c>
      <c r="B15" s="288"/>
      <c r="C15" s="288"/>
      <c r="D15" s="288"/>
      <c r="E15" s="289"/>
      <c r="F15" s="295">
        <v>17486178660.799999</v>
      </c>
      <c r="G15" s="296">
        <v>1</v>
      </c>
    </row>
    <row r="16" spans="1:10" x14ac:dyDescent="0.25">
      <c r="A16" s="276"/>
      <c r="B16" s="276"/>
      <c r="C16" s="276"/>
      <c r="D16" s="276"/>
      <c r="E16" s="276"/>
      <c r="F16" s="297"/>
      <c r="G16" s="297"/>
    </row>
    <row r="17" spans="1:7" x14ac:dyDescent="0.25">
      <c r="A17" s="276"/>
      <c r="B17" s="276"/>
      <c r="C17" s="276"/>
      <c r="D17" s="276"/>
      <c r="E17" s="276"/>
      <c r="F17" s="297"/>
      <c r="G17" s="297"/>
    </row>
    <row r="18" spans="1:7" x14ac:dyDescent="0.25">
      <c r="A18" s="277" t="s">
        <v>266</v>
      </c>
      <c r="B18" s="290"/>
      <c r="C18" s="290"/>
      <c r="D18" s="290"/>
      <c r="E18" s="291"/>
      <c r="F18" s="298"/>
      <c r="G18" s="299"/>
    </row>
    <row r="19" spans="1:7" x14ac:dyDescent="0.25">
      <c r="A19" s="300" t="s">
        <v>267</v>
      </c>
      <c r="B19" s="290"/>
      <c r="C19" s="290"/>
      <c r="D19" s="290"/>
      <c r="E19" s="291"/>
      <c r="F19" s="287"/>
      <c r="G19" s="289"/>
    </row>
    <row r="20" spans="1:7" x14ac:dyDescent="0.25">
      <c r="A20" s="301" t="s">
        <v>268</v>
      </c>
      <c r="B20" s="290"/>
      <c r="C20" s="290"/>
      <c r="D20" s="290"/>
      <c r="E20" s="291"/>
      <c r="F20" s="301" t="s">
        <v>274</v>
      </c>
      <c r="G20" s="291"/>
    </row>
    <row r="21" spans="1:7" x14ac:dyDescent="0.25">
      <c r="A21" s="301" t="s">
        <v>269</v>
      </c>
      <c r="B21" s="290"/>
      <c r="C21" s="290"/>
      <c r="D21" s="290"/>
      <c r="E21" s="291"/>
      <c r="F21" s="301" t="s">
        <v>273</v>
      </c>
      <c r="G21" s="291"/>
    </row>
    <row r="22" spans="1:7" x14ac:dyDescent="0.25">
      <c r="A22" s="287" t="s">
        <v>270</v>
      </c>
      <c r="B22" s="288"/>
      <c r="C22" s="288"/>
      <c r="D22" s="288"/>
      <c r="E22" s="289"/>
      <c r="F22" s="301" t="s">
        <v>275</v>
      </c>
      <c r="G22" s="289"/>
    </row>
    <row r="23" spans="1:7" x14ac:dyDescent="0.25">
      <c r="A23" s="276"/>
      <c r="B23" s="276"/>
      <c r="C23" s="276"/>
      <c r="D23" s="276"/>
      <c r="E23" s="276"/>
      <c r="F23" s="276"/>
      <c r="G23" s="276"/>
    </row>
  </sheetData>
  <mergeCells count="3">
    <mergeCell ref="F6:G6"/>
    <mergeCell ref="F7:G7"/>
    <mergeCell ref="F10:G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"/>
  <sheetViews>
    <sheetView showGridLines="0" workbookViewId="0">
      <selection activeCell="L34" sqref="L34"/>
    </sheetView>
  </sheetViews>
  <sheetFormatPr baseColWidth="10" defaultRowHeight="9" x14ac:dyDescent="0.15"/>
  <cols>
    <col min="1" max="1" width="11.42578125" style="90"/>
    <col min="2" max="2" width="3.42578125" style="109" hidden="1" customWidth="1"/>
    <col min="3" max="3" width="23.5703125" style="90" bestFit="1" customWidth="1"/>
    <col min="4" max="4" width="11.7109375" style="109" bestFit="1" customWidth="1"/>
    <col min="5" max="5" width="11.85546875" style="90" customWidth="1"/>
    <col min="6" max="6" width="12" style="90" customWidth="1"/>
    <col min="7" max="7" width="9.85546875" style="90" bestFit="1" customWidth="1"/>
    <col min="8" max="8" width="10.85546875" style="90" bestFit="1" customWidth="1"/>
    <col min="9" max="9" width="12.42578125" style="90" bestFit="1" customWidth="1"/>
    <col min="10" max="10" width="10.5703125" style="90" bestFit="1" customWidth="1"/>
    <col min="11" max="11" width="10.28515625" style="90" bestFit="1" customWidth="1"/>
    <col min="12" max="12" width="14.28515625" style="90" bestFit="1" customWidth="1"/>
    <col min="13" max="13" width="11.42578125" style="90"/>
    <col min="14" max="14" width="13.7109375" style="90" bestFit="1" customWidth="1"/>
    <col min="15" max="15" width="11.42578125" style="90"/>
    <col min="16" max="16" width="13.7109375" style="90" bestFit="1" customWidth="1"/>
    <col min="17" max="16384" width="11.42578125" style="90"/>
  </cols>
  <sheetData>
    <row r="2" spans="2:14" x14ac:dyDescent="0.15">
      <c r="D2" s="110"/>
      <c r="E2" s="111"/>
      <c r="F2" s="111"/>
      <c r="G2" s="111"/>
      <c r="H2" s="111"/>
      <c r="I2" s="111"/>
      <c r="J2" s="111"/>
      <c r="K2" s="111"/>
      <c r="L2" s="112"/>
    </row>
    <row r="3" spans="2:14" x14ac:dyDescent="0.15">
      <c r="B3" s="90"/>
      <c r="C3" s="111"/>
      <c r="D3" s="90"/>
      <c r="E3" s="112" t="s">
        <v>383</v>
      </c>
      <c r="G3" s="111"/>
      <c r="H3" s="111"/>
      <c r="I3" s="111"/>
      <c r="J3" s="111"/>
      <c r="K3" s="111"/>
      <c r="L3" s="111"/>
      <c r="M3" s="111"/>
    </row>
    <row r="4" spans="2:14" x14ac:dyDescent="0.15">
      <c r="B4" s="90"/>
      <c r="C4" s="111"/>
      <c r="D4" s="90"/>
      <c r="E4" s="112"/>
      <c r="F4" s="91" t="s">
        <v>152</v>
      </c>
      <c r="G4" s="111"/>
      <c r="H4" s="111"/>
      <c r="I4" s="111"/>
      <c r="J4" s="111"/>
      <c r="K4" s="111"/>
      <c r="L4" s="111"/>
      <c r="M4" s="111"/>
    </row>
    <row r="5" spans="2:14" x14ac:dyDescent="0.15">
      <c r="B5" s="111"/>
      <c r="C5" s="111"/>
      <c r="D5" s="90"/>
      <c r="F5" s="113" t="str">
        <f>'[1]bienes uso'!E4</f>
        <v>1° DE ENERO AL 30 SETIEMBRE DE 2020 y 2019</v>
      </c>
      <c r="G5" s="111"/>
      <c r="H5" s="111"/>
      <c r="I5" s="114"/>
      <c r="J5" s="111"/>
      <c r="K5" s="111"/>
      <c r="L5" s="111"/>
      <c r="M5" s="111"/>
    </row>
    <row r="6" spans="2:14" x14ac:dyDescent="0.15">
      <c r="B6" s="112" t="s">
        <v>30</v>
      </c>
      <c r="C6" s="111"/>
      <c r="D6" s="90"/>
      <c r="G6" s="112" t="s">
        <v>30</v>
      </c>
      <c r="H6" s="111"/>
      <c r="I6" s="111"/>
      <c r="J6" s="111"/>
      <c r="K6" s="111"/>
      <c r="L6" s="111"/>
      <c r="M6" s="111"/>
    </row>
    <row r="8" spans="2:14" ht="15" customHeight="1" x14ac:dyDescent="0.15">
      <c r="B8" s="115"/>
      <c r="C8" s="147"/>
      <c r="D8" s="115" t="s">
        <v>7</v>
      </c>
      <c r="E8" s="115" t="s">
        <v>156</v>
      </c>
      <c r="F8" s="152" t="s">
        <v>159</v>
      </c>
      <c r="G8" s="375" t="s">
        <v>8</v>
      </c>
      <c r="H8" s="376"/>
      <c r="I8" s="377"/>
      <c r="J8" s="375" t="s">
        <v>9</v>
      </c>
      <c r="K8" s="377"/>
      <c r="L8" s="115" t="s">
        <v>164</v>
      </c>
      <c r="M8" s="91"/>
    </row>
    <row r="9" spans="2:14" x14ac:dyDescent="0.15">
      <c r="B9" s="117"/>
      <c r="C9" s="148"/>
      <c r="D9" s="117" t="s">
        <v>154</v>
      </c>
      <c r="E9" s="117" t="s">
        <v>157</v>
      </c>
      <c r="F9" s="117" t="s">
        <v>184</v>
      </c>
      <c r="G9" s="117"/>
      <c r="H9" s="117"/>
      <c r="I9" s="239" t="s">
        <v>303</v>
      </c>
      <c r="J9" s="150"/>
      <c r="K9" s="116"/>
      <c r="L9" s="117" t="s">
        <v>165</v>
      </c>
      <c r="M9" s="91"/>
    </row>
    <row r="10" spans="2:14" x14ac:dyDescent="0.15">
      <c r="B10" s="119" t="s">
        <v>124</v>
      </c>
      <c r="C10" s="149" t="s">
        <v>153</v>
      </c>
      <c r="D10" s="121" t="s">
        <v>155</v>
      </c>
      <c r="E10" s="119" t="s">
        <v>158</v>
      </c>
      <c r="F10" s="119" t="s">
        <v>160</v>
      </c>
      <c r="G10" s="119" t="s">
        <v>161</v>
      </c>
      <c r="H10" s="119" t="s">
        <v>162</v>
      </c>
      <c r="I10" s="240" t="s">
        <v>304</v>
      </c>
      <c r="J10" s="151" t="s">
        <v>170</v>
      </c>
      <c r="K10" s="119" t="s">
        <v>163</v>
      </c>
      <c r="L10" s="119" t="s">
        <v>166</v>
      </c>
      <c r="M10" s="91"/>
    </row>
    <row r="11" spans="2:14" x14ac:dyDescent="0.15">
      <c r="B11" s="122"/>
      <c r="C11" s="118" t="s">
        <v>384</v>
      </c>
      <c r="D11" s="125">
        <v>10000000000</v>
      </c>
      <c r="E11" s="101">
        <v>0</v>
      </c>
      <c r="F11" s="125">
        <v>0</v>
      </c>
      <c r="G11" s="101">
        <v>609871175</v>
      </c>
      <c r="H11" s="125">
        <v>2222952601</v>
      </c>
      <c r="I11" s="125">
        <v>-1160980556</v>
      </c>
      <c r="J11" s="125">
        <v>0</v>
      </c>
      <c r="K11" s="125">
        <v>417553690</v>
      </c>
      <c r="L11" s="125">
        <f>SUM(D11:K11)</f>
        <v>12089396910</v>
      </c>
    </row>
    <row r="12" spans="2:14" x14ac:dyDescent="0.15">
      <c r="B12" s="126"/>
      <c r="C12" s="123"/>
      <c r="D12" s="125"/>
      <c r="E12" s="101"/>
      <c r="F12" s="125"/>
      <c r="G12" s="101"/>
      <c r="H12" s="125"/>
      <c r="I12" s="125"/>
      <c r="J12" s="125"/>
      <c r="K12" s="125"/>
      <c r="L12" s="125"/>
      <c r="N12" s="99"/>
    </row>
    <row r="13" spans="2:14" x14ac:dyDescent="0.15">
      <c r="B13" s="126"/>
      <c r="C13" s="123" t="s">
        <v>167</v>
      </c>
      <c r="D13" s="125"/>
      <c r="E13" s="101"/>
      <c r="F13" s="125"/>
      <c r="G13" s="101"/>
      <c r="H13" s="125"/>
      <c r="I13" s="125"/>
      <c r="J13" s="125"/>
      <c r="K13" s="125"/>
      <c r="L13" s="125">
        <f>SUM(D13:K13)</f>
        <v>0</v>
      </c>
      <c r="N13" s="99"/>
    </row>
    <row r="14" spans="2:14" x14ac:dyDescent="0.15">
      <c r="B14" s="126"/>
      <c r="C14" s="123"/>
      <c r="D14" s="125"/>
      <c r="E14" s="101"/>
      <c r="F14" s="125"/>
      <c r="G14" s="101"/>
      <c r="H14" s="125"/>
      <c r="I14" s="125"/>
      <c r="J14" s="125"/>
      <c r="K14" s="125"/>
      <c r="L14" s="125"/>
      <c r="N14" s="99"/>
    </row>
    <row r="15" spans="2:14" x14ac:dyDescent="0.15">
      <c r="B15" s="126"/>
      <c r="C15" s="123" t="s">
        <v>250</v>
      </c>
      <c r="D15" s="125"/>
      <c r="E15" s="101"/>
      <c r="F15" s="125"/>
      <c r="G15" s="101"/>
      <c r="H15" s="125"/>
      <c r="I15" s="125">
        <v>0</v>
      </c>
      <c r="J15" s="125"/>
      <c r="K15" s="125"/>
      <c r="L15" s="125">
        <f>SUM(D15:K15)</f>
        <v>0</v>
      </c>
      <c r="N15" s="99"/>
    </row>
    <row r="16" spans="2:14" x14ac:dyDescent="0.15">
      <c r="B16" s="126"/>
      <c r="C16" s="123"/>
      <c r="D16" s="125"/>
      <c r="E16" s="101"/>
      <c r="F16" s="125"/>
      <c r="G16" s="101"/>
      <c r="H16" s="125"/>
      <c r="I16" s="125"/>
      <c r="J16" s="125"/>
      <c r="K16" s="125"/>
      <c r="L16" s="125"/>
      <c r="N16" s="99"/>
    </row>
    <row r="17" spans="2:14" x14ac:dyDescent="0.15">
      <c r="B17" s="126"/>
      <c r="C17" s="123" t="s">
        <v>238</v>
      </c>
      <c r="D17" s="125"/>
      <c r="E17" s="101"/>
      <c r="F17" s="125"/>
      <c r="G17" s="101"/>
      <c r="H17" s="125"/>
      <c r="I17" s="125"/>
      <c r="J17" s="125">
        <v>417553690</v>
      </c>
      <c r="K17" s="125">
        <v>-417553690</v>
      </c>
      <c r="L17" s="125">
        <f>SUM(D17:K17)</f>
        <v>0</v>
      </c>
      <c r="N17" s="99"/>
    </row>
    <row r="18" spans="2:14" x14ac:dyDescent="0.15">
      <c r="B18" s="126"/>
      <c r="C18" s="123"/>
      <c r="D18" s="125"/>
      <c r="E18" s="101"/>
      <c r="F18" s="125"/>
      <c r="G18" s="101"/>
      <c r="H18" s="125"/>
      <c r="I18" s="125"/>
      <c r="J18" s="125"/>
      <c r="K18" s="125"/>
      <c r="L18" s="125"/>
      <c r="N18" s="99"/>
    </row>
    <row r="19" spans="2:14" x14ac:dyDescent="0.15">
      <c r="B19" s="126"/>
      <c r="C19" s="123" t="s">
        <v>168</v>
      </c>
      <c r="D19" s="125"/>
      <c r="E19" s="101"/>
      <c r="F19" s="125"/>
      <c r="G19" s="101"/>
      <c r="H19" s="125">
        <v>0</v>
      </c>
      <c r="I19" s="125"/>
      <c r="J19" s="125"/>
      <c r="K19" s="125"/>
      <c r="L19" s="125">
        <f>SUM(D19:K19)</f>
        <v>0</v>
      </c>
      <c r="N19" s="99"/>
    </row>
    <row r="20" spans="2:14" x14ac:dyDescent="0.15">
      <c r="B20" s="126"/>
      <c r="C20" s="123"/>
      <c r="D20" s="125"/>
      <c r="E20" s="101"/>
      <c r="F20" s="125"/>
      <c r="G20" s="101"/>
      <c r="H20" s="125"/>
      <c r="I20" s="125"/>
      <c r="J20" s="125"/>
      <c r="K20" s="125"/>
      <c r="L20" s="125"/>
    </row>
    <row r="21" spans="2:14" x14ac:dyDescent="0.15">
      <c r="B21" s="126"/>
      <c r="C21" s="123" t="s">
        <v>169</v>
      </c>
      <c r="D21" s="125"/>
      <c r="E21" s="101"/>
      <c r="F21" s="125"/>
      <c r="G21" s="101"/>
      <c r="H21" s="125"/>
      <c r="I21" s="125"/>
      <c r="J21" s="125">
        <v>-417553690</v>
      </c>
      <c r="K21" s="125">
        <v>0</v>
      </c>
      <c r="L21" s="125">
        <f>SUM(D21:K21)</f>
        <v>-417553690</v>
      </c>
    </row>
    <row r="22" spans="2:14" x14ac:dyDescent="0.15">
      <c r="B22" s="126"/>
      <c r="C22" s="123"/>
      <c r="D22" s="125"/>
      <c r="E22" s="101"/>
      <c r="F22" s="125"/>
      <c r="G22" s="101"/>
      <c r="H22" s="125"/>
      <c r="I22" s="125"/>
      <c r="J22" s="125"/>
      <c r="K22" s="125"/>
      <c r="L22" s="125"/>
    </row>
    <row r="23" spans="2:14" x14ac:dyDescent="0.15">
      <c r="B23" s="126"/>
      <c r="C23" s="123" t="s">
        <v>20</v>
      </c>
      <c r="D23" s="125"/>
      <c r="E23" s="101"/>
      <c r="F23" s="125"/>
      <c r="G23" s="101">
        <v>0</v>
      </c>
      <c r="H23" s="125"/>
      <c r="I23" s="125"/>
      <c r="J23" s="125"/>
      <c r="K23" s="125"/>
      <c r="L23" s="125">
        <f>SUM(D23:K23)</f>
        <v>0</v>
      </c>
    </row>
    <row r="24" spans="2:14" x14ac:dyDescent="0.15">
      <c r="B24" s="126"/>
      <c r="C24" s="123"/>
      <c r="D24" s="125"/>
      <c r="E24" s="101"/>
      <c r="F24" s="125"/>
      <c r="G24" s="101"/>
      <c r="H24" s="125"/>
      <c r="I24" s="125"/>
      <c r="J24" s="125"/>
      <c r="K24" s="125"/>
      <c r="L24" s="125"/>
    </row>
    <row r="25" spans="2:14" x14ac:dyDescent="0.15">
      <c r="B25" s="126"/>
      <c r="C25" s="123" t="s">
        <v>22</v>
      </c>
      <c r="D25" s="125"/>
      <c r="E25" s="101"/>
      <c r="F25" s="125"/>
      <c r="G25" s="101"/>
      <c r="H25" s="125"/>
      <c r="I25" s="125"/>
      <c r="J25" s="125"/>
      <c r="K25" s="125">
        <f>[1]BAL!D40</f>
        <v>96014034.500007629</v>
      </c>
      <c r="L25" s="125">
        <f>SUM(D25:K25)</f>
        <v>96014034.500007629</v>
      </c>
      <c r="N25" s="99"/>
    </row>
    <row r="26" spans="2:14" x14ac:dyDescent="0.15">
      <c r="B26" s="126"/>
      <c r="C26" s="123"/>
      <c r="D26" s="125"/>
      <c r="E26" s="101"/>
      <c r="F26" s="125"/>
      <c r="G26" s="101"/>
      <c r="H26" s="125"/>
      <c r="I26" s="125"/>
      <c r="J26" s="125"/>
      <c r="K26" s="125"/>
      <c r="L26" s="125"/>
    </row>
    <row r="27" spans="2:14" s="91" customFormat="1" ht="9.75" thickBot="1" x14ac:dyDescent="0.2">
      <c r="B27" s="130"/>
      <c r="C27" s="131" t="str">
        <f>'[1]bienes uso'!C34</f>
        <v>Total general 30/09/2020</v>
      </c>
      <c r="D27" s="132">
        <f t="shared" ref="D27:L27" si="0">SUM(D11:D26)</f>
        <v>10000000000</v>
      </c>
      <c r="E27" s="132">
        <f t="shared" si="0"/>
        <v>0</v>
      </c>
      <c r="F27" s="132">
        <f t="shared" si="0"/>
        <v>0</v>
      </c>
      <c r="G27" s="132">
        <f t="shared" si="0"/>
        <v>609871175</v>
      </c>
      <c r="H27" s="132">
        <f t="shared" si="0"/>
        <v>2222952601</v>
      </c>
      <c r="I27" s="132">
        <f t="shared" si="0"/>
        <v>-1160980556</v>
      </c>
      <c r="J27" s="132">
        <f t="shared" si="0"/>
        <v>0</v>
      </c>
      <c r="K27" s="132">
        <f t="shared" si="0"/>
        <v>96014034.500007629</v>
      </c>
      <c r="L27" s="132">
        <f t="shared" si="0"/>
        <v>11767857254.500008</v>
      </c>
      <c r="M27" s="100"/>
      <c r="N27" s="100"/>
    </row>
    <row r="28" spans="2:14" ht="9.75" thickTop="1" x14ac:dyDescent="0.15">
      <c r="B28" s="133"/>
      <c r="C28" s="123"/>
      <c r="D28" s="134"/>
      <c r="E28" s="101"/>
      <c r="F28" s="125"/>
      <c r="G28" s="101"/>
      <c r="H28" s="134"/>
      <c r="I28" s="125"/>
      <c r="J28" s="125"/>
      <c r="K28" s="125"/>
      <c r="L28" s="134"/>
    </row>
    <row r="29" spans="2:14" ht="9.75" thickBot="1" x14ac:dyDescent="0.2">
      <c r="B29" s="130"/>
      <c r="C29" s="128" t="s">
        <v>417</v>
      </c>
      <c r="D29" s="132">
        <v>10000000000</v>
      </c>
      <c r="E29" s="132">
        <v>0</v>
      </c>
      <c r="F29" s="132">
        <v>0</v>
      </c>
      <c r="G29" s="132">
        <v>587894665</v>
      </c>
      <c r="H29" s="132">
        <v>1836655221</v>
      </c>
      <c r="I29" s="132">
        <v>-1178622985</v>
      </c>
      <c r="J29" s="132">
        <v>0</v>
      </c>
      <c r="K29" s="132">
        <v>335835879</v>
      </c>
      <c r="L29" s="132">
        <f>SUM(D29:K29)</f>
        <v>11581762780</v>
      </c>
    </row>
    <row r="30" spans="2:14" ht="9.75" thickTop="1" x14ac:dyDescent="0.15"/>
    <row r="31" spans="2:14" x14ac:dyDescent="0.15">
      <c r="L31" s="99"/>
    </row>
    <row r="32" spans="2:14" x14ac:dyDescent="0.15">
      <c r="D32" s="90"/>
      <c r="E32" s="135" t="s">
        <v>134</v>
      </c>
    </row>
    <row r="34" spans="8:12" x14ac:dyDescent="0.15">
      <c r="L34" s="99"/>
    </row>
    <row r="36" spans="8:12" x14ac:dyDescent="0.15">
      <c r="H36" s="99"/>
    </row>
    <row r="37" spans="8:12" x14ac:dyDescent="0.15">
      <c r="H37" s="99"/>
    </row>
  </sheetData>
  <mergeCells count="2">
    <mergeCell ref="G8:I8"/>
    <mergeCell ref="J8:K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2"/>
  <sheetViews>
    <sheetView showGridLines="0" workbookViewId="0">
      <selection activeCell="B27" sqref="B27"/>
    </sheetView>
  </sheetViews>
  <sheetFormatPr baseColWidth="10" defaultRowHeight="12.75" x14ac:dyDescent="0.2"/>
  <cols>
    <col min="1" max="1" width="36.85546875" style="1" customWidth="1"/>
    <col min="2" max="2" width="12.5703125" style="1" customWidth="1"/>
    <col min="3" max="3" width="5.7109375" style="1" customWidth="1"/>
    <col min="4" max="4" width="16" style="1" customWidth="1"/>
    <col min="5" max="5" width="14.7109375" style="1" bestFit="1" customWidth="1"/>
    <col min="6" max="6" width="11.7109375" style="1" customWidth="1"/>
    <col min="7" max="7" width="12.28515625" style="1" bestFit="1" customWidth="1"/>
    <col min="8" max="8" width="13.7109375" style="3" bestFit="1" customWidth="1"/>
    <col min="9" max="9" width="13.85546875" style="3" bestFit="1" customWidth="1"/>
    <col min="10" max="11" width="11.42578125" style="3"/>
    <col min="12" max="257" width="11.42578125" style="1"/>
    <col min="258" max="258" width="36.85546875" style="1" customWidth="1"/>
    <col min="259" max="259" width="19.42578125" style="1" customWidth="1"/>
    <col min="260" max="260" width="16" style="1" customWidth="1"/>
    <col min="261" max="261" width="13.5703125" style="1" customWidth="1"/>
    <col min="262" max="262" width="10.7109375" style="1" customWidth="1"/>
    <col min="263" max="263" width="12.28515625" style="1" bestFit="1" customWidth="1"/>
    <col min="264" max="264" width="13.7109375" style="1" bestFit="1" customWidth="1"/>
    <col min="265" max="513" width="11.42578125" style="1"/>
    <col min="514" max="514" width="36.85546875" style="1" customWidth="1"/>
    <col min="515" max="515" width="19.42578125" style="1" customWidth="1"/>
    <col min="516" max="516" width="16" style="1" customWidth="1"/>
    <col min="517" max="517" width="13.5703125" style="1" customWidth="1"/>
    <col min="518" max="518" width="10.7109375" style="1" customWidth="1"/>
    <col min="519" max="519" width="12.28515625" style="1" bestFit="1" customWidth="1"/>
    <col min="520" max="520" width="13.7109375" style="1" bestFit="1" customWidth="1"/>
    <col min="521" max="769" width="11.42578125" style="1"/>
    <col min="770" max="770" width="36.85546875" style="1" customWidth="1"/>
    <col min="771" max="771" width="19.42578125" style="1" customWidth="1"/>
    <col min="772" max="772" width="16" style="1" customWidth="1"/>
    <col min="773" max="773" width="13.5703125" style="1" customWidth="1"/>
    <col min="774" max="774" width="10.7109375" style="1" customWidth="1"/>
    <col min="775" max="775" width="12.28515625" style="1" bestFit="1" customWidth="1"/>
    <col min="776" max="776" width="13.7109375" style="1" bestFit="1" customWidth="1"/>
    <col min="777" max="1025" width="11.42578125" style="1"/>
    <col min="1026" max="1026" width="36.85546875" style="1" customWidth="1"/>
    <col min="1027" max="1027" width="19.42578125" style="1" customWidth="1"/>
    <col min="1028" max="1028" width="16" style="1" customWidth="1"/>
    <col min="1029" max="1029" width="13.5703125" style="1" customWidth="1"/>
    <col min="1030" max="1030" width="10.7109375" style="1" customWidth="1"/>
    <col min="1031" max="1031" width="12.28515625" style="1" bestFit="1" customWidth="1"/>
    <col min="1032" max="1032" width="13.7109375" style="1" bestFit="1" customWidth="1"/>
    <col min="1033" max="1281" width="11.42578125" style="1"/>
    <col min="1282" max="1282" width="36.85546875" style="1" customWidth="1"/>
    <col min="1283" max="1283" width="19.42578125" style="1" customWidth="1"/>
    <col min="1284" max="1284" width="16" style="1" customWidth="1"/>
    <col min="1285" max="1285" width="13.5703125" style="1" customWidth="1"/>
    <col min="1286" max="1286" width="10.7109375" style="1" customWidth="1"/>
    <col min="1287" max="1287" width="12.28515625" style="1" bestFit="1" customWidth="1"/>
    <col min="1288" max="1288" width="13.7109375" style="1" bestFit="1" customWidth="1"/>
    <col min="1289" max="1537" width="11.42578125" style="1"/>
    <col min="1538" max="1538" width="36.85546875" style="1" customWidth="1"/>
    <col min="1539" max="1539" width="19.42578125" style="1" customWidth="1"/>
    <col min="1540" max="1540" width="16" style="1" customWidth="1"/>
    <col min="1541" max="1541" width="13.5703125" style="1" customWidth="1"/>
    <col min="1542" max="1542" width="10.7109375" style="1" customWidth="1"/>
    <col min="1543" max="1543" width="12.28515625" style="1" bestFit="1" customWidth="1"/>
    <col min="1544" max="1544" width="13.7109375" style="1" bestFit="1" customWidth="1"/>
    <col min="1545" max="1793" width="11.42578125" style="1"/>
    <col min="1794" max="1794" width="36.85546875" style="1" customWidth="1"/>
    <col min="1795" max="1795" width="19.42578125" style="1" customWidth="1"/>
    <col min="1796" max="1796" width="16" style="1" customWidth="1"/>
    <col min="1797" max="1797" width="13.5703125" style="1" customWidth="1"/>
    <col min="1798" max="1798" width="10.7109375" style="1" customWidth="1"/>
    <col min="1799" max="1799" width="12.28515625" style="1" bestFit="1" customWidth="1"/>
    <col min="1800" max="1800" width="13.7109375" style="1" bestFit="1" customWidth="1"/>
    <col min="1801" max="2049" width="11.42578125" style="1"/>
    <col min="2050" max="2050" width="36.85546875" style="1" customWidth="1"/>
    <col min="2051" max="2051" width="19.42578125" style="1" customWidth="1"/>
    <col min="2052" max="2052" width="16" style="1" customWidth="1"/>
    <col min="2053" max="2053" width="13.5703125" style="1" customWidth="1"/>
    <col min="2054" max="2054" width="10.7109375" style="1" customWidth="1"/>
    <col min="2055" max="2055" width="12.28515625" style="1" bestFit="1" customWidth="1"/>
    <col min="2056" max="2056" width="13.7109375" style="1" bestFit="1" customWidth="1"/>
    <col min="2057" max="2305" width="11.42578125" style="1"/>
    <col min="2306" max="2306" width="36.85546875" style="1" customWidth="1"/>
    <col min="2307" max="2307" width="19.42578125" style="1" customWidth="1"/>
    <col min="2308" max="2308" width="16" style="1" customWidth="1"/>
    <col min="2309" max="2309" width="13.5703125" style="1" customWidth="1"/>
    <col min="2310" max="2310" width="10.7109375" style="1" customWidth="1"/>
    <col min="2311" max="2311" width="12.28515625" style="1" bestFit="1" customWidth="1"/>
    <col min="2312" max="2312" width="13.7109375" style="1" bestFit="1" customWidth="1"/>
    <col min="2313" max="2561" width="11.42578125" style="1"/>
    <col min="2562" max="2562" width="36.85546875" style="1" customWidth="1"/>
    <col min="2563" max="2563" width="19.42578125" style="1" customWidth="1"/>
    <col min="2564" max="2564" width="16" style="1" customWidth="1"/>
    <col min="2565" max="2565" width="13.5703125" style="1" customWidth="1"/>
    <col min="2566" max="2566" width="10.7109375" style="1" customWidth="1"/>
    <col min="2567" max="2567" width="12.28515625" style="1" bestFit="1" customWidth="1"/>
    <col min="2568" max="2568" width="13.7109375" style="1" bestFit="1" customWidth="1"/>
    <col min="2569" max="2817" width="11.42578125" style="1"/>
    <col min="2818" max="2818" width="36.85546875" style="1" customWidth="1"/>
    <col min="2819" max="2819" width="19.42578125" style="1" customWidth="1"/>
    <col min="2820" max="2820" width="16" style="1" customWidth="1"/>
    <col min="2821" max="2821" width="13.5703125" style="1" customWidth="1"/>
    <col min="2822" max="2822" width="10.7109375" style="1" customWidth="1"/>
    <col min="2823" max="2823" width="12.28515625" style="1" bestFit="1" customWidth="1"/>
    <col min="2824" max="2824" width="13.7109375" style="1" bestFit="1" customWidth="1"/>
    <col min="2825" max="3073" width="11.42578125" style="1"/>
    <col min="3074" max="3074" width="36.85546875" style="1" customWidth="1"/>
    <col min="3075" max="3075" width="19.42578125" style="1" customWidth="1"/>
    <col min="3076" max="3076" width="16" style="1" customWidth="1"/>
    <col min="3077" max="3077" width="13.5703125" style="1" customWidth="1"/>
    <col min="3078" max="3078" width="10.7109375" style="1" customWidth="1"/>
    <col min="3079" max="3079" width="12.28515625" style="1" bestFit="1" customWidth="1"/>
    <col min="3080" max="3080" width="13.7109375" style="1" bestFit="1" customWidth="1"/>
    <col min="3081" max="3329" width="11.42578125" style="1"/>
    <col min="3330" max="3330" width="36.85546875" style="1" customWidth="1"/>
    <col min="3331" max="3331" width="19.42578125" style="1" customWidth="1"/>
    <col min="3332" max="3332" width="16" style="1" customWidth="1"/>
    <col min="3333" max="3333" width="13.5703125" style="1" customWidth="1"/>
    <col min="3334" max="3334" width="10.7109375" style="1" customWidth="1"/>
    <col min="3335" max="3335" width="12.28515625" style="1" bestFit="1" customWidth="1"/>
    <col min="3336" max="3336" width="13.7109375" style="1" bestFit="1" customWidth="1"/>
    <col min="3337" max="3585" width="11.42578125" style="1"/>
    <col min="3586" max="3586" width="36.85546875" style="1" customWidth="1"/>
    <col min="3587" max="3587" width="19.42578125" style="1" customWidth="1"/>
    <col min="3588" max="3588" width="16" style="1" customWidth="1"/>
    <col min="3589" max="3589" width="13.5703125" style="1" customWidth="1"/>
    <col min="3590" max="3590" width="10.7109375" style="1" customWidth="1"/>
    <col min="3591" max="3591" width="12.28515625" style="1" bestFit="1" customWidth="1"/>
    <col min="3592" max="3592" width="13.7109375" style="1" bestFit="1" customWidth="1"/>
    <col min="3593" max="3841" width="11.42578125" style="1"/>
    <col min="3842" max="3842" width="36.85546875" style="1" customWidth="1"/>
    <col min="3843" max="3843" width="19.42578125" style="1" customWidth="1"/>
    <col min="3844" max="3844" width="16" style="1" customWidth="1"/>
    <col min="3845" max="3845" width="13.5703125" style="1" customWidth="1"/>
    <col min="3846" max="3846" width="10.7109375" style="1" customWidth="1"/>
    <col min="3847" max="3847" width="12.28515625" style="1" bestFit="1" customWidth="1"/>
    <col min="3848" max="3848" width="13.7109375" style="1" bestFit="1" customWidth="1"/>
    <col min="3849" max="4097" width="11.42578125" style="1"/>
    <col min="4098" max="4098" width="36.85546875" style="1" customWidth="1"/>
    <col min="4099" max="4099" width="19.42578125" style="1" customWidth="1"/>
    <col min="4100" max="4100" width="16" style="1" customWidth="1"/>
    <col min="4101" max="4101" width="13.5703125" style="1" customWidth="1"/>
    <col min="4102" max="4102" width="10.7109375" style="1" customWidth="1"/>
    <col min="4103" max="4103" width="12.28515625" style="1" bestFit="1" customWidth="1"/>
    <col min="4104" max="4104" width="13.7109375" style="1" bestFit="1" customWidth="1"/>
    <col min="4105" max="4353" width="11.42578125" style="1"/>
    <col min="4354" max="4354" width="36.85546875" style="1" customWidth="1"/>
    <col min="4355" max="4355" width="19.42578125" style="1" customWidth="1"/>
    <col min="4356" max="4356" width="16" style="1" customWidth="1"/>
    <col min="4357" max="4357" width="13.5703125" style="1" customWidth="1"/>
    <col min="4358" max="4358" width="10.7109375" style="1" customWidth="1"/>
    <col min="4359" max="4359" width="12.28515625" style="1" bestFit="1" customWidth="1"/>
    <col min="4360" max="4360" width="13.7109375" style="1" bestFit="1" customWidth="1"/>
    <col min="4361" max="4609" width="11.42578125" style="1"/>
    <col min="4610" max="4610" width="36.85546875" style="1" customWidth="1"/>
    <col min="4611" max="4611" width="19.42578125" style="1" customWidth="1"/>
    <col min="4612" max="4612" width="16" style="1" customWidth="1"/>
    <col min="4613" max="4613" width="13.5703125" style="1" customWidth="1"/>
    <col min="4614" max="4614" width="10.7109375" style="1" customWidth="1"/>
    <col min="4615" max="4615" width="12.28515625" style="1" bestFit="1" customWidth="1"/>
    <col min="4616" max="4616" width="13.7109375" style="1" bestFit="1" customWidth="1"/>
    <col min="4617" max="4865" width="11.42578125" style="1"/>
    <col min="4866" max="4866" width="36.85546875" style="1" customWidth="1"/>
    <col min="4867" max="4867" width="19.42578125" style="1" customWidth="1"/>
    <col min="4868" max="4868" width="16" style="1" customWidth="1"/>
    <col min="4869" max="4869" width="13.5703125" style="1" customWidth="1"/>
    <col min="4870" max="4870" width="10.7109375" style="1" customWidth="1"/>
    <col min="4871" max="4871" width="12.28515625" style="1" bestFit="1" customWidth="1"/>
    <col min="4872" max="4872" width="13.7109375" style="1" bestFit="1" customWidth="1"/>
    <col min="4873" max="5121" width="11.42578125" style="1"/>
    <col min="5122" max="5122" width="36.85546875" style="1" customWidth="1"/>
    <col min="5123" max="5123" width="19.42578125" style="1" customWidth="1"/>
    <col min="5124" max="5124" width="16" style="1" customWidth="1"/>
    <col min="5125" max="5125" width="13.5703125" style="1" customWidth="1"/>
    <col min="5126" max="5126" width="10.7109375" style="1" customWidth="1"/>
    <col min="5127" max="5127" width="12.28515625" style="1" bestFit="1" customWidth="1"/>
    <col min="5128" max="5128" width="13.7109375" style="1" bestFit="1" customWidth="1"/>
    <col min="5129" max="5377" width="11.42578125" style="1"/>
    <col min="5378" max="5378" width="36.85546875" style="1" customWidth="1"/>
    <col min="5379" max="5379" width="19.42578125" style="1" customWidth="1"/>
    <col min="5380" max="5380" width="16" style="1" customWidth="1"/>
    <col min="5381" max="5381" width="13.5703125" style="1" customWidth="1"/>
    <col min="5382" max="5382" width="10.7109375" style="1" customWidth="1"/>
    <col min="5383" max="5383" width="12.28515625" style="1" bestFit="1" customWidth="1"/>
    <col min="5384" max="5384" width="13.7109375" style="1" bestFit="1" customWidth="1"/>
    <col min="5385" max="5633" width="11.42578125" style="1"/>
    <col min="5634" max="5634" width="36.85546875" style="1" customWidth="1"/>
    <col min="5635" max="5635" width="19.42578125" style="1" customWidth="1"/>
    <col min="5636" max="5636" width="16" style="1" customWidth="1"/>
    <col min="5637" max="5637" width="13.5703125" style="1" customWidth="1"/>
    <col min="5638" max="5638" width="10.7109375" style="1" customWidth="1"/>
    <col min="5639" max="5639" width="12.28515625" style="1" bestFit="1" customWidth="1"/>
    <col min="5640" max="5640" width="13.7109375" style="1" bestFit="1" customWidth="1"/>
    <col min="5641" max="5889" width="11.42578125" style="1"/>
    <col min="5890" max="5890" width="36.85546875" style="1" customWidth="1"/>
    <col min="5891" max="5891" width="19.42578125" style="1" customWidth="1"/>
    <col min="5892" max="5892" width="16" style="1" customWidth="1"/>
    <col min="5893" max="5893" width="13.5703125" style="1" customWidth="1"/>
    <col min="5894" max="5894" width="10.7109375" style="1" customWidth="1"/>
    <col min="5895" max="5895" width="12.28515625" style="1" bestFit="1" customWidth="1"/>
    <col min="5896" max="5896" width="13.7109375" style="1" bestFit="1" customWidth="1"/>
    <col min="5897" max="6145" width="11.42578125" style="1"/>
    <col min="6146" max="6146" width="36.85546875" style="1" customWidth="1"/>
    <col min="6147" max="6147" width="19.42578125" style="1" customWidth="1"/>
    <col min="6148" max="6148" width="16" style="1" customWidth="1"/>
    <col min="6149" max="6149" width="13.5703125" style="1" customWidth="1"/>
    <col min="6150" max="6150" width="10.7109375" style="1" customWidth="1"/>
    <col min="6151" max="6151" width="12.28515625" style="1" bestFit="1" customWidth="1"/>
    <col min="6152" max="6152" width="13.7109375" style="1" bestFit="1" customWidth="1"/>
    <col min="6153" max="6401" width="11.42578125" style="1"/>
    <col min="6402" max="6402" width="36.85546875" style="1" customWidth="1"/>
    <col min="6403" max="6403" width="19.42578125" style="1" customWidth="1"/>
    <col min="6404" max="6404" width="16" style="1" customWidth="1"/>
    <col min="6405" max="6405" width="13.5703125" style="1" customWidth="1"/>
    <col min="6406" max="6406" width="10.7109375" style="1" customWidth="1"/>
    <col min="6407" max="6407" width="12.28515625" style="1" bestFit="1" customWidth="1"/>
    <col min="6408" max="6408" width="13.7109375" style="1" bestFit="1" customWidth="1"/>
    <col min="6409" max="6657" width="11.42578125" style="1"/>
    <col min="6658" max="6658" width="36.85546875" style="1" customWidth="1"/>
    <col min="6659" max="6659" width="19.42578125" style="1" customWidth="1"/>
    <col min="6660" max="6660" width="16" style="1" customWidth="1"/>
    <col min="6661" max="6661" width="13.5703125" style="1" customWidth="1"/>
    <col min="6662" max="6662" width="10.7109375" style="1" customWidth="1"/>
    <col min="6663" max="6663" width="12.28515625" style="1" bestFit="1" customWidth="1"/>
    <col min="6664" max="6664" width="13.7109375" style="1" bestFit="1" customWidth="1"/>
    <col min="6665" max="6913" width="11.42578125" style="1"/>
    <col min="6914" max="6914" width="36.85546875" style="1" customWidth="1"/>
    <col min="6915" max="6915" width="19.42578125" style="1" customWidth="1"/>
    <col min="6916" max="6916" width="16" style="1" customWidth="1"/>
    <col min="6917" max="6917" width="13.5703125" style="1" customWidth="1"/>
    <col min="6918" max="6918" width="10.7109375" style="1" customWidth="1"/>
    <col min="6919" max="6919" width="12.28515625" style="1" bestFit="1" customWidth="1"/>
    <col min="6920" max="6920" width="13.7109375" style="1" bestFit="1" customWidth="1"/>
    <col min="6921" max="7169" width="11.42578125" style="1"/>
    <col min="7170" max="7170" width="36.85546875" style="1" customWidth="1"/>
    <col min="7171" max="7171" width="19.42578125" style="1" customWidth="1"/>
    <col min="7172" max="7172" width="16" style="1" customWidth="1"/>
    <col min="7173" max="7173" width="13.5703125" style="1" customWidth="1"/>
    <col min="7174" max="7174" width="10.7109375" style="1" customWidth="1"/>
    <col min="7175" max="7175" width="12.28515625" style="1" bestFit="1" customWidth="1"/>
    <col min="7176" max="7176" width="13.7109375" style="1" bestFit="1" customWidth="1"/>
    <col min="7177" max="7425" width="11.42578125" style="1"/>
    <col min="7426" max="7426" width="36.85546875" style="1" customWidth="1"/>
    <col min="7427" max="7427" width="19.42578125" style="1" customWidth="1"/>
    <col min="7428" max="7428" width="16" style="1" customWidth="1"/>
    <col min="7429" max="7429" width="13.5703125" style="1" customWidth="1"/>
    <col min="7430" max="7430" width="10.7109375" style="1" customWidth="1"/>
    <col min="7431" max="7431" width="12.28515625" style="1" bestFit="1" customWidth="1"/>
    <col min="7432" max="7432" width="13.7109375" style="1" bestFit="1" customWidth="1"/>
    <col min="7433" max="7681" width="11.42578125" style="1"/>
    <col min="7682" max="7682" width="36.85546875" style="1" customWidth="1"/>
    <col min="7683" max="7683" width="19.42578125" style="1" customWidth="1"/>
    <col min="7684" max="7684" width="16" style="1" customWidth="1"/>
    <col min="7685" max="7685" width="13.5703125" style="1" customWidth="1"/>
    <col min="7686" max="7686" width="10.7109375" style="1" customWidth="1"/>
    <col min="7687" max="7687" width="12.28515625" style="1" bestFit="1" customWidth="1"/>
    <col min="7688" max="7688" width="13.7109375" style="1" bestFit="1" customWidth="1"/>
    <col min="7689" max="7937" width="11.42578125" style="1"/>
    <col min="7938" max="7938" width="36.85546875" style="1" customWidth="1"/>
    <col min="7939" max="7939" width="19.42578125" style="1" customWidth="1"/>
    <col min="7940" max="7940" width="16" style="1" customWidth="1"/>
    <col min="7941" max="7941" width="13.5703125" style="1" customWidth="1"/>
    <col min="7942" max="7942" width="10.7109375" style="1" customWidth="1"/>
    <col min="7943" max="7943" width="12.28515625" style="1" bestFit="1" customWidth="1"/>
    <col min="7944" max="7944" width="13.7109375" style="1" bestFit="1" customWidth="1"/>
    <col min="7945" max="8193" width="11.42578125" style="1"/>
    <col min="8194" max="8194" width="36.85546875" style="1" customWidth="1"/>
    <col min="8195" max="8195" width="19.42578125" style="1" customWidth="1"/>
    <col min="8196" max="8196" width="16" style="1" customWidth="1"/>
    <col min="8197" max="8197" width="13.5703125" style="1" customWidth="1"/>
    <col min="8198" max="8198" width="10.7109375" style="1" customWidth="1"/>
    <col min="8199" max="8199" width="12.28515625" style="1" bestFit="1" customWidth="1"/>
    <col min="8200" max="8200" width="13.7109375" style="1" bestFit="1" customWidth="1"/>
    <col min="8201" max="8449" width="11.42578125" style="1"/>
    <col min="8450" max="8450" width="36.85546875" style="1" customWidth="1"/>
    <col min="8451" max="8451" width="19.42578125" style="1" customWidth="1"/>
    <col min="8452" max="8452" width="16" style="1" customWidth="1"/>
    <col min="8453" max="8453" width="13.5703125" style="1" customWidth="1"/>
    <col min="8454" max="8454" width="10.7109375" style="1" customWidth="1"/>
    <col min="8455" max="8455" width="12.28515625" style="1" bestFit="1" customWidth="1"/>
    <col min="8456" max="8456" width="13.7109375" style="1" bestFit="1" customWidth="1"/>
    <col min="8457" max="8705" width="11.42578125" style="1"/>
    <col min="8706" max="8706" width="36.85546875" style="1" customWidth="1"/>
    <col min="8707" max="8707" width="19.42578125" style="1" customWidth="1"/>
    <col min="8708" max="8708" width="16" style="1" customWidth="1"/>
    <col min="8709" max="8709" width="13.5703125" style="1" customWidth="1"/>
    <col min="8710" max="8710" width="10.7109375" style="1" customWidth="1"/>
    <col min="8711" max="8711" width="12.28515625" style="1" bestFit="1" customWidth="1"/>
    <col min="8712" max="8712" width="13.7109375" style="1" bestFit="1" customWidth="1"/>
    <col min="8713" max="8961" width="11.42578125" style="1"/>
    <col min="8962" max="8962" width="36.85546875" style="1" customWidth="1"/>
    <col min="8963" max="8963" width="19.42578125" style="1" customWidth="1"/>
    <col min="8964" max="8964" width="16" style="1" customWidth="1"/>
    <col min="8965" max="8965" width="13.5703125" style="1" customWidth="1"/>
    <col min="8966" max="8966" width="10.7109375" style="1" customWidth="1"/>
    <col min="8967" max="8967" width="12.28515625" style="1" bestFit="1" customWidth="1"/>
    <col min="8968" max="8968" width="13.7109375" style="1" bestFit="1" customWidth="1"/>
    <col min="8969" max="9217" width="11.42578125" style="1"/>
    <col min="9218" max="9218" width="36.85546875" style="1" customWidth="1"/>
    <col min="9219" max="9219" width="19.42578125" style="1" customWidth="1"/>
    <col min="9220" max="9220" width="16" style="1" customWidth="1"/>
    <col min="9221" max="9221" width="13.5703125" style="1" customWidth="1"/>
    <col min="9222" max="9222" width="10.7109375" style="1" customWidth="1"/>
    <col min="9223" max="9223" width="12.28515625" style="1" bestFit="1" customWidth="1"/>
    <col min="9224" max="9224" width="13.7109375" style="1" bestFit="1" customWidth="1"/>
    <col min="9225" max="9473" width="11.42578125" style="1"/>
    <col min="9474" max="9474" width="36.85546875" style="1" customWidth="1"/>
    <col min="9475" max="9475" width="19.42578125" style="1" customWidth="1"/>
    <col min="9476" max="9476" width="16" style="1" customWidth="1"/>
    <col min="9477" max="9477" width="13.5703125" style="1" customWidth="1"/>
    <col min="9478" max="9478" width="10.7109375" style="1" customWidth="1"/>
    <col min="9479" max="9479" width="12.28515625" style="1" bestFit="1" customWidth="1"/>
    <col min="9480" max="9480" width="13.7109375" style="1" bestFit="1" customWidth="1"/>
    <col min="9481" max="9729" width="11.42578125" style="1"/>
    <col min="9730" max="9730" width="36.85546875" style="1" customWidth="1"/>
    <col min="9731" max="9731" width="19.42578125" style="1" customWidth="1"/>
    <col min="9732" max="9732" width="16" style="1" customWidth="1"/>
    <col min="9733" max="9733" width="13.5703125" style="1" customWidth="1"/>
    <col min="9734" max="9734" width="10.7109375" style="1" customWidth="1"/>
    <col min="9735" max="9735" width="12.28515625" style="1" bestFit="1" customWidth="1"/>
    <col min="9736" max="9736" width="13.7109375" style="1" bestFit="1" customWidth="1"/>
    <col min="9737" max="9985" width="11.42578125" style="1"/>
    <col min="9986" max="9986" width="36.85546875" style="1" customWidth="1"/>
    <col min="9987" max="9987" width="19.42578125" style="1" customWidth="1"/>
    <col min="9988" max="9988" width="16" style="1" customWidth="1"/>
    <col min="9989" max="9989" width="13.5703125" style="1" customWidth="1"/>
    <col min="9990" max="9990" width="10.7109375" style="1" customWidth="1"/>
    <col min="9991" max="9991" width="12.28515625" style="1" bestFit="1" customWidth="1"/>
    <col min="9992" max="9992" width="13.7109375" style="1" bestFit="1" customWidth="1"/>
    <col min="9993" max="10241" width="11.42578125" style="1"/>
    <col min="10242" max="10242" width="36.85546875" style="1" customWidth="1"/>
    <col min="10243" max="10243" width="19.42578125" style="1" customWidth="1"/>
    <col min="10244" max="10244" width="16" style="1" customWidth="1"/>
    <col min="10245" max="10245" width="13.5703125" style="1" customWidth="1"/>
    <col min="10246" max="10246" width="10.7109375" style="1" customWidth="1"/>
    <col min="10247" max="10247" width="12.28515625" style="1" bestFit="1" customWidth="1"/>
    <col min="10248" max="10248" width="13.7109375" style="1" bestFit="1" customWidth="1"/>
    <col min="10249" max="10497" width="11.42578125" style="1"/>
    <col min="10498" max="10498" width="36.85546875" style="1" customWidth="1"/>
    <col min="10499" max="10499" width="19.42578125" style="1" customWidth="1"/>
    <col min="10500" max="10500" width="16" style="1" customWidth="1"/>
    <col min="10501" max="10501" width="13.5703125" style="1" customWidth="1"/>
    <col min="10502" max="10502" width="10.7109375" style="1" customWidth="1"/>
    <col min="10503" max="10503" width="12.28515625" style="1" bestFit="1" customWidth="1"/>
    <col min="10504" max="10504" width="13.7109375" style="1" bestFit="1" customWidth="1"/>
    <col min="10505" max="10753" width="11.42578125" style="1"/>
    <col min="10754" max="10754" width="36.85546875" style="1" customWidth="1"/>
    <col min="10755" max="10755" width="19.42578125" style="1" customWidth="1"/>
    <col min="10756" max="10756" width="16" style="1" customWidth="1"/>
    <col min="10757" max="10757" width="13.5703125" style="1" customWidth="1"/>
    <col min="10758" max="10758" width="10.7109375" style="1" customWidth="1"/>
    <col min="10759" max="10759" width="12.28515625" style="1" bestFit="1" customWidth="1"/>
    <col min="10760" max="10760" width="13.7109375" style="1" bestFit="1" customWidth="1"/>
    <col min="10761" max="11009" width="11.42578125" style="1"/>
    <col min="11010" max="11010" width="36.85546875" style="1" customWidth="1"/>
    <col min="11011" max="11011" width="19.42578125" style="1" customWidth="1"/>
    <col min="11012" max="11012" width="16" style="1" customWidth="1"/>
    <col min="11013" max="11013" width="13.5703125" style="1" customWidth="1"/>
    <col min="11014" max="11014" width="10.7109375" style="1" customWidth="1"/>
    <col min="11015" max="11015" width="12.28515625" style="1" bestFit="1" customWidth="1"/>
    <col min="11016" max="11016" width="13.7109375" style="1" bestFit="1" customWidth="1"/>
    <col min="11017" max="11265" width="11.42578125" style="1"/>
    <col min="11266" max="11266" width="36.85546875" style="1" customWidth="1"/>
    <col min="11267" max="11267" width="19.42578125" style="1" customWidth="1"/>
    <col min="11268" max="11268" width="16" style="1" customWidth="1"/>
    <col min="11269" max="11269" width="13.5703125" style="1" customWidth="1"/>
    <col min="11270" max="11270" width="10.7109375" style="1" customWidth="1"/>
    <col min="11271" max="11271" width="12.28515625" style="1" bestFit="1" customWidth="1"/>
    <col min="11272" max="11272" width="13.7109375" style="1" bestFit="1" customWidth="1"/>
    <col min="11273" max="11521" width="11.42578125" style="1"/>
    <col min="11522" max="11522" width="36.85546875" style="1" customWidth="1"/>
    <col min="11523" max="11523" width="19.42578125" style="1" customWidth="1"/>
    <col min="11524" max="11524" width="16" style="1" customWidth="1"/>
    <col min="11525" max="11525" width="13.5703125" style="1" customWidth="1"/>
    <col min="11526" max="11526" width="10.7109375" style="1" customWidth="1"/>
    <col min="11527" max="11527" width="12.28515625" style="1" bestFit="1" customWidth="1"/>
    <col min="11528" max="11528" width="13.7109375" style="1" bestFit="1" customWidth="1"/>
    <col min="11529" max="11777" width="11.42578125" style="1"/>
    <col min="11778" max="11778" width="36.85546875" style="1" customWidth="1"/>
    <col min="11779" max="11779" width="19.42578125" style="1" customWidth="1"/>
    <col min="11780" max="11780" width="16" style="1" customWidth="1"/>
    <col min="11781" max="11781" width="13.5703125" style="1" customWidth="1"/>
    <col min="11782" max="11782" width="10.7109375" style="1" customWidth="1"/>
    <col min="11783" max="11783" width="12.28515625" style="1" bestFit="1" customWidth="1"/>
    <col min="11784" max="11784" width="13.7109375" style="1" bestFit="1" customWidth="1"/>
    <col min="11785" max="12033" width="11.42578125" style="1"/>
    <col min="12034" max="12034" width="36.85546875" style="1" customWidth="1"/>
    <col min="12035" max="12035" width="19.42578125" style="1" customWidth="1"/>
    <col min="12036" max="12036" width="16" style="1" customWidth="1"/>
    <col min="12037" max="12037" width="13.5703125" style="1" customWidth="1"/>
    <col min="12038" max="12038" width="10.7109375" style="1" customWidth="1"/>
    <col min="12039" max="12039" width="12.28515625" style="1" bestFit="1" customWidth="1"/>
    <col min="12040" max="12040" width="13.7109375" style="1" bestFit="1" customWidth="1"/>
    <col min="12041" max="12289" width="11.42578125" style="1"/>
    <col min="12290" max="12290" width="36.85546875" style="1" customWidth="1"/>
    <col min="12291" max="12291" width="19.42578125" style="1" customWidth="1"/>
    <col min="12292" max="12292" width="16" style="1" customWidth="1"/>
    <col min="12293" max="12293" width="13.5703125" style="1" customWidth="1"/>
    <col min="12294" max="12294" width="10.7109375" style="1" customWidth="1"/>
    <col min="12295" max="12295" width="12.28515625" style="1" bestFit="1" customWidth="1"/>
    <col min="12296" max="12296" width="13.7109375" style="1" bestFit="1" customWidth="1"/>
    <col min="12297" max="12545" width="11.42578125" style="1"/>
    <col min="12546" max="12546" width="36.85546875" style="1" customWidth="1"/>
    <col min="12547" max="12547" width="19.42578125" style="1" customWidth="1"/>
    <col min="12548" max="12548" width="16" style="1" customWidth="1"/>
    <col min="12549" max="12549" width="13.5703125" style="1" customWidth="1"/>
    <col min="12550" max="12550" width="10.7109375" style="1" customWidth="1"/>
    <col min="12551" max="12551" width="12.28515625" style="1" bestFit="1" customWidth="1"/>
    <col min="12552" max="12552" width="13.7109375" style="1" bestFit="1" customWidth="1"/>
    <col min="12553" max="12801" width="11.42578125" style="1"/>
    <col min="12802" max="12802" width="36.85546875" style="1" customWidth="1"/>
    <col min="12803" max="12803" width="19.42578125" style="1" customWidth="1"/>
    <col min="12804" max="12804" width="16" style="1" customWidth="1"/>
    <col min="12805" max="12805" width="13.5703125" style="1" customWidth="1"/>
    <col min="12806" max="12806" width="10.7109375" style="1" customWidth="1"/>
    <col min="12807" max="12807" width="12.28515625" style="1" bestFit="1" customWidth="1"/>
    <col min="12808" max="12808" width="13.7109375" style="1" bestFit="1" customWidth="1"/>
    <col min="12809" max="13057" width="11.42578125" style="1"/>
    <col min="13058" max="13058" width="36.85546875" style="1" customWidth="1"/>
    <col min="13059" max="13059" width="19.42578125" style="1" customWidth="1"/>
    <col min="13060" max="13060" width="16" style="1" customWidth="1"/>
    <col min="13061" max="13061" width="13.5703125" style="1" customWidth="1"/>
    <col min="13062" max="13062" width="10.7109375" style="1" customWidth="1"/>
    <col min="13063" max="13063" width="12.28515625" style="1" bestFit="1" customWidth="1"/>
    <col min="13064" max="13064" width="13.7109375" style="1" bestFit="1" customWidth="1"/>
    <col min="13065" max="13313" width="11.42578125" style="1"/>
    <col min="13314" max="13314" width="36.85546875" style="1" customWidth="1"/>
    <col min="13315" max="13315" width="19.42578125" style="1" customWidth="1"/>
    <col min="13316" max="13316" width="16" style="1" customWidth="1"/>
    <col min="13317" max="13317" width="13.5703125" style="1" customWidth="1"/>
    <col min="13318" max="13318" width="10.7109375" style="1" customWidth="1"/>
    <col min="13319" max="13319" width="12.28515625" style="1" bestFit="1" customWidth="1"/>
    <col min="13320" max="13320" width="13.7109375" style="1" bestFit="1" customWidth="1"/>
    <col min="13321" max="13569" width="11.42578125" style="1"/>
    <col min="13570" max="13570" width="36.85546875" style="1" customWidth="1"/>
    <col min="13571" max="13571" width="19.42578125" style="1" customWidth="1"/>
    <col min="13572" max="13572" width="16" style="1" customWidth="1"/>
    <col min="13573" max="13573" width="13.5703125" style="1" customWidth="1"/>
    <col min="13574" max="13574" width="10.7109375" style="1" customWidth="1"/>
    <col min="13575" max="13575" width="12.28515625" style="1" bestFit="1" customWidth="1"/>
    <col min="13576" max="13576" width="13.7109375" style="1" bestFit="1" customWidth="1"/>
    <col min="13577" max="13825" width="11.42578125" style="1"/>
    <col min="13826" max="13826" width="36.85546875" style="1" customWidth="1"/>
    <col min="13827" max="13827" width="19.42578125" style="1" customWidth="1"/>
    <col min="13828" max="13828" width="16" style="1" customWidth="1"/>
    <col min="13829" max="13829" width="13.5703125" style="1" customWidth="1"/>
    <col min="13830" max="13830" width="10.7109375" style="1" customWidth="1"/>
    <col min="13831" max="13831" width="12.28515625" style="1" bestFit="1" customWidth="1"/>
    <col min="13832" max="13832" width="13.7109375" style="1" bestFit="1" customWidth="1"/>
    <col min="13833" max="14081" width="11.42578125" style="1"/>
    <col min="14082" max="14082" width="36.85546875" style="1" customWidth="1"/>
    <col min="14083" max="14083" width="19.42578125" style="1" customWidth="1"/>
    <col min="14084" max="14084" width="16" style="1" customWidth="1"/>
    <col min="14085" max="14085" width="13.5703125" style="1" customWidth="1"/>
    <col min="14086" max="14086" width="10.7109375" style="1" customWidth="1"/>
    <col min="14087" max="14087" width="12.28515625" style="1" bestFit="1" customWidth="1"/>
    <col min="14088" max="14088" width="13.7109375" style="1" bestFit="1" customWidth="1"/>
    <col min="14089" max="14337" width="11.42578125" style="1"/>
    <col min="14338" max="14338" width="36.85546875" style="1" customWidth="1"/>
    <col min="14339" max="14339" width="19.42578125" style="1" customWidth="1"/>
    <col min="14340" max="14340" width="16" style="1" customWidth="1"/>
    <col min="14341" max="14341" width="13.5703125" style="1" customWidth="1"/>
    <col min="14342" max="14342" width="10.7109375" style="1" customWidth="1"/>
    <col min="14343" max="14343" width="12.28515625" style="1" bestFit="1" customWidth="1"/>
    <col min="14344" max="14344" width="13.7109375" style="1" bestFit="1" customWidth="1"/>
    <col min="14345" max="14593" width="11.42578125" style="1"/>
    <col min="14594" max="14594" width="36.85546875" style="1" customWidth="1"/>
    <col min="14595" max="14595" width="19.42578125" style="1" customWidth="1"/>
    <col min="14596" max="14596" width="16" style="1" customWidth="1"/>
    <col min="14597" max="14597" width="13.5703125" style="1" customWidth="1"/>
    <col min="14598" max="14598" width="10.7109375" style="1" customWidth="1"/>
    <col min="14599" max="14599" width="12.28515625" style="1" bestFit="1" customWidth="1"/>
    <col min="14600" max="14600" width="13.7109375" style="1" bestFit="1" customWidth="1"/>
    <col min="14601" max="14849" width="11.42578125" style="1"/>
    <col min="14850" max="14850" width="36.85546875" style="1" customWidth="1"/>
    <col min="14851" max="14851" width="19.42578125" style="1" customWidth="1"/>
    <col min="14852" max="14852" width="16" style="1" customWidth="1"/>
    <col min="14853" max="14853" width="13.5703125" style="1" customWidth="1"/>
    <col min="14854" max="14854" width="10.7109375" style="1" customWidth="1"/>
    <col min="14855" max="14855" width="12.28515625" style="1" bestFit="1" customWidth="1"/>
    <col min="14856" max="14856" width="13.7109375" style="1" bestFit="1" customWidth="1"/>
    <col min="14857" max="15105" width="11.42578125" style="1"/>
    <col min="15106" max="15106" width="36.85546875" style="1" customWidth="1"/>
    <col min="15107" max="15107" width="19.42578125" style="1" customWidth="1"/>
    <col min="15108" max="15108" width="16" style="1" customWidth="1"/>
    <col min="15109" max="15109" width="13.5703125" style="1" customWidth="1"/>
    <col min="15110" max="15110" width="10.7109375" style="1" customWidth="1"/>
    <col min="15111" max="15111" width="12.28515625" style="1" bestFit="1" customWidth="1"/>
    <col min="15112" max="15112" width="13.7109375" style="1" bestFit="1" customWidth="1"/>
    <col min="15113" max="15361" width="11.42578125" style="1"/>
    <col min="15362" max="15362" width="36.85546875" style="1" customWidth="1"/>
    <col min="15363" max="15363" width="19.42578125" style="1" customWidth="1"/>
    <col min="15364" max="15364" width="16" style="1" customWidth="1"/>
    <col min="15365" max="15365" width="13.5703125" style="1" customWidth="1"/>
    <col min="15366" max="15366" width="10.7109375" style="1" customWidth="1"/>
    <col min="15367" max="15367" width="12.28515625" style="1" bestFit="1" customWidth="1"/>
    <col min="15368" max="15368" width="13.7109375" style="1" bestFit="1" customWidth="1"/>
    <col min="15369" max="15617" width="11.42578125" style="1"/>
    <col min="15618" max="15618" width="36.85546875" style="1" customWidth="1"/>
    <col min="15619" max="15619" width="19.42578125" style="1" customWidth="1"/>
    <col min="15620" max="15620" width="16" style="1" customWidth="1"/>
    <col min="15621" max="15621" width="13.5703125" style="1" customWidth="1"/>
    <col min="15622" max="15622" width="10.7109375" style="1" customWidth="1"/>
    <col min="15623" max="15623" width="12.28515625" style="1" bestFit="1" customWidth="1"/>
    <col min="15624" max="15624" width="13.7109375" style="1" bestFit="1" customWidth="1"/>
    <col min="15625" max="15873" width="11.42578125" style="1"/>
    <col min="15874" max="15874" width="36.85546875" style="1" customWidth="1"/>
    <col min="15875" max="15875" width="19.42578125" style="1" customWidth="1"/>
    <col min="15876" max="15876" width="16" style="1" customWidth="1"/>
    <col min="15877" max="15877" width="13.5703125" style="1" customWidth="1"/>
    <col min="15878" max="15878" width="10.7109375" style="1" customWidth="1"/>
    <col min="15879" max="15879" width="12.28515625" style="1" bestFit="1" customWidth="1"/>
    <col min="15880" max="15880" width="13.7109375" style="1" bestFit="1" customWidth="1"/>
    <col min="15881" max="16129" width="11.42578125" style="1"/>
    <col min="16130" max="16130" width="36.85546875" style="1" customWidth="1"/>
    <col min="16131" max="16131" width="19.42578125" style="1" customWidth="1"/>
    <col min="16132" max="16132" width="16" style="1" customWidth="1"/>
    <col min="16133" max="16133" width="13.5703125" style="1" customWidth="1"/>
    <col min="16134" max="16134" width="10.7109375" style="1" customWidth="1"/>
    <col min="16135" max="16135" width="12.28515625" style="1" bestFit="1" customWidth="1"/>
    <col min="16136" max="16136" width="13.7109375" style="1" bestFit="1" customWidth="1"/>
    <col min="16137" max="16384" width="11.42578125" style="1"/>
  </cols>
  <sheetData>
    <row r="2" spans="1:7" ht="12.75" customHeight="1" x14ac:dyDescent="0.2">
      <c r="A2" s="208" t="s">
        <v>385</v>
      </c>
      <c r="C2" s="207"/>
      <c r="D2" s="207"/>
      <c r="E2" s="207"/>
      <c r="F2" s="207"/>
    </row>
    <row r="3" spans="1:7" x14ac:dyDescent="0.2">
      <c r="B3" s="209" t="s">
        <v>152</v>
      </c>
      <c r="C3" s="209"/>
      <c r="D3" s="210"/>
      <c r="E3" s="210"/>
      <c r="F3" s="111"/>
    </row>
    <row r="4" spans="1:7" x14ac:dyDescent="0.2">
      <c r="B4" s="241" t="s">
        <v>416</v>
      </c>
      <c r="C4" s="211"/>
      <c r="D4" s="210"/>
      <c r="E4" s="210"/>
      <c r="F4" s="114"/>
    </row>
    <row r="5" spans="1:7" x14ac:dyDescent="0.2">
      <c r="B5" s="212" t="s">
        <v>232</v>
      </c>
      <c r="E5" s="210"/>
      <c r="F5" s="111"/>
    </row>
    <row r="6" spans="1:7" x14ac:dyDescent="0.2">
      <c r="B6" s="212"/>
      <c r="E6" s="210"/>
      <c r="F6" s="111"/>
    </row>
    <row r="8" spans="1:7" s="3" customFormat="1" x14ac:dyDescent="0.2">
      <c r="A8" s="4" t="s">
        <v>13</v>
      </c>
      <c r="B8" s="4"/>
      <c r="C8" s="5"/>
      <c r="D8" s="223" t="s">
        <v>414</v>
      </c>
      <c r="E8" s="223" t="s">
        <v>418</v>
      </c>
      <c r="F8" s="1"/>
      <c r="G8" s="1"/>
    </row>
    <row r="9" spans="1:7" s="3" customFormat="1" x14ac:dyDescent="0.2">
      <c r="A9" s="5"/>
      <c r="B9" s="5"/>
      <c r="C9" s="5"/>
      <c r="D9" s="6"/>
      <c r="E9" s="6"/>
      <c r="F9" s="1"/>
      <c r="G9" s="1"/>
    </row>
    <row r="10" spans="1:7" s="3" customFormat="1" x14ac:dyDescent="0.2">
      <c r="A10" s="5"/>
      <c r="B10" s="5"/>
      <c r="C10" s="5"/>
      <c r="D10" s="2"/>
      <c r="E10" s="2"/>
      <c r="F10" s="1"/>
      <c r="G10" s="1"/>
    </row>
    <row r="11" spans="1:7" s="3" customFormat="1" x14ac:dyDescent="0.2">
      <c r="A11" s="1" t="s">
        <v>220</v>
      </c>
      <c r="B11" s="1"/>
      <c r="C11" s="1"/>
      <c r="D11" s="196">
        <v>13223796817.380001</v>
      </c>
      <c r="E11" s="196">
        <v>24444528678</v>
      </c>
      <c r="F11" s="1"/>
      <c r="G11" s="1"/>
    </row>
    <row r="12" spans="1:7" s="3" customFormat="1" x14ac:dyDescent="0.2">
      <c r="A12" s="1" t="s">
        <v>233</v>
      </c>
      <c r="B12" s="1"/>
      <c r="C12" s="1"/>
      <c r="D12" s="196">
        <v>-18010487410.739998</v>
      </c>
      <c r="E12" s="196">
        <v>-25649942559</v>
      </c>
      <c r="F12" s="1"/>
      <c r="G12" s="7"/>
    </row>
    <row r="13" spans="1:7" s="3" customFormat="1" x14ac:dyDescent="0.2">
      <c r="A13" s="1" t="s">
        <v>12</v>
      </c>
      <c r="B13" s="1"/>
      <c r="C13" s="1"/>
      <c r="D13" s="196">
        <v>-375343879.5</v>
      </c>
      <c r="E13" s="196">
        <v>-198131533</v>
      </c>
      <c r="F13" s="1"/>
      <c r="G13" s="1"/>
    </row>
    <row r="14" spans="1:7" s="3" customFormat="1" x14ac:dyDescent="0.2">
      <c r="A14" s="1"/>
      <c r="B14" s="1"/>
      <c r="C14" s="1"/>
      <c r="D14" s="196"/>
      <c r="E14" s="196"/>
      <c r="F14" s="1"/>
      <c r="G14" s="7"/>
    </row>
    <row r="15" spans="1:7" s="3" customFormat="1" x14ac:dyDescent="0.2">
      <c r="B15" s="5"/>
      <c r="C15" s="5"/>
      <c r="D15" s="197"/>
      <c r="E15" s="197"/>
      <c r="F15" s="1"/>
      <c r="G15" s="1"/>
    </row>
    <row r="16" spans="1:7" s="3" customFormat="1" x14ac:dyDescent="0.2">
      <c r="A16" s="5" t="s">
        <v>221</v>
      </c>
      <c r="B16" s="5"/>
      <c r="C16" s="5"/>
      <c r="D16" s="198"/>
      <c r="E16" s="198"/>
      <c r="F16" s="1"/>
      <c r="G16" s="1"/>
    </row>
    <row r="17" spans="1:7" s="3" customFormat="1" ht="13.5" thickBot="1" x14ac:dyDescent="0.25">
      <c r="A17" s="5" t="s">
        <v>234</v>
      </c>
      <c r="B17" s="5"/>
      <c r="C17" s="5"/>
      <c r="D17" s="199">
        <v>-5162034472.8599968</v>
      </c>
      <c r="E17" s="199">
        <v>-1403545414</v>
      </c>
      <c r="F17" s="1"/>
      <c r="G17" s="1"/>
    </row>
    <row r="18" spans="1:7" s="3" customFormat="1" x14ac:dyDescent="0.2">
      <c r="A18" s="1"/>
      <c r="B18" s="1"/>
      <c r="C18" s="1"/>
      <c r="F18" s="1"/>
      <c r="G18" s="1"/>
    </row>
    <row r="19" spans="1:7" s="3" customFormat="1" x14ac:dyDescent="0.2">
      <c r="A19" s="1"/>
      <c r="B19" s="1"/>
      <c r="C19" s="1"/>
      <c r="F19" s="1"/>
      <c r="G19" s="1"/>
    </row>
    <row r="20" spans="1:7" s="3" customFormat="1" x14ac:dyDescent="0.2">
      <c r="A20" s="195" t="s">
        <v>235</v>
      </c>
      <c r="B20" s="5"/>
      <c r="C20" s="5"/>
      <c r="F20" s="1"/>
      <c r="G20" s="1"/>
    </row>
    <row r="21" spans="1:7" x14ac:dyDescent="0.2">
      <c r="A21" s="1" t="s">
        <v>222</v>
      </c>
      <c r="D21" s="200">
        <v>0</v>
      </c>
      <c r="E21" s="200">
        <v>0</v>
      </c>
    </row>
    <row r="22" spans="1:7" s="3" customFormat="1" x14ac:dyDescent="0.2">
      <c r="A22" s="1"/>
      <c r="B22" s="1"/>
      <c r="C22" s="1"/>
      <c r="D22" s="197"/>
      <c r="E22" s="197"/>
      <c r="F22" s="1"/>
      <c r="G22" s="1"/>
    </row>
    <row r="23" spans="1:7" s="3" customFormat="1" ht="13.5" thickBot="1" x14ac:dyDescent="0.25">
      <c r="A23" s="5"/>
      <c r="B23" s="5"/>
      <c r="C23" s="5"/>
      <c r="D23" s="201">
        <v>0</v>
      </c>
      <c r="E23" s="201">
        <v>0</v>
      </c>
      <c r="F23" s="1"/>
      <c r="G23" s="1"/>
    </row>
    <row r="24" spans="1:7" s="3" customFormat="1" ht="13.5" thickTop="1" x14ac:dyDescent="0.2">
      <c r="A24" s="1"/>
      <c r="B24" s="1"/>
      <c r="C24" s="1"/>
      <c r="F24" s="1"/>
      <c r="G24" s="1"/>
    </row>
    <row r="25" spans="1:7" s="3" customFormat="1" x14ac:dyDescent="0.2">
      <c r="A25" s="195" t="s">
        <v>236</v>
      </c>
      <c r="B25" s="5"/>
      <c r="C25" s="5"/>
      <c r="F25" s="1"/>
      <c r="G25" s="1"/>
    </row>
    <row r="26" spans="1:7" s="3" customFormat="1" x14ac:dyDescent="0.2">
      <c r="A26" s="1" t="s">
        <v>223</v>
      </c>
      <c r="B26" s="1"/>
      <c r="C26" s="1"/>
      <c r="D26" s="198">
        <v>-1653614275</v>
      </c>
      <c r="E26" s="198">
        <v>110439343</v>
      </c>
      <c r="F26" s="1"/>
      <c r="G26" s="1"/>
    </row>
    <row r="27" spans="1:7" s="3" customFormat="1" x14ac:dyDescent="0.2">
      <c r="A27" s="1" t="s">
        <v>224</v>
      </c>
      <c r="B27" s="1"/>
      <c r="C27" s="1"/>
      <c r="D27" s="198">
        <v>-68206445.050000012</v>
      </c>
      <c r="E27" s="198">
        <v>-54709129</v>
      </c>
      <c r="F27" s="1"/>
      <c r="G27" s="1"/>
    </row>
    <row r="28" spans="1:7" x14ac:dyDescent="0.2">
      <c r="D28" s="202"/>
      <c r="E28" s="202"/>
    </row>
    <row r="29" spans="1:7" x14ac:dyDescent="0.2">
      <c r="A29" s="5" t="s">
        <v>221</v>
      </c>
      <c r="D29" s="213"/>
      <c r="E29" s="213"/>
    </row>
    <row r="30" spans="1:7" ht="13.5" thickBot="1" x14ac:dyDescent="0.25">
      <c r="A30" s="5" t="s">
        <v>237</v>
      </c>
      <c r="D30" s="203">
        <v>-6883855192.909997</v>
      </c>
      <c r="E30" s="203">
        <v>-1347815200</v>
      </c>
    </row>
    <row r="31" spans="1:7" ht="13.5" thickTop="1" x14ac:dyDescent="0.2">
      <c r="D31" s="204"/>
      <c r="E31" s="204"/>
    </row>
    <row r="32" spans="1:7" x14ac:dyDescent="0.2">
      <c r="D32" s="204"/>
      <c r="E32" s="204"/>
    </row>
    <row r="33" spans="1:6" x14ac:dyDescent="0.2">
      <c r="A33" s="195" t="s">
        <v>225</v>
      </c>
      <c r="B33" s="5"/>
      <c r="C33" s="5"/>
      <c r="D33" s="204"/>
      <c r="E33" s="204"/>
    </row>
    <row r="34" spans="1:6" x14ac:dyDescent="0.2">
      <c r="A34" s="1" t="s">
        <v>226</v>
      </c>
      <c r="D34" s="196">
        <v>0</v>
      </c>
      <c r="E34" s="196">
        <v>0</v>
      </c>
    </row>
    <row r="35" spans="1:6" x14ac:dyDescent="0.2">
      <c r="A35" s="1" t="s">
        <v>247</v>
      </c>
      <c r="D35" s="196">
        <v>-417553690</v>
      </c>
      <c r="E35" s="196">
        <v>-448810049</v>
      </c>
    </row>
    <row r="36" spans="1:6" hidden="1" x14ac:dyDescent="0.2">
      <c r="A36" s="1" t="s">
        <v>248</v>
      </c>
      <c r="D36" s="196">
        <v>0</v>
      </c>
      <c r="E36" s="196">
        <v>0</v>
      </c>
    </row>
    <row r="37" spans="1:6" x14ac:dyDescent="0.2">
      <c r="A37" s="1" t="s">
        <v>227</v>
      </c>
      <c r="D37" s="196">
        <v>7365196793.0999985</v>
      </c>
      <c r="E37" s="196">
        <v>585957384</v>
      </c>
    </row>
    <row r="38" spans="1:6" x14ac:dyDescent="0.2">
      <c r="D38" s="197"/>
      <c r="E38" s="197"/>
    </row>
    <row r="39" spans="1:6" x14ac:dyDescent="0.2">
      <c r="A39" s="5" t="s">
        <v>221</v>
      </c>
      <c r="D39" s="198"/>
      <c r="E39" s="198"/>
    </row>
    <row r="40" spans="1:6" ht="13.5" thickBot="1" x14ac:dyDescent="0.25">
      <c r="A40" s="5" t="s">
        <v>228</v>
      </c>
      <c r="B40" s="5"/>
      <c r="C40" s="5"/>
      <c r="D40" s="199">
        <v>63787910.190001488</v>
      </c>
      <c r="E40" s="199">
        <v>-1210667865</v>
      </c>
    </row>
    <row r="41" spans="1:6" x14ac:dyDescent="0.2">
      <c r="D41" s="3"/>
      <c r="E41" s="3"/>
    </row>
    <row r="42" spans="1:6" x14ac:dyDescent="0.2">
      <c r="D42" s="205"/>
      <c r="E42" s="205"/>
    </row>
    <row r="43" spans="1:6" x14ac:dyDescent="0.2">
      <c r="A43" s="5" t="s">
        <v>229</v>
      </c>
      <c r="B43" s="5"/>
      <c r="C43" s="5"/>
      <c r="D43" s="205"/>
      <c r="E43" s="205"/>
    </row>
    <row r="44" spans="1:6" x14ac:dyDescent="0.2">
      <c r="A44" s="5" t="s">
        <v>230</v>
      </c>
      <c r="B44" s="5"/>
      <c r="C44" s="5"/>
      <c r="D44" s="196"/>
      <c r="E44" s="196"/>
    </row>
    <row r="45" spans="1:6" x14ac:dyDescent="0.2">
      <c r="A45" s="5"/>
      <c r="B45" s="5"/>
      <c r="C45" s="5"/>
      <c r="D45" s="196"/>
      <c r="E45" s="196"/>
    </row>
    <row r="46" spans="1:6" x14ac:dyDescent="0.2">
      <c r="A46" s="1" t="s">
        <v>231</v>
      </c>
      <c r="D46" s="196">
        <v>63787910.190001488</v>
      </c>
      <c r="E46" s="196">
        <v>-1210667865</v>
      </c>
      <c r="F46" s="3"/>
    </row>
    <row r="47" spans="1:6" x14ac:dyDescent="0.2">
      <c r="A47" s="1" t="s">
        <v>14</v>
      </c>
      <c r="D47" s="198">
        <v>464376549</v>
      </c>
      <c r="E47" s="198">
        <v>1522637714</v>
      </c>
    </row>
    <row r="48" spans="1:6" x14ac:dyDescent="0.2">
      <c r="D48" s="198"/>
      <c r="E48" s="198"/>
    </row>
    <row r="49" spans="1:21" ht="13.5" thickBot="1" x14ac:dyDescent="0.25">
      <c r="A49" s="5" t="s">
        <v>15</v>
      </c>
      <c r="D49" s="206">
        <v>528164459.19000149</v>
      </c>
      <c r="E49" s="206">
        <v>311969849</v>
      </c>
    </row>
    <row r="50" spans="1:21" ht="13.5" thickTop="1" x14ac:dyDescent="0.2">
      <c r="D50" s="7"/>
      <c r="E50" s="7"/>
      <c r="G50" s="7"/>
    </row>
    <row r="51" spans="1:21" x14ac:dyDescent="0.2">
      <c r="B51" s="5"/>
      <c r="C51" s="5"/>
      <c r="D51" s="7"/>
      <c r="E51" s="7"/>
    </row>
    <row r="52" spans="1:21" s="3" customFormat="1" x14ac:dyDescent="0.2">
      <c r="A52" s="1"/>
      <c r="B52" s="1"/>
      <c r="C52" s="1"/>
      <c r="D52" s="1"/>
      <c r="E52" s="8"/>
      <c r="F52" s="1"/>
      <c r="G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1:F238"/>
  <sheetViews>
    <sheetView workbookViewId="0">
      <selection activeCell="G1" sqref="G1"/>
    </sheetView>
  </sheetViews>
  <sheetFormatPr baseColWidth="10" defaultRowHeight="15" x14ac:dyDescent="0.25"/>
  <cols>
    <col min="1" max="1" width="11.42578125" style="230"/>
    <col min="2" max="2" width="41.140625" style="230" customWidth="1"/>
    <col min="3" max="6" width="13.7109375" style="230" bestFit="1" customWidth="1"/>
    <col min="7" max="16384" width="11.42578125" style="230"/>
  </cols>
  <sheetData>
    <row r="71" ht="21" customHeight="1" x14ac:dyDescent="0.25"/>
    <row r="92" spans="1:6" x14ac:dyDescent="0.25">
      <c r="A92" s="308"/>
      <c r="B92" s="308"/>
      <c r="C92" s="308"/>
      <c r="D92" s="308"/>
      <c r="E92" s="308"/>
      <c r="F92" s="308"/>
    </row>
    <row r="93" spans="1:6" x14ac:dyDescent="0.25">
      <c r="A93" s="308"/>
    </row>
    <row r="94" spans="1:6" x14ac:dyDescent="0.25">
      <c r="A94" s="308"/>
      <c r="B94" s="309"/>
      <c r="C94" s="309"/>
      <c r="D94" s="309"/>
      <c r="E94" s="310"/>
      <c r="F94" s="310"/>
    </row>
    <row r="95" spans="1:6" x14ac:dyDescent="0.25">
      <c r="A95" s="308"/>
      <c r="B95" s="309"/>
      <c r="C95" s="309"/>
      <c r="D95" s="309"/>
      <c r="E95" s="310"/>
      <c r="F95" s="310"/>
    </row>
    <row r="96" spans="1:6" x14ac:dyDescent="0.25">
      <c r="A96" s="308"/>
      <c r="B96" s="309"/>
      <c r="C96" s="309"/>
      <c r="D96" s="309"/>
      <c r="E96" s="310"/>
      <c r="F96" s="310"/>
    </row>
    <row r="97" spans="1:6" x14ac:dyDescent="0.25">
      <c r="A97" s="308"/>
      <c r="B97" s="309"/>
      <c r="C97" s="309"/>
      <c r="D97" s="309"/>
      <c r="E97" s="310"/>
      <c r="F97" s="310"/>
    </row>
    <row r="98" spans="1:6" x14ac:dyDescent="0.25">
      <c r="A98" s="308"/>
      <c r="B98" s="309"/>
      <c r="C98" s="309"/>
      <c r="D98" s="309"/>
      <c r="E98" s="310"/>
      <c r="F98" s="310"/>
    </row>
    <row r="99" spans="1:6" x14ac:dyDescent="0.25">
      <c r="A99" s="308"/>
      <c r="B99" s="309"/>
      <c r="C99" s="309"/>
      <c r="D99" s="309"/>
      <c r="E99" s="310"/>
      <c r="F99" s="310"/>
    </row>
    <row r="100" spans="1:6" x14ac:dyDescent="0.25">
      <c r="A100" s="308"/>
      <c r="B100" s="309"/>
      <c r="C100" s="309"/>
      <c r="D100" s="309"/>
      <c r="E100" s="310"/>
      <c r="F100" s="310"/>
    </row>
    <row r="101" spans="1:6" x14ac:dyDescent="0.25">
      <c r="A101" s="308"/>
      <c r="B101" s="309"/>
      <c r="C101" s="309"/>
      <c r="D101" s="309"/>
      <c r="E101" s="310"/>
      <c r="F101" s="310"/>
    </row>
    <row r="102" spans="1:6" x14ac:dyDescent="0.25">
      <c r="A102" s="308"/>
      <c r="B102" s="309"/>
      <c r="C102" s="309"/>
      <c r="D102" s="309"/>
      <c r="E102" s="310"/>
      <c r="F102" s="310"/>
    </row>
    <row r="103" spans="1:6" x14ac:dyDescent="0.25">
      <c r="A103" s="308"/>
      <c r="B103" s="309"/>
      <c r="C103" s="309"/>
      <c r="D103" s="309"/>
      <c r="E103" s="310"/>
      <c r="F103" s="310"/>
    </row>
    <row r="104" spans="1:6" x14ac:dyDescent="0.25">
      <c r="A104" s="308"/>
      <c r="B104" s="309"/>
      <c r="C104" s="309"/>
      <c r="D104" s="309"/>
      <c r="E104" s="310"/>
      <c r="F104" s="310"/>
    </row>
    <row r="105" spans="1:6" hidden="1" x14ac:dyDescent="0.25">
      <c r="A105" s="308"/>
      <c r="B105" s="309"/>
      <c r="C105" s="309"/>
      <c r="D105" s="309"/>
      <c r="E105" s="310"/>
      <c r="F105" s="310"/>
    </row>
    <row r="106" spans="1:6" hidden="1" x14ac:dyDescent="0.25">
      <c r="A106" s="308"/>
      <c r="B106" s="309"/>
      <c r="C106" s="309"/>
      <c r="D106" s="309"/>
      <c r="E106" s="310"/>
      <c r="F106" s="310"/>
    </row>
    <row r="107" spans="1:6" x14ac:dyDescent="0.25">
      <c r="A107" s="308"/>
      <c r="B107" s="309"/>
      <c r="C107" s="309"/>
      <c r="D107" s="309"/>
      <c r="E107" s="310"/>
      <c r="F107" s="310"/>
    </row>
    <row r="108" spans="1:6" x14ac:dyDescent="0.25">
      <c r="A108" s="308"/>
      <c r="B108" s="309"/>
      <c r="C108" s="309"/>
      <c r="D108" s="309"/>
      <c r="E108" s="310"/>
      <c r="F108" s="310"/>
    </row>
    <row r="109" spans="1:6" x14ac:dyDescent="0.25">
      <c r="A109" s="308"/>
      <c r="B109" s="311"/>
      <c r="C109" s="309"/>
      <c r="D109" s="309"/>
      <c r="E109" s="312"/>
      <c r="F109" s="312"/>
    </row>
    <row r="110" spans="1:6" x14ac:dyDescent="0.25">
      <c r="A110" s="308"/>
      <c r="B110" s="308"/>
      <c r="C110" s="308"/>
      <c r="D110" s="308"/>
      <c r="E110" s="313"/>
      <c r="F110" s="308"/>
    </row>
    <row r="112" spans="1:6" x14ac:dyDescent="0.25">
      <c r="A112" s="230" t="s">
        <v>135</v>
      </c>
      <c r="B112" s="231" t="s">
        <v>87</v>
      </c>
      <c r="C112" s="232"/>
      <c r="D112" s="233"/>
      <c r="E112" s="314" t="s">
        <v>414</v>
      </c>
      <c r="F112" s="315" t="s">
        <v>415</v>
      </c>
    </row>
    <row r="113" spans="1:6" x14ac:dyDescent="0.25">
      <c r="B113" s="231" t="s">
        <v>0</v>
      </c>
      <c r="C113" s="232"/>
      <c r="D113" s="233"/>
      <c r="E113" s="235">
        <v>15774733990.903198</v>
      </c>
      <c r="F113" s="235">
        <v>9437963007</v>
      </c>
    </row>
    <row r="114" spans="1:6" x14ac:dyDescent="0.25">
      <c r="B114" s="316" t="s">
        <v>201</v>
      </c>
      <c r="C114" s="236"/>
      <c r="D114" s="237"/>
      <c r="E114" s="235">
        <v>1711444669.7168</v>
      </c>
      <c r="F114" s="235">
        <v>834485122</v>
      </c>
    </row>
    <row r="115" spans="1:6" x14ac:dyDescent="0.25">
      <c r="B115" s="316" t="s">
        <v>211</v>
      </c>
      <c r="C115" s="236"/>
      <c r="D115" s="237"/>
      <c r="E115" s="235">
        <v>-758363176</v>
      </c>
      <c r="F115" s="235">
        <v>-772799872</v>
      </c>
    </row>
    <row r="116" spans="1:6" x14ac:dyDescent="0.25">
      <c r="B116" s="231" t="s">
        <v>64</v>
      </c>
      <c r="C116" s="232"/>
      <c r="D116" s="233"/>
      <c r="E116" s="238">
        <v>16727815484.619999</v>
      </c>
      <c r="F116" s="238">
        <v>9499648257</v>
      </c>
    </row>
    <row r="117" spans="1:6" x14ac:dyDescent="0.25">
      <c r="B117" s="311"/>
      <c r="C117" s="309"/>
      <c r="D117" s="309"/>
      <c r="E117" s="312"/>
      <c r="F117" s="312"/>
    </row>
    <row r="118" spans="1:6" x14ac:dyDescent="0.25">
      <c r="B118" s="311"/>
      <c r="C118" s="309"/>
      <c r="D118" s="309"/>
      <c r="E118" s="312"/>
      <c r="F118" s="312"/>
    </row>
    <row r="119" spans="1:6" x14ac:dyDescent="0.25">
      <c r="B119" s="311"/>
      <c r="C119" s="309"/>
      <c r="D119" s="309"/>
      <c r="E119" s="312"/>
      <c r="F119" s="312"/>
    </row>
    <row r="120" spans="1:6" x14ac:dyDescent="0.25">
      <c r="B120" s="311"/>
      <c r="C120" s="309"/>
      <c r="D120" s="309"/>
      <c r="E120" s="312"/>
      <c r="F120" s="312"/>
    </row>
    <row r="121" spans="1:6" x14ac:dyDescent="0.25">
      <c r="A121" s="230" t="s">
        <v>136</v>
      </c>
      <c r="B121" s="231" t="s">
        <v>87</v>
      </c>
      <c r="C121" s="232"/>
      <c r="D121" s="233"/>
      <c r="E121" s="317" t="s">
        <v>414</v>
      </c>
      <c r="F121" s="315" t="s">
        <v>415</v>
      </c>
    </row>
    <row r="122" spans="1:6" x14ac:dyDescent="0.25">
      <c r="A122" s="319"/>
      <c r="B122" s="234" t="s">
        <v>102</v>
      </c>
      <c r="C122" s="236"/>
      <c r="D122" s="237"/>
      <c r="E122" s="235">
        <v>125856103</v>
      </c>
      <c r="F122" s="235">
        <v>190692876</v>
      </c>
    </row>
    <row r="123" spans="1:6" x14ac:dyDescent="0.25">
      <c r="B123" s="234" t="s">
        <v>103</v>
      </c>
      <c r="C123" s="236"/>
      <c r="D123" s="237"/>
      <c r="E123" s="235">
        <v>1571817402</v>
      </c>
      <c r="F123" s="235">
        <v>1570893311</v>
      </c>
    </row>
    <row r="124" spans="1:6" x14ac:dyDescent="0.25">
      <c r="A124" s="320"/>
      <c r="B124" s="234" t="s">
        <v>104</v>
      </c>
      <c r="C124" s="236"/>
      <c r="D124" s="237"/>
      <c r="E124" s="235">
        <v>118047674</v>
      </c>
      <c r="F124" s="235">
        <v>107775462</v>
      </c>
    </row>
    <row r="125" spans="1:6" x14ac:dyDescent="0.25">
      <c r="A125" s="320"/>
      <c r="B125" s="234" t="s">
        <v>105</v>
      </c>
      <c r="C125" s="236"/>
      <c r="D125" s="237"/>
      <c r="E125" s="235">
        <v>850901203</v>
      </c>
      <c r="F125" s="235">
        <v>1154812457</v>
      </c>
    </row>
    <row r="126" spans="1:6" x14ac:dyDescent="0.25">
      <c r="A126" s="320"/>
      <c r="B126" s="234" t="s">
        <v>277</v>
      </c>
      <c r="C126" s="236"/>
      <c r="D126" s="237"/>
      <c r="E126" s="235">
        <v>6685068505</v>
      </c>
      <c r="F126" s="235">
        <v>4913427993</v>
      </c>
    </row>
    <row r="127" spans="1:6" x14ac:dyDescent="0.25">
      <c r="A127" s="320"/>
      <c r="B127" s="234" t="s">
        <v>185</v>
      </c>
      <c r="C127" s="236"/>
      <c r="D127" s="237"/>
      <c r="E127" s="235">
        <v>346647026.5</v>
      </c>
      <c r="F127" s="235">
        <v>547010030</v>
      </c>
    </row>
    <row r="128" spans="1:6" x14ac:dyDescent="0.25">
      <c r="A128" s="320"/>
      <c r="B128" s="234" t="s">
        <v>106</v>
      </c>
      <c r="C128" s="236"/>
      <c r="D128" s="237"/>
      <c r="E128" s="235">
        <v>6105276.5999999996</v>
      </c>
      <c r="F128" s="235">
        <v>2693929</v>
      </c>
    </row>
    <row r="129" spans="1:6" x14ac:dyDescent="0.25">
      <c r="A129" s="320"/>
      <c r="B129" s="234" t="s">
        <v>29</v>
      </c>
      <c r="C129" s="236"/>
      <c r="D129" s="237"/>
      <c r="E129" s="235">
        <v>0</v>
      </c>
      <c r="F129" s="235">
        <v>1550777280</v>
      </c>
    </row>
    <row r="130" spans="1:6" x14ac:dyDescent="0.25">
      <c r="A130" s="320"/>
      <c r="B130" s="234" t="s">
        <v>369</v>
      </c>
      <c r="C130" s="236"/>
      <c r="D130" s="237"/>
      <c r="E130" s="235">
        <v>0</v>
      </c>
      <c r="F130" s="235">
        <v>1169749997</v>
      </c>
    </row>
    <row r="131" spans="1:6" x14ac:dyDescent="0.25">
      <c r="A131" s="320"/>
      <c r="B131" s="234" t="s">
        <v>107</v>
      </c>
      <c r="C131" s="236"/>
      <c r="D131" s="237"/>
      <c r="E131" s="235">
        <v>302899052</v>
      </c>
      <c r="F131" s="235">
        <v>604282311</v>
      </c>
    </row>
    <row r="132" spans="1:6" x14ac:dyDescent="0.25">
      <c r="B132" s="234" t="s">
        <v>108</v>
      </c>
      <c r="C132" s="236"/>
      <c r="D132" s="237"/>
      <c r="E132" s="235">
        <v>51878992</v>
      </c>
      <c r="F132" s="235">
        <v>122236128</v>
      </c>
    </row>
    <row r="133" spans="1:6" x14ac:dyDescent="0.25">
      <c r="B133" s="234" t="s">
        <v>1</v>
      </c>
      <c r="C133" s="236"/>
      <c r="D133" s="237"/>
      <c r="E133" s="235">
        <v>81967756</v>
      </c>
      <c r="F133" s="235">
        <v>94993041</v>
      </c>
    </row>
    <row r="134" spans="1:6" x14ac:dyDescent="0.25">
      <c r="B134" s="234" t="s">
        <v>10</v>
      </c>
      <c r="C134" s="236"/>
      <c r="D134" s="237"/>
      <c r="E134" s="235">
        <v>3700291543</v>
      </c>
      <c r="F134" s="235">
        <v>1664195435</v>
      </c>
    </row>
    <row r="135" spans="1:6" s="328" customFormat="1" x14ac:dyDescent="0.25">
      <c r="B135" s="318" t="s">
        <v>310</v>
      </c>
      <c r="C135" s="343"/>
      <c r="D135" s="344"/>
      <c r="E135" s="235">
        <v>90959505</v>
      </c>
      <c r="F135" s="235">
        <v>106342980</v>
      </c>
    </row>
    <row r="136" spans="1:6" x14ac:dyDescent="0.25">
      <c r="B136" s="231" t="s">
        <v>64</v>
      </c>
      <c r="C136" s="232"/>
      <c r="D136" s="233"/>
      <c r="E136" s="238">
        <v>13932440038.1</v>
      </c>
      <c r="F136" s="238">
        <v>13799883230</v>
      </c>
    </row>
    <row r="137" spans="1:6" x14ac:dyDescent="0.25">
      <c r="B137" s="311"/>
      <c r="C137" s="309"/>
      <c r="D137" s="309"/>
      <c r="E137" s="312"/>
      <c r="F137" s="312"/>
    </row>
    <row r="138" spans="1:6" x14ac:dyDescent="0.25">
      <c r="B138" s="321" t="s">
        <v>373</v>
      </c>
      <c r="E138" s="322"/>
    </row>
    <row r="139" spans="1:6" ht="15.75" x14ac:dyDescent="0.25">
      <c r="A139" s="323" t="s">
        <v>137</v>
      </c>
      <c r="B139" s="324" t="s">
        <v>109</v>
      </c>
    </row>
    <row r="140" spans="1:6" x14ac:dyDescent="0.25">
      <c r="B140" s="231" t="s">
        <v>87</v>
      </c>
      <c r="C140" s="232"/>
      <c r="D140" s="233"/>
      <c r="E140" s="317" t="s">
        <v>414</v>
      </c>
      <c r="F140" s="315" t="s">
        <v>415</v>
      </c>
    </row>
    <row r="141" spans="1:6" hidden="1" x14ac:dyDescent="0.25">
      <c r="B141" s="318" t="s">
        <v>386</v>
      </c>
      <c r="C141" s="232"/>
      <c r="D141" s="233"/>
      <c r="E141" s="235">
        <v>0</v>
      </c>
      <c r="F141" s="235">
        <v>0</v>
      </c>
    </row>
    <row r="142" spans="1:6" x14ac:dyDescent="0.25">
      <c r="B142" s="234" t="s">
        <v>88</v>
      </c>
      <c r="C142" s="236"/>
      <c r="D142" s="237"/>
      <c r="E142" s="235">
        <v>2952354116</v>
      </c>
      <c r="F142" s="235">
        <v>1846631523</v>
      </c>
    </row>
    <row r="143" spans="1:6" x14ac:dyDescent="0.25">
      <c r="B143" s="234" t="s">
        <v>81</v>
      </c>
      <c r="C143" s="236"/>
      <c r="D143" s="237"/>
      <c r="E143" s="235">
        <v>1329632675</v>
      </c>
      <c r="F143" s="235">
        <v>739913615</v>
      </c>
    </row>
    <row r="144" spans="1:6" x14ac:dyDescent="0.25">
      <c r="B144" s="234" t="s">
        <v>309</v>
      </c>
      <c r="C144" s="236"/>
      <c r="D144" s="237"/>
      <c r="E144" s="235">
        <v>2403081714</v>
      </c>
      <c r="F144" s="235">
        <v>2326882855</v>
      </c>
    </row>
    <row r="145" spans="1:6" x14ac:dyDescent="0.25">
      <c r="B145" s="335" t="s">
        <v>64</v>
      </c>
      <c r="C145" s="336"/>
      <c r="D145" s="337"/>
      <c r="E145" s="338">
        <v>6685068505</v>
      </c>
      <c r="F145" s="332">
        <v>4913427993</v>
      </c>
    </row>
    <row r="148" spans="1:6" x14ac:dyDescent="0.25">
      <c r="A148" s="230" t="s">
        <v>138</v>
      </c>
      <c r="B148" s="231" t="s">
        <v>87</v>
      </c>
      <c r="C148" s="232"/>
      <c r="D148" s="233"/>
      <c r="E148" s="317" t="s">
        <v>414</v>
      </c>
      <c r="F148" s="315" t="s">
        <v>415</v>
      </c>
    </row>
    <row r="149" spans="1:6" x14ac:dyDescent="0.25">
      <c r="B149" s="234" t="s">
        <v>307</v>
      </c>
      <c r="C149" s="236"/>
      <c r="D149" s="237"/>
      <c r="E149" s="235">
        <v>63160603</v>
      </c>
      <c r="F149" s="235">
        <v>58820052</v>
      </c>
    </row>
    <row r="150" spans="1:6" x14ac:dyDescent="0.25">
      <c r="B150" s="234" t="s">
        <v>311</v>
      </c>
      <c r="C150" s="236"/>
      <c r="D150" s="237"/>
      <c r="E150" s="235">
        <v>1955199757</v>
      </c>
      <c r="F150" s="235">
        <v>195787346</v>
      </c>
    </row>
    <row r="151" spans="1:6" x14ac:dyDescent="0.25">
      <c r="B151" s="234" t="s">
        <v>302</v>
      </c>
      <c r="C151" s="236"/>
      <c r="D151" s="237"/>
      <c r="E151" s="235">
        <v>97415890</v>
      </c>
      <c r="F151" s="235">
        <v>721700820</v>
      </c>
    </row>
    <row r="152" spans="1:6" x14ac:dyDescent="0.25">
      <c r="B152" s="231" t="s">
        <v>64</v>
      </c>
      <c r="C152" s="232"/>
      <c r="D152" s="233"/>
      <c r="E152" s="238">
        <v>2115776250</v>
      </c>
      <c r="F152" s="238">
        <v>976308218</v>
      </c>
    </row>
    <row r="154" spans="1:6" x14ac:dyDescent="0.25">
      <c r="A154" s="230" t="s">
        <v>139</v>
      </c>
      <c r="B154" s="231" t="s">
        <v>87</v>
      </c>
      <c r="C154" s="232"/>
      <c r="D154" s="233"/>
      <c r="E154" s="317" t="s">
        <v>414</v>
      </c>
      <c r="F154" s="315" t="s">
        <v>415</v>
      </c>
    </row>
    <row r="155" spans="1:6" x14ac:dyDescent="0.25">
      <c r="B155" s="318" t="s">
        <v>110</v>
      </c>
      <c r="C155" s="232"/>
      <c r="D155" s="233"/>
      <c r="E155" s="325">
        <v>4400074816.3390007</v>
      </c>
      <c r="F155" s="235">
        <v>4518172586</v>
      </c>
    </row>
    <row r="156" spans="1:6" x14ac:dyDescent="0.25">
      <c r="B156" s="318" t="s">
        <v>312</v>
      </c>
      <c r="C156" s="236"/>
      <c r="D156" s="237"/>
      <c r="E156" s="326">
        <v>1108004448.1010001</v>
      </c>
      <c r="F156" s="235">
        <v>1242350982</v>
      </c>
    </row>
    <row r="157" spans="1:6" hidden="1" x14ac:dyDescent="0.25">
      <c r="B157" s="234" t="s">
        <v>111</v>
      </c>
      <c r="C157" s="236"/>
      <c r="D157" s="237"/>
      <c r="E157" s="235">
        <v>0</v>
      </c>
      <c r="F157" s="235">
        <v>0</v>
      </c>
    </row>
    <row r="158" spans="1:6" hidden="1" x14ac:dyDescent="0.25">
      <c r="B158" s="234" t="s">
        <v>112</v>
      </c>
      <c r="C158" s="236"/>
      <c r="D158" s="237"/>
      <c r="E158" s="235">
        <v>0</v>
      </c>
      <c r="F158" s="235">
        <v>0</v>
      </c>
    </row>
    <row r="159" spans="1:6" x14ac:dyDescent="0.25">
      <c r="B159" s="231" t="s">
        <v>64</v>
      </c>
      <c r="C159" s="232"/>
      <c r="D159" s="233"/>
      <c r="E159" s="238">
        <v>5508079264.4400005</v>
      </c>
      <c r="F159" s="238">
        <v>5760523568</v>
      </c>
    </row>
    <row r="160" spans="1:6" x14ac:dyDescent="0.25">
      <c r="D160" s="322"/>
      <c r="E160" s="322"/>
      <c r="F160" s="322"/>
    </row>
    <row r="161" spans="1:6" x14ac:dyDescent="0.25">
      <c r="E161" s="322"/>
      <c r="F161" s="322"/>
    </row>
    <row r="162" spans="1:6" x14ac:dyDescent="0.25">
      <c r="A162" s="230" t="s">
        <v>140</v>
      </c>
      <c r="B162" s="231" t="s">
        <v>87</v>
      </c>
      <c r="C162" s="232"/>
      <c r="D162" s="233"/>
      <c r="E162" s="317" t="s">
        <v>186</v>
      </c>
      <c r="F162" s="315" t="s">
        <v>187</v>
      </c>
    </row>
    <row r="163" spans="1:6" x14ac:dyDescent="0.25">
      <c r="B163" s="318" t="s">
        <v>113</v>
      </c>
      <c r="C163" s="232"/>
      <c r="D163" s="233"/>
      <c r="E163" s="235">
        <v>15743313441.799999</v>
      </c>
      <c r="F163" s="235">
        <v>14728619385.299999</v>
      </c>
    </row>
    <row r="164" spans="1:6" x14ac:dyDescent="0.25">
      <c r="B164" s="234" t="s">
        <v>114</v>
      </c>
      <c r="C164" s="236"/>
      <c r="D164" s="237"/>
      <c r="E164" s="235">
        <v>0</v>
      </c>
      <c r="F164" s="235">
        <v>0</v>
      </c>
    </row>
    <row r="165" spans="1:6" hidden="1" x14ac:dyDescent="0.25">
      <c r="B165" s="234" t="s">
        <v>313</v>
      </c>
      <c r="C165" s="236"/>
      <c r="D165" s="237"/>
      <c r="E165" s="235">
        <v>0</v>
      </c>
      <c r="F165" s="235">
        <v>0</v>
      </c>
    </row>
    <row r="166" spans="1:6" x14ac:dyDescent="0.25">
      <c r="B166" s="231" t="s">
        <v>419</v>
      </c>
      <c r="C166" s="232"/>
      <c r="D166" s="233"/>
      <c r="E166" s="238">
        <v>15743313441.799999</v>
      </c>
      <c r="F166" s="238">
        <v>14728619385.299999</v>
      </c>
    </row>
    <row r="167" spans="1:6" x14ac:dyDescent="0.25">
      <c r="B167" s="231" t="s">
        <v>420</v>
      </c>
      <c r="C167" s="232"/>
      <c r="D167" s="233"/>
      <c r="E167" s="238">
        <v>16094585587</v>
      </c>
      <c r="F167" s="238">
        <v>6538591440</v>
      </c>
    </row>
    <row r="169" spans="1:6" x14ac:dyDescent="0.25">
      <c r="B169" s="327" t="s">
        <v>374</v>
      </c>
    </row>
    <row r="171" spans="1:6" x14ac:dyDescent="0.25">
      <c r="A171" s="230" t="s">
        <v>141</v>
      </c>
      <c r="B171" s="231" t="s">
        <v>87</v>
      </c>
      <c r="C171" s="232"/>
      <c r="D171" s="233"/>
      <c r="E171" s="317" t="s">
        <v>414</v>
      </c>
      <c r="F171" s="315" t="s">
        <v>415</v>
      </c>
    </row>
    <row r="172" spans="1:6" x14ac:dyDescent="0.25">
      <c r="B172" s="318" t="s">
        <v>115</v>
      </c>
      <c r="C172" s="232"/>
      <c r="D172" s="233"/>
      <c r="E172" s="235">
        <v>29529050</v>
      </c>
      <c r="F172" s="235">
        <v>42366842</v>
      </c>
    </row>
    <row r="173" spans="1:6" x14ac:dyDescent="0.25">
      <c r="B173" s="318" t="s">
        <v>116</v>
      </c>
      <c r="C173" s="236"/>
      <c r="D173" s="237"/>
      <c r="E173" s="235">
        <v>10890724</v>
      </c>
      <c r="F173" s="235">
        <v>16310842</v>
      </c>
    </row>
    <row r="174" spans="1:6" x14ac:dyDescent="0.25">
      <c r="B174" s="234" t="s">
        <v>421</v>
      </c>
      <c r="C174" s="236"/>
      <c r="D174" s="237"/>
      <c r="E174" s="235">
        <v>20877684</v>
      </c>
      <c r="F174" s="235">
        <v>0</v>
      </c>
    </row>
    <row r="175" spans="1:6" x14ac:dyDescent="0.25">
      <c r="B175" s="234" t="s">
        <v>117</v>
      </c>
      <c r="C175" s="236"/>
      <c r="D175" s="237"/>
      <c r="E175" s="235">
        <v>14441857.5</v>
      </c>
      <c r="F175" s="235">
        <v>0</v>
      </c>
    </row>
    <row r="176" spans="1:6" x14ac:dyDescent="0.25">
      <c r="B176" s="231" t="s">
        <v>64</v>
      </c>
      <c r="C176" s="232"/>
      <c r="D176" s="233"/>
      <c r="E176" s="238">
        <v>75739315.5</v>
      </c>
      <c r="F176" s="238">
        <v>58677684</v>
      </c>
    </row>
    <row r="177" spans="1:6" x14ac:dyDescent="0.25">
      <c r="E177" s="322"/>
      <c r="F177" s="322"/>
    </row>
    <row r="178" spans="1:6" x14ac:dyDescent="0.25">
      <c r="A178" s="230" t="s">
        <v>142</v>
      </c>
      <c r="B178" s="231" t="s">
        <v>87</v>
      </c>
      <c r="C178" s="232"/>
      <c r="D178" s="233"/>
      <c r="E178" s="317" t="s">
        <v>414</v>
      </c>
      <c r="F178" s="315" t="s">
        <v>415</v>
      </c>
    </row>
    <row r="179" spans="1:6" x14ac:dyDescent="0.25">
      <c r="B179" s="318" t="s">
        <v>118</v>
      </c>
      <c r="C179" s="232"/>
      <c r="D179" s="233"/>
      <c r="E179" s="235">
        <v>60625952</v>
      </c>
      <c r="F179" s="235">
        <v>67118469</v>
      </c>
    </row>
    <row r="180" spans="1:6" hidden="1" x14ac:dyDescent="0.25">
      <c r="B180" s="234" t="s">
        <v>190</v>
      </c>
      <c r="C180" s="236"/>
      <c r="D180" s="237"/>
      <c r="E180" s="235"/>
      <c r="F180" s="235">
        <v>0</v>
      </c>
    </row>
    <row r="181" spans="1:6" x14ac:dyDescent="0.25">
      <c r="B181" s="234" t="s">
        <v>422</v>
      </c>
      <c r="C181" s="236"/>
      <c r="D181" s="237"/>
      <c r="E181" s="235">
        <v>170820134</v>
      </c>
      <c r="F181" s="235">
        <v>249825759</v>
      </c>
    </row>
    <row r="182" spans="1:6" hidden="1" x14ac:dyDescent="0.25">
      <c r="B182" s="234" t="s">
        <v>191</v>
      </c>
      <c r="C182" s="236"/>
      <c r="D182" s="237"/>
      <c r="E182" s="235">
        <v>0</v>
      </c>
      <c r="F182" s="235">
        <v>0</v>
      </c>
    </row>
    <row r="183" spans="1:6" x14ac:dyDescent="0.25">
      <c r="B183" s="231" t="s">
        <v>64</v>
      </c>
      <c r="C183" s="232"/>
      <c r="D183" s="233"/>
      <c r="E183" s="238">
        <v>231446086</v>
      </c>
      <c r="F183" s="238">
        <v>316944228</v>
      </c>
    </row>
    <row r="184" spans="1:6" x14ac:dyDescent="0.25">
      <c r="E184" s="322"/>
      <c r="F184" s="322"/>
    </row>
    <row r="185" spans="1:6" x14ac:dyDescent="0.25">
      <c r="A185" s="230" t="s">
        <v>119</v>
      </c>
      <c r="B185" s="231" t="s">
        <v>87</v>
      </c>
      <c r="C185" s="232"/>
      <c r="D185" s="233"/>
      <c r="E185" s="317" t="s">
        <v>414</v>
      </c>
      <c r="F185" s="315" t="s">
        <v>415</v>
      </c>
    </row>
    <row r="186" spans="1:6" hidden="1" x14ac:dyDescent="0.25">
      <c r="B186" s="318" t="s">
        <v>121</v>
      </c>
      <c r="C186" s="232"/>
      <c r="D186" s="233"/>
      <c r="E186" s="235">
        <v>0</v>
      </c>
      <c r="F186" s="235">
        <v>0</v>
      </c>
    </row>
    <row r="187" spans="1:6" hidden="1" x14ac:dyDescent="0.25">
      <c r="B187" s="318" t="s">
        <v>370</v>
      </c>
      <c r="C187" s="236"/>
      <c r="D187" s="237"/>
      <c r="E187" s="235">
        <v>0</v>
      </c>
      <c r="F187" s="235">
        <v>0</v>
      </c>
    </row>
    <row r="188" spans="1:6" hidden="1" x14ac:dyDescent="0.25">
      <c r="B188" s="234" t="s">
        <v>371</v>
      </c>
      <c r="C188" s="236"/>
      <c r="D188" s="237"/>
      <c r="E188" s="235">
        <v>0</v>
      </c>
      <c r="F188" s="235">
        <v>0</v>
      </c>
    </row>
    <row r="189" spans="1:6" hidden="1" x14ac:dyDescent="0.25">
      <c r="B189" s="234" t="s">
        <v>372</v>
      </c>
      <c r="C189" s="236"/>
      <c r="D189" s="237"/>
      <c r="E189" s="235">
        <v>0</v>
      </c>
      <c r="F189" s="235">
        <v>0</v>
      </c>
    </row>
    <row r="190" spans="1:6" hidden="1" x14ac:dyDescent="0.25">
      <c r="B190" s="234" t="s">
        <v>412</v>
      </c>
      <c r="C190" s="236"/>
      <c r="D190" s="237"/>
      <c r="E190" s="235">
        <v>0</v>
      </c>
      <c r="F190" s="235">
        <v>0</v>
      </c>
    </row>
    <row r="191" spans="1:6" x14ac:dyDescent="0.25">
      <c r="B191" s="234" t="s">
        <v>122</v>
      </c>
      <c r="C191" s="236"/>
      <c r="D191" s="237"/>
      <c r="E191" s="235">
        <v>337645555</v>
      </c>
      <c r="F191" s="235">
        <v>244238518</v>
      </c>
    </row>
    <row r="192" spans="1:6" x14ac:dyDescent="0.25">
      <c r="B192" s="231" t="s">
        <v>64</v>
      </c>
      <c r="C192" s="232"/>
      <c r="D192" s="233"/>
      <c r="E192" s="238">
        <v>337645555</v>
      </c>
      <c r="F192" s="238">
        <v>244238518</v>
      </c>
    </row>
    <row r="193" spans="1:6" x14ac:dyDescent="0.25">
      <c r="E193" s="322"/>
      <c r="F193" s="322"/>
    </row>
    <row r="194" spans="1:6" x14ac:dyDescent="0.25">
      <c r="A194" s="230" t="s">
        <v>120</v>
      </c>
      <c r="B194" s="231" t="s">
        <v>87</v>
      </c>
      <c r="C194" s="232"/>
      <c r="D194" s="233"/>
      <c r="E194" s="317" t="s">
        <v>414</v>
      </c>
      <c r="F194" s="315" t="s">
        <v>415</v>
      </c>
    </row>
    <row r="195" spans="1:6" x14ac:dyDescent="0.25">
      <c r="B195" s="231" t="s">
        <v>123</v>
      </c>
      <c r="C195" s="232"/>
      <c r="D195" s="233"/>
      <c r="E195" s="235">
        <v>609871175</v>
      </c>
      <c r="F195" s="235">
        <v>587894665</v>
      </c>
    </row>
    <row r="196" spans="1:6" x14ac:dyDescent="0.25">
      <c r="B196" s="231" t="s">
        <v>276</v>
      </c>
      <c r="C196" s="236"/>
      <c r="D196" s="237"/>
      <c r="E196" s="235">
        <v>-1160980556</v>
      </c>
      <c r="F196" s="235">
        <v>-1178622985</v>
      </c>
    </row>
    <row r="197" spans="1:6" x14ac:dyDescent="0.25">
      <c r="B197" s="316" t="s">
        <v>21</v>
      </c>
      <c r="C197" s="236"/>
      <c r="D197" s="237"/>
      <c r="E197" s="235">
        <v>2222952601</v>
      </c>
      <c r="F197" s="235">
        <v>1836655221</v>
      </c>
    </row>
    <row r="198" spans="1:6" x14ac:dyDescent="0.25">
      <c r="B198" s="231" t="s">
        <v>64</v>
      </c>
      <c r="C198" s="232"/>
      <c r="D198" s="233"/>
      <c r="E198" s="238">
        <v>1671843220</v>
      </c>
      <c r="F198" s="238">
        <v>1245926901</v>
      </c>
    </row>
    <row r="200" spans="1:6" ht="31.5" customHeight="1" x14ac:dyDescent="0.25">
      <c r="B200" s="378" t="s">
        <v>375</v>
      </c>
      <c r="C200" s="378"/>
      <c r="D200" s="378"/>
      <c r="E200" s="378"/>
      <c r="F200" s="378"/>
    </row>
    <row r="201" spans="1:6" ht="24" customHeight="1" x14ac:dyDescent="0.25">
      <c r="B201" s="378" t="s">
        <v>376</v>
      </c>
      <c r="C201" s="378"/>
      <c r="D201" s="378"/>
      <c r="E201" s="378"/>
      <c r="F201" s="378"/>
    </row>
    <row r="204" spans="1:6" x14ac:dyDescent="0.25">
      <c r="A204" s="230" t="s">
        <v>335</v>
      </c>
      <c r="B204" s="231" t="s">
        <v>87</v>
      </c>
      <c r="C204" s="232"/>
      <c r="D204" s="233"/>
      <c r="E204" s="317" t="s">
        <v>414</v>
      </c>
      <c r="F204" s="315" t="s">
        <v>415</v>
      </c>
    </row>
    <row r="205" spans="1:6" x14ac:dyDescent="0.25">
      <c r="B205" s="234" t="s">
        <v>285</v>
      </c>
      <c r="C205" s="236"/>
      <c r="D205" s="237"/>
      <c r="E205" s="235">
        <v>2000000000</v>
      </c>
      <c r="F205" s="235">
        <v>2000000000</v>
      </c>
    </row>
    <row r="206" spans="1:6" x14ac:dyDescent="0.25">
      <c r="B206" s="234" t="s">
        <v>286</v>
      </c>
      <c r="C206" s="236"/>
      <c r="D206" s="237"/>
      <c r="E206" s="235">
        <v>296000000</v>
      </c>
      <c r="F206" s="235">
        <v>296000000</v>
      </c>
    </row>
    <row r="207" spans="1:6" x14ac:dyDescent="0.25">
      <c r="B207" s="234" t="s">
        <v>287</v>
      </c>
      <c r="C207" s="236"/>
      <c r="D207" s="237"/>
      <c r="E207" s="235">
        <v>-1160980556</v>
      </c>
      <c r="F207" s="235">
        <v>-1178622985</v>
      </c>
    </row>
    <row r="208" spans="1:6" x14ac:dyDescent="0.25">
      <c r="B208" s="231" t="s">
        <v>64</v>
      </c>
      <c r="C208" s="232"/>
      <c r="D208" s="233"/>
      <c r="E208" s="238">
        <v>1135019444</v>
      </c>
      <c r="F208" s="238">
        <v>1117377015</v>
      </c>
    </row>
    <row r="210" spans="2:6" ht="21" customHeight="1" x14ac:dyDescent="0.25">
      <c r="B210" s="378" t="s">
        <v>377</v>
      </c>
      <c r="C210" s="378"/>
      <c r="D210" s="378"/>
      <c r="E210" s="378"/>
      <c r="F210" s="378"/>
    </row>
    <row r="213" spans="2:6" x14ac:dyDescent="0.25">
      <c r="B213" s="328" t="s">
        <v>329</v>
      </c>
    </row>
    <row r="215" spans="2:6" s="328" customFormat="1" x14ac:dyDescent="0.25">
      <c r="B215" s="329" t="s">
        <v>87</v>
      </c>
      <c r="C215" s="317" t="s">
        <v>414</v>
      </c>
      <c r="D215" s="315" t="s">
        <v>418</v>
      </c>
    </row>
    <row r="216" spans="2:6" x14ac:dyDescent="0.25">
      <c r="B216" s="330" t="s">
        <v>288</v>
      </c>
      <c r="C216" s="331">
        <v>3304457256</v>
      </c>
      <c r="D216" s="331">
        <v>3214136798</v>
      </c>
    </row>
    <row r="217" spans="2:6" x14ac:dyDescent="0.25">
      <c r="B217" s="330" t="s">
        <v>289</v>
      </c>
      <c r="C217" s="331">
        <v>7564420726</v>
      </c>
      <c r="D217" s="331">
        <v>7378958788</v>
      </c>
    </row>
    <row r="218" spans="2:6" x14ac:dyDescent="0.25">
      <c r="B218" s="330" t="s">
        <v>290</v>
      </c>
      <c r="C218" s="331">
        <v>-1115468932</v>
      </c>
      <c r="D218" s="331">
        <v>-918809346</v>
      </c>
    </row>
    <row r="219" spans="2:6" x14ac:dyDescent="0.25">
      <c r="B219" s="330" t="s">
        <v>291</v>
      </c>
      <c r="C219" s="331">
        <v>674705383</v>
      </c>
      <c r="D219" s="331">
        <v>760245089</v>
      </c>
    </row>
    <row r="220" spans="2:6" x14ac:dyDescent="0.25">
      <c r="B220" s="330" t="s">
        <v>292</v>
      </c>
      <c r="C220" s="331">
        <v>-526747739</v>
      </c>
      <c r="D220" s="331">
        <v>-393944223</v>
      </c>
    </row>
    <row r="221" spans="2:6" x14ac:dyDescent="0.25">
      <c r="B221" s="330" t="s">
        <v>293</v>
      </c>
      <c r="C221" s="331">
        <v>274718265</v>
      </c>
      <c r="D221" s="331">
        <v>262283268</v>
      </c>
    </row>
    <row r="222" spans="2:6" x14ac:dyDescent="0.25">
      <c r="B222" s="330" t="s">
        <v>294</v>
      </c>
      <c r="C222" s="331">
        <v>-63329591</v>
      </c>
      <c r="D222" s="331">
        <v>-35756380</v>
      </c>
    </row>
    <row r="223" spans="2:6" x14ac:dyDescent="0.25">
      <c r="B223" s="330" t="s">
        <v>295</v>
      </c>
      <c r="C223" s="331">
        <v>663059490</v>
      </c>
      <c r="D223" s="331">
        <v>639246395</v>
      </c>
    </row>
    <row r="224" spans="2:6" x14ac:dyDescent="0.25">
      <c r="B224" s="330" t="s">
        <v>296</v>
      </c>
      <c r="C224" s="331">
        <v>496236912</v>
      </c>
      <c r="D224" s="331">
        <v>462506674</v>
      </c>
    </row>
    <row r="225" spans="1:6" x14ac:dyDescent="0.25">
      <c r="B225" s="330" t="s">
        <v>297</v>
      </c>
      <c r="C225" s="331">
        <v>-381617384</v>
      </c>
      <c r="D225" s="331">
        <v>-169151141</v>
      </c>
    </row>
    <row r="226" spans="1:6" x14ac:dyDescent="0.25">
      <c r="B226" s="330" t="s">
        <v>298</v>
      </c>
      <c r="C226" s="331">
        <v>1482429402</v>
      </c>
      <c r="D226" s="331">
        <v>1474381309</v>
      </c>
    </row>
    <row r="227" spans="1:6" x14ac:dyDescent="0.25">
      <c r="B227" s="330" t="s">
        <v>299</v>
      </c>
      <c r="C227" s="331">
        <v>-1428499521</v>
      </c>
      <c r="D227" s="331">
        <v>-1299316244</v>
      </c>
    </row>
    <row r="228" spans="1:6" x14ac:dyDescent="0.25">
      <c r="B228" s="330" t="s">
        <v>300</v>
      </c>
      <c r="C228" s="331">
        <v>2863740010</v>
      </c>
      <c r="D228" s="331">
        <v>2784508764</v>
      </c>
    </row>
    <row r="229" spans="1:6" x14ac:dyDescent="0.25">
      <c r="B229" s="330" t="s">
        <v>301</v>
      </c>
      <c r="C229" s="331">
        <v>-1604972098</v>
      </c>
      <c r="D229" s="331">
        <v>-1136703219</v>
      </c>
    </row>
    <row r="230" spans="1:6" s="328" customFormat="1" x14ac:dyDescent="0.25">
      <c r="B230" s="329" t="s">
        <v>64</v>
      </c>
      <c r="C230" s="332">
        <v>12203132179</v>
      </c>
      <c r="D230" s="332">
        <v>13022586532</v>
      </c>
    </row>
    <row r="232" spans="1:6" x14ac:dyDescent="0.25">
      <c r="B232" s="333" t="s">
        <v>378</v>
      </c>
    </row>
    <row r="234" spans="1:6" ht="15.75" x14ac:dyDescent="0.25">
      <c r="B234" s="324" t="s">
        <v>89</v>
      </c>
    </row>
    <row r="235" spans="1:6" x14ac:dyDescent="0.25">
      <c r="E235" s="334"/>
      <c r="F235" s="334"/>
    </row>
    <row r="236" spans="1:6" x14ac:dyDescent="0.25">
      <c r="A236" s="230" t="s">
        <v>333</v>
      </c>
      <c r="B236" s="231" t="s">
        <v>87</v>
      </c>
      <c r="C236" s="232"/>
      <c r="D236" s="233"/>
      <c r="E236" s="317" t="s">
        <v>414</v>
      </c>
      <c r="F236" s="315" t="s">
        <v>415</v>
      </c>
    </row>
    <row r="237" spans="1:6" x14ac:dyDescent="0.25">
      <c r="B237" s="318" t="s">
        <v>336</v>
      </c>
      <c r="C237" s="232"/>
      <c r="D237" s="233"/>
      <c r="E237" s="235">
        <v>1502606842</v>
      </c>
      <c r="F237" s="235">
        <v>1487739363</v>
      </c>
    </row>
    <row r="238" spans="1:6" x14ac:dyDescent="0.25">
      <c r="B238" s="335" t="s">
        <v>64</v>
      </c>
      <c r="C238" s="336"/>
      <c r="D238" s="337"/>
      <c r="E238" s="332">
        <v>1502606842</v>
      </c>
      <c r="F238" s="332">
        <v>1487739363</v>
      </c>
    </row>
  </sheetData>
  <mergeCells count="3">
    <mergeCell ref="B200:F200"/>
    <mergeCell ref="B201:F201"/>
    <mergeCell ref="B210:F21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9" r:id="rId4">
          <objectPr defaultSize="0" r:id="rId5">
            <anchor moveWithCells="1">
              <from>
                <xdr:col>1</xdr:col>
                <xdr:colOff>0</xdr:colOff>
                <xdr:row>117</xdr:row>
                <xdr:rowOff>0</xdr:rowOff>
              </from>
              <to>
                <xdr:col>5</xdr:col>
                <xdr:colOff>504825</xdr:colOff>
                <xdr:row>118</xdr:row>
                <xdr:rowOff>152400</xdr:rowOff>
              </to>
            </anchor>
          </objectPr>
        </oleObject>
      </mc:Choice>
      <mc:Fallback>
        <oleObject progId="Word.Document.8" shapeId="102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4"/>
  <sheetViews>
    <sheetView workbookViewId="0">
      <selection activeCell="E34" sqref="E34"/>
    </sheetView>
  </sheetViews>
  <sheetFormatPr baseColWidth="10" defaultRowHeight="9" x14ac:dyDescent="0.15"/>
  <cols>
    <col min="1" max="1" width="11.42578125" style="90"/>
    <col min="2" max="2" width="3.42578125" style="109" hidden="1" customWidth="1"/>
    <col min="3" max="3" width="18.85546875" style="90" bestFit="1" customWidth="1"/>
    <col min="4" max="4" width="12" style="109" bestFit="1" customWidth="1"/>
    <col min="5" max="5" width="10.7109375" style="90" customWidth="1"/>
    <col min="6" max="6" width="12" style="90" customWidth="1"/>
    <col min="7" max="7" width="10.28515625" style="90" bestFit="1" customWidth="1"/>
    <col min="8" max="8" width="6" style="90" bestFit="1" customWidth="1"/>
    <col min="9" max="9" width="11.85546875" style="90" bestFit="1" customWidth="1"/>
    <col min="10" max="10" width="11.5703125" style="90" bestFit="1" customWidth="1"/>
    <col min="11" max="11" width="10.28515625" style="90" bestFit="1" customWidth="1"/>
    <col min="12" max="12" width="11.140625" style="90" bestFit="1" customWidth="1"/>
    <col min="13" max="13" width="10.28515625" style="90" bestFit="1" customWidth="1"/>
    <col min="14" max="14" width="6.85546875" style="90" customWidth="1"/>
    <col min="15" max="15" width="11.5703125" style="90" bestFit="1" customWidth="1"/>
    <col min="16" max="16" width="13.140625" style="90" bestFit="1" customWidth="1"/>
    <col min="17" max="17" width="11.42578125" style="90"/>
    <col min="18" max="18" width="13.7109375" style="90" bestFit="1" customWidth="1"/>
    <col min="19" max="16384" width="11.42578125" style="90"/>
  </cols>
  <sheetData>
    <row r="2" spans="2:17" x14ac:dyDescent="0.15">
      <c r="D2" s="110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2:17" x14ac:dyDescent="0.15">
      <c r="B3" s="90"/>
      <c r="C3" s="111"/>
      <c r="D3" s="90"/>
      <c r="E3" s="112" t="s">
        <v>387</v>
      </c>
      <c r="F3" s="112"/>
      <c r="G3" s="111"/>
      <c r="H3" s="111"/>
      <c r="I3" s="111"/>
      <c r="J3" s="111"/>
      <c r="K3" s="111"/>
      <c r="L3" s="111"/>
      <c r="M3" s="111"/>
      <c r="N3" s="111"/>
      <c r="O3" s="111"/>
      <c r="P3" s="112" t="s">
        <v>151</v>
      </c>
    </row>
    <row r="4" spans="2:17" x14ac:dyDescent="0.15">
      <c r="B4" s="111"/>
      <c r="C4" s="111"/>
      <c r="D4" s="90"/>
      <c r="E4" s="113" t="str">
        <f>'[1]gtos costos'!C4</f>
        <v>1° DE ENERO AL 30 SETIEMBRE DE 2020 y 2019</v>
      </c>
      <c r="G4" s="111"/>
      <c r="H4" s="111"/>
      <c r="I4" s="114"/>
      <c r="J4" s="114"/>
      <c r="K4" s="111"/>
      <c r="L4" s="111"/>
      <c r="M4" s="111"/>
      <c r="N4" s="111"/>
      <c r="O4" s="111"/>
      <c r="P4" s="111"/>
    </row>
    <row r="5" spans="2:17" x14ac:dyDescent="0.15">
      <c r="B5" s="112" t="s">
        <v>30</v>
      </c>
      <c r="C5" s="111"/>
      <c r="D5" s="90"/>
      <c r="F5" s="112" t="s">
        <v>30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7" spans="2:17" x14ac:dyDescent="0.15">
      <c r="B7" s="115"/>
      <c r="C7" s="116"/>
      <c r="D7" s="375" t="s">
        <v>127</v>
      </c>
      <c r="E7" s="376"/>
      <c r="F7" s="376"/>
      <c r="G7" s="376"/>
      <c r="H7" s="376"/>
      <c r="I7" s="377"/>
      <c r="J7" s="375" t="s">
        <v>147</v>
      </c>
      <c r="K7" s="376"/>
      <c r="L7" s="376"/>
      <c r="M7" s="376"/>
      <c r="N7" s="376"/>
      <c r="O7" s="377"/>
      <c r="P7" s="116"/>
    </row>
    <row r="8" spans="2:17" x14ac:dyDescent="0.15">
      <c r="B8" s="117"/>
      <c r="C8" s="118"/>
      <c r="D8" s="115" t="s">
        <v>143</v>
      </c>
      <c r="E8" s="116"/>
      <c r="F8" s="115"/>
      <c r="G8" s="115"/>
      <c r="H8" s="115"/>
      <c r="I8" s="115" t="s">
        <v>143</v>
      </c>
      <c r="J8" s="115" t="s">
        <v>143</v>
      </c>
      <c r="K8" s="116"/>
      <c r="L8" s="115"/>
      <c r="M8" s="115"/>
      <c r="N8" s="115"/>
      <c r="O8" s="115" t="s">
        <v>143</v>
      </c>
      <c r="P8" s="118"/>
    </row>
    <row r="9" spans="2:17" x14ac:dyDescent="0.15">
      <c r="B9" s="119" t="s">
        <v>124</v>
      </c>
      <c r="C9" s="120" t="s">
        <v>24</v>
      </c>
      <c r="D9" s="121" t="s">
        <v>388</v>
      </c>
      <c r="E9" s="119" t="s">
        <v>144</v>
      </c>
      <c r="F9" s="119" t="s">
        <v>145</v>
      </c>
      <c r="G9" s="119" t="s">
        <v>25</v>
      </c>
      <c r="H9" s="119" t="s">
        <v>146</v>
      </c>
      <c r="I9" s="121" t="str">
        <f>[1]notas!E1</f>
        <v>30.09.2020</v>
      </c>
      <c r="J9" s="121" t="str">
        <f>D9</f>
        <v>01.01.2020</v>
      </c>
      <c r="K9" s="119" t="s">
        <v>144</v>
      </c>
      <c r="L9" s="119" t="s">
        <v>145</v>
      </c>
      <c r="M9" s="119" t="s">
        <v>25</v>
      </c>
      <c r="N9" s="119" t="s">
        <v>146</v>
      </c>
      <c r="O9" s="121" t="str">
        <f>I9</f>
        <v>30.09.2020</v>
      </c>
      <c r="P9" s="119" t="s">
        <v>126</v>
      </c>
    </row>
    <row r="10" spans="2:17" x14ac:dyDescent="0.15">
      <c r="B10" s="122"/>
      <c r="C10" s="123"/>
      <c r="D10" s="124"/>
      <c r="E10" s="101"/>
      <c r="F10" s="124"/>
      <c r="G10" s="101"/>
      <c r="H10" s="124"/>
      <c r="I10" s="124"/>
      <c r="J10" s="125"/>
      <c r="K10" s="125"/>
      <c r="L10" s="125"/>
      <c r="M10" s="125"/>
      <c r="N10" s="125"/>
      <c r="O10" s="125"/>
      <c r="P10" s="125"/>
    </row>
    <row r="11" spans="2:17" x14ac:dyDescent="0.15">
      <c r="B11" s="126">
        <v>1</v>
      </c>
      <c r="C11" s="248" t="s">
        <v>128</v>
      </c>
      <c r="D11" s="125">
        <v>7564420726</v>
      </c>
      <c r="E11" s="101">
        <v>0</v>
      </c>
      <c r="F11" s="125">
        <v>0</v>
      </c>
      <c r="G11" s="101">
        <v>0</v>
      </c>
      <c r="H11" s="125">
        <v>0</v>
      </c>
      <c r="I11" s="125">
        <f>+D11+E11-F11+G11+H11</f>
        <v>7564420726</v>
      </c>
      <c r="J11" s="125">
        <v>971593717</v>
      </c>
      <c r="K11" s="125">
        <f>15986135*9</f>
        <v>143875215</v>
      </c>
      <c r="L11" s="125">
        <v>0</v>
      </c>
      <c r="M11" s="125">
        <v>0</v>
      </c>
      <c r="N11" s="125">
        <v>0</v>
      </c>
      <c r="O11" s="125">
        <f>+J11+K11-L11-M11+N11</f>
        <v>1115468932</v>
      </c>
      <c r="P11" s="125">
        <f>+I11-O11</f>
        <v>6448951794</v>
      </c>
    </row>
    <row r="12" spans="2:17" x14ac:dyDescent="0.15">
      <c r="B12" s="126"/>
      <c r="C12" s="248"/>
      <c r="D12" s="125"/>
      <c r="E12" s="101"/>
      <c r="F12" s="125"/>
      <c r="G12" s="101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2:17" x14ac:dyDescent="0.15">
      <c r="B13" s="126">
        <v>2</v>
      </c>
      <c r="C13" s="248" t="s">
        <v>129</v>
      </c>
      <c r="D13" s="125">
        <v>674705383</v>
      </c>
      <c r="E13" s="125">
        <v>0</v>
      </c>
      <c r="F13" s="125">
        <v>0</v>
      </c>
      <c r="G13" s="101">
        <v>0</v>
      </c>
      <c r="H13" s="125">
        <v>0</v>
      </c>
      <c r="I13" s="125">
        <f>+D13+E13-F13+G13+H13</f>
        <v>674705383</v>
      </c>
      <c r="J13" s="125">
        <v>396391541</v>
      </c>
      <c r="K13" s="125">
        <f>14484022*9</f>
        <v>130356198</v>
      </c>
      <c r="L13" s="125">
        <v>0</v>
      </c>
      <c r="M13" s="125">
        <v>0</v>
      </c>
      <c r="N13" s="125">
        <v>0</v>
      </c>
      <c r="O13" s="125">
        <f>+J13+K13-L13-M13+N13</f>
        <v>526747739</v>
      </c>
      <c r="P13" s="125">
        <f>+I13-O13</f>
        <v>147957644</v>
      </c>
    </row>
    <row r="14" spans="2:17" x14ac:dyDescent="0.15">
      <c r="B14" s="126"/>
      <c r="C14" s="248"/>
      <c r="D14" s="125"/>
      <c r="E14" s="101"/>
      <c r="F14" s="125"/>
      <c r="G14" s="101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2:17" x14ac:dyDescent="0.15">
      <c r="B15" s="126">
        <v>3</v>
      </c>
      <c r="C15" s="248" t="s">
        <v>130</v>
      </c>
      <c r="D15" s="125">
        <v>269218265</v>
      </c>
      <c r="E15" s="101">
        <f>2709091+2790909</f>
        <v>5500000</v>
      </c>
      <c r="F15" s="125">
        <v>0</v>
      </c>
      <c r="G15" s="101">
        <v>0</v>
      </c>
      <c r="H15" s="125">
        <v>0</v>
      </c>
      <c r="I15" s="125">
        <f>+D15+E15-F15+G15+H15</f>
        <v>274718265</v>
      </c>
      <c r="J15" s="125">
        <v>42460364</v>
      </c>
      <c r="K15" s="125">
        <f>2318803*9</f>
        <v>20869227</v>
      </c>
      <c r="L15" s="125">
        <v>0</v>
      </c>
      <c r="M15" s="125">
        <v>0</v>
      </c>
      <c r="N15" s="125">
        <v>0</v>
      </c>
      <c r="O15" s="125">
        <f>+J15+K15-L15-M15+N15</f>
        <v>63329591</v>
      </c>
      <c r="P15" s="125">
        <f>+I15-O15</f>
        <v>211388674</v>
      </c>
      <c r="Q15" s="99"/>
    </row>
    <row r="16" spans="2:17" x14ac:dyDescent="0.15">
      <c r="B16" s="126"/>
      <c r="C16" s="248"/>
      <c r="D16" s="125"/>
      <c r="E16" s="101"/>
      <c r="F16" s="125"/>
      <c r="G16" s="101"/>
      <c r="H16" s="125"/>
      <c r="I16" s="125"/>
      <c r="J16" s="125"/>
      <c r="K16" s="125"/>
      <c r="L16" s="125"/>
      <c r="M16" s="125"/>
      <c r="N16" s="125"/>
      <c r="O16" s="125"/>
      <c r="P16" s="125"/>
    </row>
    <row r="17" spans="2:17" x14ac:dyDescent="0.15">
      <c r="B17" s="126">
        <v>4</v>
      </c>
      <c r="C17" s="248" t="s">
        <v>131</v>
      </c>
      <c r="D17" s="125">
        <v>1136743030</v>
      </c>
      <c r="E17" s="101">
        <f>1415860+21137512</f>
        <v>22553372</v>
      </c>
      <c r="F17" s="125">
        <v>0</v>
      </c>
      <c r="G17" s="101">
        <v>0</v>
      </c>
      <c r="H17" s="125">
        <v>0</v>
      </c>
      <c r="I17" s="125">
        <f>+D17+E17-F17+G17+H17</f>
        <v>1159296402</v>
      </c>
      <c r="J17" s="125">
        <v>221110799</v>
      </c>
      <c r="K17" s="125">
        <f>17834065*9</f>
        <v>160506585</v>
      </c>
      <c r="L17" s="125">
        <v>0</v>
      </c>
      <c r="M17" s="125">
        <v>0</v>
      </c>
      <c r="N17" s="125">
        <v>0</v>
      </c>
      <c r="O17" s="125">
        <f>+J17+K17-L17-M17+N17</f>
        <v>381617384</v>
      </c>
      <c r="P17" s="125">
        <f>+I17-O17</f>
        <v>777679018</v>
      </c>
    </row>
    <row r="18" spans="2:17" x14ac:dyDescent="0.15">
      <c r="B18" s="126"/>
      <c r="C18" s="248"/>
      <c r="D18" s="125"/>
      <c r="E18" s="101"/>
      <c r="F18" s="125"/>
      <c r="G18" s="101"/>
      <c r="H18" s="125"/>
      <c r="I18" s="125"/>
      <c r="J18" s="125"/>
      <c r="K18" s="125"/>
      <c r="L18" s="125"/>
      <c r="M18" s="125"/>
      <c r="N18" s="125"/>
      <c r="O18" s="125"/>
      <c r="P18" s="125"/>
    </row>
    <row r="19" spans="2:17" x14ac:dyDescent="0.15">
      <c r="B19" s="126">
        <v>5</v>
      </c>
      <c r="C19" s="248" t="s">
        <v>132</v>
      </c>
      <c r="D19" s="125">
        <v>1482429402</v>
      </c>
      <c r="E19" s="101">
        <v>0</v>
      </c>
      <c r="F19" s="125">
        <v>0</v>
      </c>
      <c r="G19" s="101">
        <v>0</v>
      </c>
      <c r="H19" s="125">
        <v>0</v>
      </c>
      <c r="I19" s="125">
        <f>+D19+E19-F19+G19+H19</f>
        <v>1482429402</v>
      </c>
      <c r="J19" s="125">
        <v>1313825769</v>
      </c>
      <c r="K19" s="125">
        <f>12741528*9</f>
        <v>114673752</v>
      </c>
      <c r="L19" s="125">
        <v>0</v>
      </c>
      <c r="M19" s="125">
        <v>0</v>
      </c>
      <c r="N19" s="125">
        <v>0</v>
      </c>
      <c r="O19" s="125">
        <f>+J19+K19-L19-M19+N19</f>
        <v>1428499521</v>
      </c>
      <c r="P19" s="125">
        <f>+I19-O19</f>
        <v>53929881</v>
      </c>
    </row>
    <row r="20" spans="2:17" x14ac:dyDescent="0.15">
      <c r="B20" s="126"/>
      <c r="C20" s="248"/>
      <c r="D20" s="125"/>
      <c r="E20" s="101"/>
      <c r="F20" s="125"/>
      <c r="G20" s="101"/>
      <c r="H20" s="125"/>
      <c r="I20" s="125"/>
      <c r="J20" s="125"/>
      <c r="K20" s="125"/>
      <c r="L20" s="125"/>
      <c r="M20" s="125"/>
      <c r="N20" s="125"/>
      <c r="O20" s="125"/>
      <c r="P20" s="125"/>
    </row>
    <row r="21" spans="2:17" x14ac:dyDescent="0.15">
      <c r="B21" s="126"/>
      <c r="C21" s="248" t="s">
        <v>209</v>
      </c>
      <c r="D21" s="125">
        <v>2837085465</v>
      </c>
      <c r="E21" s="101">
        <f>9636363+17018182</f>
        <v>26654545</v>
      </c>
      <c r="F21" s="125">
        <v>0</v>
      </c>
      <c r="G21" s="101">
        <v>0</v>
      </c>
      <c r="H21" s="125">
        <v>0</v>
      </c>
      <c r="I21" s="125">
        <f>+D21+E21-F21+G21+H21</f>
        <v>2863740010</v>
      </c>
      <c r="J21" s="125">
        <v>1250555329</v>
      </c>
      <c r="K21" s="125">
        <f>39379641*9</f>
        <v>354416769</v>
      </c>
      <c r="L21" s="125">
        <v>0</v>
      </c>
      <c r="M21" s="125">
        <v>0</v>
      </c>
      <c r="N21" s="125">
        <v>0</v>
      </c>
      <c r="O21" s="125">
        <f>+J21+K21-L21-M21+N21</f>
        <v>1604972098</v>
      </c>
      <c r="P21" s="125">
        <f>+I21-O21</f>
        <v>1258767912</v>
      </c>
    </row>
    <row r="22" spans="2:17" x14ac:dyDescent="0.15">
      <c r="B22" s="126"/>
      <c r="C22" s="248"/>
      <c r="D22" s="125"/>
      <c r="E22" s="101"/>
      <c r="F22" s="125"/>
      <c r="G22" s="101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2:17" ht="9" hidden="1" customHeight="1" x14ac:dyDescent="0.15">
      <c r="B23" s="126">
        <v>6</v>
      </c>
      <c r="C23" s="123" t="s">
        <v>133</v>
      </c>
      <c r="D23" s="125">
        <v>0</v>
      </c>
      <c r="E23" s="101">
        <v>0</v>
      </c>
      <c r="F23" s="125">
        <v>0</v>
      </c>
      <c r="G23" s="101">
        <v>0</v>
      </c>
      <c r="H23" s="125">
        <v>0</v>
      </c>
      <c r="I23" s="125">
        <f>+D23+E23-F23+G23+H23</f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f>+J23+K23-L23-M23+N23</f>
        <v>0</v>
      </c>
      <c r="P23" s="125">
        <f>+I23-O23</f>
        <v>0</v>
      </c>
      <c r="Q23" s="99"/>
    </row>
    <row r="24" spans="2:17" x14ac:dyDescent="0.15">
      <c r="B24" s="126"/>
      <c r="C24" s="123"/>
      <c r="D24" s="125"/>
      <c r="E24" s="101"/>
      <c r="F24" s="125"/>
      <c r="G24" s="101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2:17" x14ac:dyDescent="0.15">
      <c r="B25" s="127"/>
      <c r="C25" s="128" t="s">
        <v>150</v>
      </c>
      <c r="D25" s="129">
        <f t="shared" ref="D25:P25" si="0">SUM(D10:D24)</f>
        <v>13964602271</v>
      </c>
      <c r="E25" s="129">
        <f t="shared" si="0"/>
        <v>54707917</v>
      </c>
      <c r="F25" s="129">
        <f t="shared" si="0"/>
        <v>0</v>
      </c>
      <c r="G25" s="129">
        <f t="shared" si="0"/>
        <v>0</v>
      </c>
      <c r="H25" s="129">
        <f t="shared" si="0"/>
        <v>0</v>
      </c>
      <c r="I25" s="129">
        <f t="shared" si="0"/>
        <v>14019310188</v>
      </c>
      <c r="J25" s="129">
        <f t="shared" si="0"/>
        <v>4195937519</v>
      </c>
      <c r="K25" s="129">
        <f t="shared" si="0"/>
        <v>924697746</v>
      </c>
      <c r="L25" s="129">
        <f t="shared" si="0"/>
        <v>0</v>
      </c>
      <c r="M25" s="129">
        <f t="shared" si="0"/>
        <v>0</v>
      </c>
      <c r="N25" s="129">
        <f t="shared" si="0"/>
        <v>0</v>
      </c>
      <c r="O25" s="129">
        <f t="shared" si="0"/>
        <v>5120635265</v>
      </c>
      <c r="P25" s="129">
        <f t="shared" si="0"/>
        <v>8898674923</v>
      </c>
      <c r="Q25" s="99"/>
    </row>
    <row r="26" spans="2:17" x14ac:dyDescent="0.15">
      <c r="B26" s="126"/>
      <c r="C26" s="123"/>
      <c r="D26" s="125"/>
      <c r="E26" s="101"/>
      <c r="F26" s="125"/>
      <c r="G26" s="101"/>
      <c r="H26" s="125"/>
      <c r="I26" s="125"/>
      <c r="J26" s="125"/>
      <c r="K26" s="125"/>
      <c r="L26" s="125"/>
      <c r="M26" s="125"/>
      <c r="N26" s="125"/>
      <c r="O26" s="125"/>
      <c r="P26" s="125"/>
    </row>
    <row r="27" spans="2:17" x14ac:dyDescent="0.15">
      <c r="B27" s="126"/>
      <c r="C27" s="123" t="s">
        <v>212</v>
      </c>
      <c r="D27" s="125"/>
      <c r="E27" s="101"/>
      <c r="F27" s="125"/>
      <c r="G27" s="101"/>
      <c r="H27" s="125"/>
      <c r="I27" s="125"/>
      <c r="J27" s="125"/>
      <c r="K27" s="125"/>
      <c r="L27" s="125"/>
      <c r="M27" s="125"/>
      <c r="N27" s="125"/>
      <c r="O27" s="125"/>
      <c r="P27" s="125"/>
    </row>
    <row r="28" spans="2:17" x14ac:dyDescent="0.15">
      <c r="B28" s="126"/>
      <c r="C28" s="123" t="s">
        <v>148</v>
      </c>
      <c r="D28" s="125"/>
      <c r="E28" s="101"/>
      <c r="F28" s="125"/>
      <c r="G28" s="101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2:17" x14ac:dyDescent="0.15">
      <c r="B29" s="126"/>
      <c r="C29" s="123"/>
      <c r="D29" s="125"/>
      <c r="E29" s="101"/>
      <c r="F29" s="125"/>
      <c r="G29" s="101"/>
      <c r="H29" s="125"/>
      <c r="I29" s="125"/>
      <c r="J29" s="125"/>
      <c r="K29" s="125"/>
      <c r="L29" s="125"/>
      <c r="M29" s="125"/>
      <c r="N29" s="125"/>
      <c r="O29" s="125"/>
      <c r="P29" s="125"/>
    </row>
    <row r="30" spans="2:17" x14ac:dyDescent="0.15">
      <c r="B30" s="126"/>
      <c r="C30" s="248" t="s">
        <v>149</v>
      </c>
      <c r="D30" s="125">
        <v>3304457256</v>
      </c>
      <c r="E30" s="101">
        <v>0</v>
      </c>
      <c r="F30" s="125">
        <v>0</v>
      </c>
      <c r="G30" s="101">
        <v>0</v>
      </c>
      <c r="H30" s="125">
        <v>0</v>
      </c>
      <c r="I30" s="125">
        <f>+D30+E30-F30+G30+H30</f>
        <v>3304457256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f>+J30+K30-L30-M30+N30</f>
        <v>0</v>
      </c>
      <c r="P30" s="125">
        <f>+I30-O30</f>
        <v>3304457256</v>
      </c>
    </row>
    <row r="31" spans="2:17" x14ac:dyDescent="0.15">
      <c r="B31" s="126"/>
      <c r="C31" s="123"/>
      <c r="D31" s="125"/>
      <c r="E31" s="101"/>
      <c r="F31" s="125"/>
      <c r="G31" s="101"/>
      <c r="H31" s="125"/>
      <c r="I31" s="125"/>
      <c r="J31" s="125"/>
      <c r="K31" s="125"/>
      <c r="L31" s="125"/>
      <c r="M31" s="125"/>
      <c r="N31" s="125"/>
      <c r="O31" s="125"/>
      <c r="P31" s="125"/>
    </row>
    <row r="32" spans="2:17" x14ac:dyDescent="0.15">
      <c r="B32" s="127"/>
      <c r="C32" s="128" t="s">
        <v>150</v>
      </c>
      <c r="D32" s="129">
        <f t="shared" ref="D32:P32" si="1">SUM(D27:D31)</f>
        <v>3304457256</v>
      </c>
      <c r="E32" s="129">
        <f t="shared" si="1"/>
        <v>0</v>
      </c>
      <c r="F32" s="129">
        <f t="shared" si="1"/>
        <v>0</v>
      </c>
      <c r="G32" s="129">
        <f t="shared" si="1"/>
        <v>0</v>
      </c>
      <c r="H32" s="129">
        <f t="shared" si="1"/>
        <v>0</v>
      </c>
      <c r="I32" s="129">
        <f t="shared" si="1"/>
        <v>3304457256</v>
      </c>
      <c r="J32" s="129">
        <f t="shared" si="1"/>
        <v>0</v>
      </c>
      <c r="K32" s="129">
        <f t="shared" si="1"/>
        <v>0</v>
      </c>
      <c r="L32" s="129">
        <f t="shared" si="1"/>
        <v>0</v>
      </c>
      <c r="M32" s="129">
        <f t="shared" si="1"/>
        <v>0</v>
      </c>
      <c r="N32" s="129">
        <f t="shared" si="1"/>
        <v>0</v>
      </c>
      <c r="O32" s="129">
        <f t="shared" si="1"/>
        <v>0</v>
      </c>
      <c r="P32" s="129">
        <f t="shared" si="1"/>
        <v>3304457256</v>
      </c>
    </row>
    <row r="33" spans="2:16" x14ac:dyDescent="0.15">
      <c r="B33" s="127"/>
      <c r="C33" s="128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</row>
    <row r="34" spans="2:16" s="91" customFormat="1" ht="9.75" thickBot="1" x14ac:dyDescent="0.2">
      <c r="B34" s="130"/>
      <c r="C34" s="131" t="s">
        <v>423</v>
      </c>
      <c r="D34" s="132">
        <f t="shared" ref="D34:O34" si="2">D32+D25</f>
        <v>17269059527</v>
      </c>
      <c r="E34" s="132">
        <f t="shared" si="2"/>
        <v>54707917</v>
      </c>
      <c r="F34" s="132">
        <f t="shared" si="2"/>
        <v>0</v>
      </c>
      <c r="G34" s="132">
        <f t="shared" si="2"/>
        <v>0</v>
      </c>
      <c r="H34" s="132">
        <f t="shared" si="2"/>
        <v>0</v>
      </c>
      <c r="I34" s="132">
        <f t="shared" si="2"/>
        <v>17323767444</v>
      </c>
      <c r="J34" s="132">
        <f t="shared" si="2"/>
        <v>4195937519</v>
      </c>
      <c r="K34" s="132">
        <f t="shared" si="2"/>
        <v>924697746</v>
      </c>
      <c r="L34" s="132">
        <f t="shared" si="2"/>
        <v>0</v>
      </c>
      <c r="M34" s="132">
        <f t="shared" si="2"/>
        <v>0</v>
      </c>
      <c r="N34" s="132">
        <f t="shared" si="2"/>
        <v>0</v>
      </c>
      <c r="O34" s="132">
        <f t="shared" si="2"/>
        <v>5120635265</v>
      </c>
      <c r="P34" s="132">
        <f>P32+P25</f>
        <v>12203132179</v>
      </c>
    </row>
    <row r="35" spans="2:16" ht="9.75" thickTop="1" x14ac:dyDescent="0.15">
      <c r="B35" s="133"/>
      <c r="C35" s="123"/>
      <c r="D35" s="134"/>
      <c r="E35" s="101"/>
      <c r="F35" s="125"/>
      <c r="G35" s="101"/>
      <c r="H35" s="134"/>
      <c r="I35" s="125"/>
      <c r="J35" s="125"/>
      <c r="K35" s="125"/>
      <c r="L35" s="125"/>
      <c r="M35" s="125"/>
      <c r="N35" s="125"/>
      <c r="O35" s="125"/>
      <c r="P35" s="134"/>
    </row>
    <row r="36" spans="2:16" ht="9.75" thickBot="1" x14ac:dyDescent="0.2">
      <c r="B36" s="130"/>
      <c r="C36" s="128" t="s">
        <v>417</v>
      </c>
      <c r="D36" s="132">
        <v>16836992456</v>
      </c>
      <c r="E36" s="132">
        <v>139274629</v>
      </c>
      <c r="F36" s="132">
        <v>0</v>
      </c>
      <c r="G36" s="153">
        <v>0</v>
      </c>
      <c r="H36" s="132">
        <v>0</v>
      </c>
      <c r="I36" s="132">
        <f>D36+E36</f>
        <v>16976267085</v>
      </c>
      <c r="J36" s="153">
        <v>3055915757</v>
      </c>
      <c r="K36" s="153">
        <v>897764796</v>
      </c>
      <c r="L36" s="153">
        <v>0</v>
      </c>
      <c r="M36" s="153">
        <v>0</v>
      </c>
      <c r="N36" s="153">
        <v>0</v>
      </c>
      <c r="O36" s="153">
        <f>J36+K36</f>
        <v>3953680553</v>
      </c>
      <c r="P36" s="132">
        <f>I36-O36</f>
        <v>13022586532</v>
      </c>
    </row>
    <row r="37" spans="2:16" ht="9.75" thickTop="1" x14ac:dyDescent="0.15"/>
    <row r="38" spans="2:16" x14ac:dyDescent="0.15">
      <c r="P38" s="99"/>
    </row>
    <row r="39" spans="2:16" x14ac:dyDescent="0.15">
      <c r="D39" s="90"/>
      <c r="E39" s="135" t="s">
        <v>134</v>
      </c>
    </row>
    <row r="41" spans="2:16" x14ac:dyDescent="0.15">
      <c r="D41" s="169"/>
    </row>
    <row r="42" spans="2:16" x14ac:dyDescent="0.15">
      <c r="D42" s="169"/>
    </row>
    <row r="43" spans="2:16" x14ac:dyDescent="0.15">
      <c r="D43" s="169"/>
    </row>
    <row r="44" spans="2:16" x14ac:dyDescent="0.15">
      <c r="D44" s="169"/>
    </row>
  </sheetData>
  <mergeCells count="2">
    <mergeCell ref="D7:I7"/>
    <mergeCell ref="J7: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workbookViewId="0">
      <selection activeCell="H14" sqref="H14"/>
    </sheetView>
  </sheetViews>
  <sheetFormatPr baseColWidth="10" defaultRowHeight="15" x14ac:dyDescent="0.25"/>
  <cols>
    <col min="2" max="2" width="19.28515625" bestFit="1" customWidth="1"/>
    <col min="3" max="3" width="10.85546875" bestFit="1" customWidth="1"/>
    <col min="4" max="4" width="9.85546875" bestFit="1" customWidth="1"/>
    <col min="7" max="7" width="10.28515625" bestFit="1" customWidth="1"/>
    <col min="8" max="8" width="9.5703125" bestFit="1" customWidth="1"/>
    <col min="9" max="9" width="6.7109375" bestFit="1" customWidth="1"/>
    <col min="10" max="10" width="10.28515625" bestFit="1" customWidth="1"/>
    <col min="11" max="11" width="9.5703125" bestFit="1" customWidth="1"/>
  </cols>
  <sheetData>
    <row r="2" spans="2:11" x14ac:dyDescent="0.25">
      <c r="D2" s="136"/>
      <c r="E2" s="137" t="s">
        <v>387</v>
      </c>
      <c r="F2" s="137"/>
      <c r="K2" s="91" t="s">
        <v>171</v>
      </c>
    </row>
    <row r="3" spans="2:11" x14ac:dyDescent="0.25">
      <c r="D3" s="136"/>
      <c r="E3" s="91" t="s">
        <v>152</v>
      </c>
      <c r="F3" s="111"/>
    </row>
    <row r="4" spans="2:11" x14ac:dyDescent="0.25">
      <c r="E4" s="243" t="str">
        <f>[1]EPN!F5</f>
        <v>1° DE ENERO AL 30 SETIEMBRE DE 2020 y 2019</v>
      </c>
      <c r="F4" s="111"/>
    </row>
    <row r="5" spans="2:11" x14ac:dyDescent="0.25">
      <c r="E5" s="90"/>
      <c r="F5" s="112" t="s">
        <v>30</v>
      </c>
    </row>
    <row r="6" spans="2:11" x14ac:dyDescent="0.25">
      <c r="F6" s="188" t="s">
        <v>3</v>
      </c>
    </row>
    <row r="8" spans="2:11" x14ac:dyDescent="0.25">
      <c r="B8" s="116"/>
      <c r="C8" s="375" t="s">
        <v>127</v>
      </c>
      <c r="D8" s="376"/>
      <c r="E8" s="376"/>
      <c r="F8" s="376"/>
      <c r="G8" s="375" t="s">
        <v>178</v>
      </c>
      <c r="H8" s="376"/>
      <c r="I8" s="376"/>
      <c r="J8" s="377"/>
      <c r="K8" s="116"/>
    </row>
    <row r="9" spans="2:11" x14ac:dyDescent="0.25">
      <c r="B9" s="118"/>
      <c r="C9" s="115" t="s">
        <v>177</v>
      </c>
      <c r="D9" s="116"/>
      <c r="E9" s="115"/>
      <c r="F9" s="115" t="s">
        <v>176</v>
      </c>
      <c r="G9" s="115" t="s">
        <v>26</v>
      </c>
      <c r="H9" s="116"/>
      <c r="I9" s="115"/>
      <c r="J9" s="115" t="s">
        <v>26</v>
      </c>
      <c r="K9" s="118"/>
    </row>
    <row r="10" spans="2:11" x14ac:dyDescent="0.25">
      <c r="B10" s="118"/>
      <c r="C10" s="117" t="s">
        <v>175</v>
      </c>
      <c r="D10" s="118"/>
      <c r="E10" s="117"/>
      <c r="F10" s="117" t="s">
        <v>175</v>
      </c>
      <c r="G10" s="117" t="s">
        <v>180</v>
      </c>
      <c r="H10" s="117" t="s">
        <v>179</v>
      </c>
      <c r="I10" s="117"/>
      <c r="J10" s="117" t="s">
        <v>181</v>
      </c>
      <c r="K10" s="117" t="s">
        <v>182</v>
      </c>
    </row>
    <row r="11" spans="2:11" x14ac:dyDescent="0.25">
      <c r="B11" s="120" t="s">
        <v>24</v>
      </c>
      <c r="C11" s="121" t="s">
        <v>125</v>
      </c>
      <c r="D11" s="119" t="s">
        <v>173</v>
      </c>
      <c r="E11" s="119" t="s">
        <v>174</v>
      </c>
      <c r="F11" s="121" t="s">
        <v>125</v>
      </c>
      <c r="G11" s="121" t="s">
        <v>125</v>
      </c>
      <c r="H11" s="121" t="s">
        <v>125</v>
      </c>
      <c r="I11" s="119" t="s">
        <v>145</v>
      </c>
      <c r="J11" s="121" t="s">
        <v>125</v>
      </c>
      <c r="K11" s="119" t="s">
        <v>183</v>
      </c>
    </row>
    <row r="12" spans="2:11" x14ac:dyDescent="0.25">
      <c r="B12" s="123"/>
      <c r="C12" s="124"/>
      <c r="D12" s="101"/>
      <c r="E12" s="124"/>
      <c r="F12" s="101"/>
      <c r="G12" s="125"/>
      <c r="H12" s="125"/>
      <c r="I12" s="125"/>
      <c r="J12" s="125"/>
      <c r="K12" s="125"/>
    </row>
    <row r="13" spans="2:11" x14ac:dyDescent="0.25">
      <c r="B13" s="123" t="s">
        <v>172</v>
      </c>
      <c r="C13" s="125">
        <v>555252359</v>
      </c>
      <c r="D13" s="101">
        <v>0</v>
      </c>
      <c r="E13" s="125">
        <v>0</v>
      </c>
      <c r="F13" s="101">
        <f>C13+D13-E13</f>
        <v>555252359</v>
      </c>
      <c r="G13" s="125">
        <v>492667582</v>
      </c>
      <c r="H13" s="125">
        <f>2935559*9</f>
        <v>26420031</v>
      </c>
      <c r="I13" s="125">
        <v>0</v>
      </c>
      <c r="J13" s="125">
        <f>G13+H13-I13</f>
        <v>519087613</v>
      </c>
      <c r="K13" s="125">
        <f>F13-J13</f>
        <v>36164746</v>
      </c>
    </row>
    <row r="14" spans="2:11" x14ac:dyDescent="0.25">
      <c r="B14" s="123"/>
      <c r="C14" s="125"/>
      <c r="D14" s="101"/>
      <c r="E14" s="125"/>
      <c r="F14" s="101"/>
      <c r="G14" s="125"/>
      <c r="H14" s="125"/>
      <c r="I14" s="125"/>
      <c r="J14" s="125"/>
      <c r="K14" s="125"/>
    </row>
    <row r="15" spans="2:11" x14ac:dyDescent="0.25">
      <c r="B15" s="123" t="s">
        <v>210</v>
      </c>
      <c r="C15" s="125">
        <v>222680000</v>
      </c>
      <c r="D15" s="101">
        <v>0</v>
      </c>
      <c r="E15" s="125">
        <v>0</v>
      </c>
      <c r="F15" s="101">
        <f>C15+D15-E15</f>
        <v>222680000</v>
      </c>
      <c r="G15" s="125">
        <v>144741987</v>
      </c>
      <c r="H15" s="125">
        <f>3711333*9</f>
        <v>33401997</v>
      </c>
      <c r="I15" s="125">
        <v>0</v>
      </c>
      <c r="J15" s="125">
        <f>G15+H15-I15</f>
        <v>178143984</v>
      </c>
      <c r="K15" s="125">
        <f>F15-J15</f>
        <v>44536016</v>
      </c>
    </row>
    <row r="16" spans="2:11" x14ac:dyDescent="0.25">
      <c r="B16" s="123"/>
      <c r="C16" s="125"/>
      <c r="D16" s="101"/>
      <c r="E16" s="125"/>
      <c r="F16" s="101"/>
      <c r="G16" s="125"/>
      <c r="H16" s="125"/>
      <c r="I16" s="125"/>
      <c r="J16" s="125"/>
      <c r="K16" s="125"/>
    </row>
    <row r="17" spans="2:11" x14ac:dyDescent="0.25">
      <c r="B17" s="123" t="s">
        <v>330</v>
      </c>
      <c r="C17" s="125">
        <v>8972727</v>
      </c>
      <c r="D17" s="101">
        <v>0</v>
      </c>
      <c r="E17" s="125">
        <v>0</v>
      </c>
      <c r="F17" s="101">
        <f>C17+D17-E17</f>
        <v>8972727</v>
      </c>
      <c r="G17" s="125">
        <v>2243175</v>
      </c>
      <c r="H17" s="125">
        <f>149545*9</f>
        <v>1345905</v>
      </c>
      <c r="I17" s="125">
        <v>0</v>
      </c>
      <c r="J17" s="125">
        <f>G17+H17-I17</f>
        <v>3589080</v>
      </c>
      <c r="K17" s="125">
        <f>F17-J17</f>
        <v>5383647</v>
      </c>
    </row>
    <row r="18" spans="2:11" x14ac:dyDescent="0.25">
      <c r="B18" s="123"/>
      <c r="C18" s="125"/>
      <c r="D18" s="101"/>
      <c r="E18" s="125"/>
      <c r="F18" s="101"/>
      <c r="G18" s="125"/>
      <c r="H18" s="125"/>
      <c r="I18" s="125"/>
      <c r="J18" s="125"/>
      <c r="K18" s="125"/>
    </row>
    <row r="19" spans="2:11" x14ac:dyDescent="0.25">
      <c r="B19" s="123" t="s">
        <v>331</v>
      </c>
      <c r="C19" s="125">
        <v>149484547</v>
      </c>
      <c r="D19" s="101">
        <v>0</v>
      </c>
      <c r="E19" s="125">
        <v>0</v>
      </c>
      <c r="F19" s="101">
        <f>C19+D19-E19</f>
        <v>149484547</v>
      </c>
      <c r="G19" s="125">
        <v>32388317</v>
      </c>
      <c r="H19" s="125">
        <f>2491409*9</f>
        <v>22422681</v>
      </c>
      <c r="I19" s="125">
        <v>0</v>
      </c>
      <c r="J19" s="125">
        <f>G19+H19-I19</f>
        <v>54810998</v>
      </c>
      <c r="K19" s="125">
        <f>F19-J19</f>
        <v>94673549</v>
      </c>
    </row>
    <row r="20" spans="2:11" x14ac:dyDescent="0.25">
      <c r="B20" s="123"/>
      <c r="C20" s="125"/>
      <c r="D20" s="101"/>
      <c r="E20" s="125"/>
      <c r="F20" s="101"/>
      <c r="G20" s="125"/>
      <c r="H20" s="125"/>
      <c r="I20" s="125"/>
      <c r="J20" s="125"/>
      <c r="K20" s="125"/>
    </row>
    <row r="21" spans="2:11" x14ac:dyDescent="0.25">
      <c r="B21" s="123" t="s">
        <v>332</v>
      </c>
      <c r="C21" s="125">
        <v>103057920</v>
      </c>
      <c r="D21" s="101">
        <v>0</v>
      </c>
      <c r="E21" s="125">
        <v>0</v>
      </c>
      <c r="F21" s="101">
        <f>C21+D21-E21</f>
        <v>103057920</v>
      </c>
      <c r="G21" s="125">
        <v>20611584</v>
      </c>
      <c r="H21" s="125">
        <f>1717632*9</f>
        <v>15458688</v>
      </c>
      <c r="I21" s="125">
        <v>0</v>
      </c>
      <c r="J21" s="125">
        <f>G21+H21-I21</f>
        <v>36070272</v>
      </c>
      <c r="K21" s="125">
        <f>F21-J21</f>
        <v>66987648</v>
      </c>
    </row>
    <row r="22" spans="2:11" x14ac:dyDescent="0.25">
      <c r="B22" s="123"/>
      <c r="C22" s="125"/>
      <c r="D22" s="101"/>
      <c r="E22" s="125"/>
      <c r="F22" s="101"/>
      <c r="G22" s="125"/>
      <c r="H22" s="125"/>
      <c r="I22" s="125"/>
      <c r="J22" s="125"/>
      <c r="K22" s="125"/>
    </row>
    <row r="23" spans="2:11" x14ac:dyDescent="0.25">
      <c r="B23" s="128"/>
      <c r="C23" s="129"/>
      <c r="D23" s="129"/>
      <c r="E23" s="129"/>
      <c r="F23" s="129"/>
      <c r="G23" s="129"/>
      <c r="H23" s="129"/>
      <c r="I23" s="129"/>
      <c r="J23" s="129"/>
      <c r="K23" s="129"/>
    </row>
    <row r="24" spans="2:11" ht="15.75" thickBot="1" x14ac:dyDescent="0.3">
      <c r="B24" s="131" t="str">
        <f>'[1]bienes uso'!C34</f>
        <v>Total general 30/09/2020</v>
      </c>
      <c r="C24" s="132">
        <f t="shared" ref="C24:K24" si="0">SUM(C13:C23)</f>
        <v>1039447553</v>
      </c>
      <c r="D24" s="132">
        <f t="shared" si="0"/>
        <v>0</v>
      </c>
      <c r="E24" s="132">
        <f t="shared" si="0"/>
        <v>0</v>
      </c>
      <c r="F24" s="132">
        <f t="shared" si="0"/>
        <v>1039447553</v>
      </c>
      <c r="G24" s="132">
        <f t="shared" si="0"/>
        <v>692652645</v>
      </c>
      <c r="H24" s="132">
        <f t="shared" si="0"/>
        <v>99049302</v>
      </c>
      <c r="I24" s="132">
        <f t="shared" si="0"/>
        <v>0</v>
      </c>
      <c r="J24" s="132">
        <f t="shared" si="0"/>
        <v>791701947</v>
      </c>
      <c r="K24" s="132">
        <f t="shared" si="0"/>
        <v>247745606</v>
      </c>
    </row>
    <row r="25" spans="2:11" ht="15.75" thickTop="1" x14ac:dyDescent="0.25">
      <c r="B25" s="123"/>
      <c r="C25" s="134"/>
      <c r="D25" s="101"/>
      <c r="E25" s="125"/>
      <c r="F25" s="101"/>
      <c r="G25" s="125"/>
      <c r="H25" s="125"/>
      <c r="I25" s="125"/>
      <c r="J25" s="125"/>
      <c r="K25" s="134"/>
    </row>
    <row r="26" spans="2:11" ht="15.75" thickBot="1" x14ac:dyDescent="0.3">
      <c r="B26" s="131" t="str">
        <f>'[1]bienes uso'!C36</f>
        <v>Total general 30/09/2019</v>
      </c>
      <c r="C26" s="132">
        <v>1039447553</v>
      </c>
      <c r="D26" s="132">
        <v>0</v>
      </c>
      <c r="E26" s="132">
        <v>0</v>
      </c>
      <c r="F26" s="132">
        <v>1039447553</v>
      </c>
      <c r="G26" s="153">
        <v>560586909</v>
      </c>
      <c r="H26" s="132">
        <v>99049302</v>
      </c>
      <c r="I26" s="153">
        <v>0</v>
      </c>
      <c r="J26" s="153">
        <f>G26+H26</f>
        <v>659636211</v>
      </c>
      <c r="K26" s="132">
        <f>F26-J26</f>
        <v>379811342</v>
      </c>
    </row>
    <row r="27" spans="2:11" ht="15.75" thickTop="1" x14ac:dyDescent="0.25"/>
    <row r="28" spans="2:11" x14ac:dyDescent="0.25">
      <c r="E28" s="135" t="s">
        <v>134</v>
      </c>
    </row>
  </sheetData>
  <mergeCells count="2">
    <mergeCell ref="C8:F8"/>
    <mergeCell ref="G8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H23" sqref="H23"/>
    </sheetView>
  </sheetViews>
  <sheetFormatPr baseColWidth="10" defaultRowHeight="15" x14ac:dyDescent="0.25"/>
  <cols>
    <col min="1" max="1" width="11.42578125" style="87"/>
    <col min="2" max="2" width="16.7109375" style="87" customWidth="1"/>
    <col min="3" max="3" width="10.85546875" style="87" customWidth="1"/>
    <col min="4" max="4" width="11.42578125" style="87"/>
    <col min="5" max="5" width="6.28515625" style="87" bestFit="1" customWidth="1"/>
    <col min="6" max="6" width="12" style="87" bestFit="1" customWidth="1"/>
    <col min="7" max="7" width="12.85546875" style="87" customWidth="1"/>
    <col min="8" max="8" width="14.85546875" style="87" bestFit="1" customWidth="1"/>
    <col min="9" max="9" width="9.7109375" style="87" bestFit="1" customWidth="1"/>
    <col min="10" max="10" width="9.140625" style="87" bestFit="1" customWidth="1"/>
    <col min="11" max="11" width="12.42578125" style="87" customWidth="1"/>
    <col min="12" max="12" width="12" style="87" bestFit="1" customWidth="1"/>
    <col min="13" max="13" width="11.42578125" style="87"/>
    <col min="14" max="14" width="12.5703125" style="87" bestFit="1" customWidth="1"/>
    <col min="15" max="16384" width="11.42578125" style="87"/>
  </cols>
  <sheetData>
    <row r="1" spans="1:14" x14ac:dyDescent="0.25">
      <c r="A1" s="50"/>
      <c r="B1" s="50"/>
      <c r="C1" s="52" t="s">
        <v>379</v>
      </c>
      <c r="D1" s="52"/>
      <c r="E1" s="50"/>
      <c r="F1" s="50"/>
      <c r="G1" s="50"/>
      <c r="H1" s="50"/>
      <c r="I1" s="50"/>
      <c r="J1" s="50"/>
      <c r="K1" s="50"/>
      <c r="L1" s="50"/>
      <c r="M1" s="50"/>
      <c r="N1" s="51" t="s">
        <v>58</v>
      </c>
    </row>
    <row r="2" spans="1:14" x14ac:dyDescent="0.25">
      <c r="A2" s="50"/>
      <c r="B2" s="50"/>
      <c r="C2" s="242" t="s">
        <v>416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x14ac:dyDescent="0.25">
      <c r="A3" s="50"/>
      <c r="B3" s="50"/>
      <c r="C3" s="50"/>
      <c r="D3" s="52" t="s">
        <v>30</v>
      </c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x14ac:dyDescent="0.25">
      <c r="A5" s="50"/>
      <c r="B5" s="50"/>
      <c r="C5" s="185" t="s">
        <v>59</v>
      </c>
      <c r="D5" s="186"/>
      <c r="E5" s="184"/>
      <c r="F5" s="184"/>
      <c r="G5" s="184"/>
      <c r="H5" s="184"/>
      <c r="I5" s="50"/>
      <c r="J5" s="50"/>
      <c r="K5" s="50"/>
      <c r="L5" s="50"/>
      <c r="M5" s="50"/>
      <c r="N5" s="50"/>
    </row>
    <row r="6" spans="1:14" x14ac:dyDescent="0.25">
      <c r="A6" s="50"/>
      <c r="B6" s="50"/>
      <c r="C6" s="185" t="s">
        <v>60</v>
      </c>
      <c r="D6" s="186"/>
      <c r="E6" s="184"/>
      <c r="F6" s="184"/>
      <c r="G6" s="184"/>
      <c r="H6" s="184"/>
      <c r="I6" s="50"/>
      <c r="J6" s="50"/>
      <c r="K6" s="50"/>
      <c r="L6" s="50"/>
      <c r="M6" s="50"/>
      <c r="N6" s="50"/>
    </row>
    <row r="7" spans="1:14" s="88" customForma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s="89" customFormat="1" ht="11.25" x14ac:dyDescent="0.2">
      <c r="A8" s="381" t="s">
        <v>61</v>
      </c>
      <c r="B8" s="382"/>
      <c r="C8" s="54"/>
      <c r="D8" s="55" t="s">
        <v>28</v>
      </c>
      <c r="E8" s="54"/>
      <c r="F8" s="55" t="s">
        <v>28</v>
      </c>
      <c r="G8" s="55" t="s">
        <v>28</v>
      </c>
      <c r="H8" s="55" t="s">
        <v>28</v>
      </c>
      <c r="I8" s="306" t="s">
        <v>256</v>
      </c>
      <c r="J8" s="383" t="s">
        <v>75</v>
      </c>
      <c r="K8" s="384"/>
      <c r="L8" s="384"/>
      <c r="M8" s="384"/>
      <c r="N8" s="385"/>
    </row>
    <row r="9" spans="1:14" s="89" customFormat="1" ht="11.25" x14ac:dyDescent="0.2">
      <c r="A9" s="386" t="s">
        <v>67</v>
      </c>
      <c r="B9" s="387"/>
      <c r="C9" s="57"/>
      <c r="D9" s="58" t="s">
        <v>69</v>
      </c>
      <c r="E9" s="57"/>
      <c r="F9" s="58" t="s">
        <v>69</v>
      </c>
      <c r="G9" s="58" t="s">
        <v>70</v>
      </c>
      <c r="H9" s="58" t="s">
        <v>71</v>
      </c>
      <c r="I9" s="307" t="s">
        <v>257</v>
      </c>
      <c r="J9" s="55" t="s">
        <v>72</v>
      </c>
      <c r="K9" s="306" t="s">
        <v>73</v>
      </c>
      <c r="L9" s="306"/>
      <c r="M9" s="383" t="s">
        <v>76</v>
      </c>
      <c r="N9" s="385"/>
    </row>
    <row r="10" spans="1:14" s="89" customFormat="1" ht="11.25" x14ac:dyDescent="0.2">
      <c r="A10" s="379" t="s">
        <v>68</v>
      </c>
      <c r="B10" s="380"/>
      <c r="C10" s="59" t="s">
        <v>62</v>
      </c>
      <c r="D10" s="60" t="s">
        <v>63</v>
      </c>
      <c r="E10" s="59"/>
      <c r="F10" s="60" t="s">
        <v>64</v>
      </c>
      <c r="G10" s="60" t="s">
        <v>65</v>
      </c>
      <c r="H10" s="60" t="s">
        <v>66</v>
      </c>
      <c r="I10" s="304"/>
      <c r="J10" s="60" t="s">
        <v>254</v>
      </c>
      <c r="K10" s="60" t="s">
        <v>74</v>
      </c>
      <c r="L10" s="305" t="s">
        <v>19</v>
      </c>
      <c r="M10" s="305" t="s">
        <v>77</v>
      </c>
      <c r="N10" s="61" t="s">
        <v>255</v>
      </c>
    </row>
    <row r="11" spans="1:14" s="89" customFormat="1" ht="11.25" x14ac:dyDescent="0.2">
      <c r="A11" s="62"/>
      <c r="B11" s="63"/>
      <c r="C11" s="64"/>
      <c r="D11" s="65"/>
      <c r="E11" s="64"/>
      <c r="F11" s="65"/>
      <c r="G11" s="65"/>
      <c r="H11" s="65"/>
      <c r="I11" s="65"/>
      <c r="J11" s="66"/>
      <c r="K11" s="66"/>
      <c r="L11" s="67"/>
      <c r="M11" s="67"/>
      <c r="N11" s="67"/>
    </row>
    <row r="12" spans="1:14" s="89" customFormat="1" ht="11.25" x14ac:dyDescent="0.2">
      <c r="A12" s="68" t="s">
        <v>78</v>
      </c>
      <c r="B12" s="69"/>
      <c r="C12" s="70"/>
      <c r="D12" s="66"/>
      <c r="E12" s="70"/>
      <c r="F12" s="66"/>
      <c r="G12" s="66"/>
      <c r="H12" s="66"/>
      <c r="I12" s="66"/>
      <c r="J12" s="66"/>
      <c r="K12" s="66"/>
      <c r="L12" s="67"/>
      <c r="M12" s="67"/>
      <c r="N12" s="67"/>
    </row>
    <row r="13" spans="1:14" s="89" customFormat="1" ht="11.25" x14ac:dyDescent="0.2">
      <c r="A13" s="68" t="s">
        <v>79</v>
      </c>
      <c r="B13" s="69"/>
      <c r="C13" s="70"/>
      <c r="D13" s="66"/>
      <c r="E13" s="70"/>
      <c r="F13" s="66"/>
      <c r="G13" s="66"/>
      <c r="H13" s="66"/>
      <c r="I13" s="66"/>
      <c r="J13" s="66"/>
      <c r="K13" s="66"/>
      <c r="L13" s="67"/>
      <c r="M13" s="67"/>
      <c r="N13" s="67"/>
    </row>
    <row r="14" spans="1:14" s="89" customFormat="1" ht="11.25" x14ac:dyDescent="0.2">
      <c r="A14" s="71"/>
      <c r="B14" s="72"/>
      <c r="C14" s="73"/>
      <c r="D14" s="74"/>
      <c r="E14" s="75"/>
      <c r="F14" s="74"/>
      <c r="G14" s="74"/>
      <c r="H14" s="74"/>
      <c r="I14" s="74"/>
      <c r="J14" s="74"/>
      <c r="K14" s="76"/>
      <c r="L14" s="76"/>
      <c r="M14" s="76"/>
      <c r="N14" s="76"/>
    </row>
    <row r="15" spans="1:14" x14ac:dyDescent="0.25">
      <c r="A15" s="77"/>
      <c r="B15" s="78"/>
      <c r="C15" s="50"/>
      <c r="D15" s="50"/>
      <c r="E15" s="50"/>
      <c r="F15" s="50"/>
      <c r="G15" s="50"/>
      <c r="H15" s="79"/>
      <c r="I15" s="50"/>
      <c r="J15" s="50"/>
      <c r="K15" s="50"/>
      <c r="L15" s="50"/>
      <c r="M15" s="50"/>
      <c r="N15" s="80"/>
    </row>
    <row r="16" spans="1:14" x14ac:dyDescent="0.25">
      <c r="A16" s="379" t="s">
        <v>424</v>
      </c>
      <c r="B16" s="380"/>
      <c r="C16" s="50"/>
      <c r="D16" s="50"/>
      <c r="E16" s="50"/>
      <c r="F16" s="50"/>
      <c r="G16" s="50"/>
      <c r="H16" s="81"/>
      <c r="I16" s="50"/>
      <c r="J16" s="50"/>
      <c r="K16" s="50"/>
      <c r="L16" s="50"/>
      <c r="M16" s="50"/>
      <c r="N16" s="80"/>
    </row>
    <row r="17" spans="1:14" x14ac:dyDescent="0.25">
      <c r="A17" s="77"/>
      <c r="B17" s="78"/>
      <c r="C17" s="50"/>
      <c r="D17" s="50"/>
      <c r="E17" s="50"/>
      <c r="F17" s="50"/>
      <c r="G17" s="50"/>
      <c r="H17" s="79"/>
      <c r="I17" s="50"/>
      <c r="J17" s="50"/>
      <c r="K17" s="50"/>
      <c r="L17" s="50"/>
      <c r="M17" s="50"/>
      <c r="N17" s="80"/>
    </row>
    <row r="18" spans="1:14" x14ac:dyDescent="0.25">
      <c r="A18" s="379" t="s">
        <v>425</v>
      </c>
      <c r="B18" s="380"/>
      <c r="C18" s="50"/>
      <c r="D18" s="50"/>
      <c r="E18" s="50"/>
      <c r="F18" s="50"/>
      <c r="G18" s="50"/>
      <c r="H18" s="81"/>
      <c r="I18" s="50"/>
      <c r="J18" s="50"/>
      <c r="K18" s="50"/>
      <c r="L18" s="50"/>
      <c r="M18" s="50"/>
      <c r="N18" s="80"/>
    </row>
    <row r="19" spans="1:14" x14ac:dyDescent="0.25">
      <c r="A19" s="82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80"/>
    </row>
    <row r="20" spans="1:14" s="89" customFormat="1" ht="11.25" x14ac:dyDescent="0.2">
      <c r="A20" s="62"/>
      <c r="B20" s="63"/>
      <c r="C20" s="64"/>
      <c r="D20" s="65"/>
      <c r="E20" s="64"/>
      <c r="F20" s="65"/>
      <c r="G20" s="65"/>
      <c r="H20" s="65"/>
      <c r="I20" s="65"/>
      <c r="J20" s="228"/>
      <c r="K20" s="83" t="s">
        <v>83</v>
      </c>
      <c r="L20" s="84"/>
      <c r="M20" s="84"/>
      <c r="N20" s="84"/>
    </row>
    <row r="21" spans="1:14" s="89" customFormat="1" ht="11.25" x14ac:dyDescent="0.2">
      <c r="A21" s="68" t="s">
        <v>78</v>
      </c>
      <c r="B21" s="69"/>
      <c r="C21" s="70"/>
      <c r="D21" s="66"/>
      <c r="E21" s="70"/>
      <c r="F21" s="66"/>
      <c r="G21" s="66"/>
      <c r="H21" s="66"/>
      <c r="I21" s="66"/>
      <c r="J21" s="229"/>
      <c r="K21" s="85" t="s">
        <v>84</v>
      </c>
      <c r="L21" s="67"/>
      <c r="M21" s="67"/>
      <c r="N21" s="67"/>
    </row>
    <row r="22" spans="1:14" s="89" customFormat="1" ht="11.25" x14ac:dyDescent="0.2">
      <c r="A22" s="68" t="s">
        <v>80</v>
      </c>
      <c r="B22" s="69"/>
      <c r="C22" s="86" t="s">
        <v>90</v>
      </c>
      <c r="D22" s="66"/>
      <c r="E22" s="70"/>
      <c r="F22" s="66"/>
      <c r="G22" s="66"/>
      <c r="H22" s="66"/>
      <c r="I22" s="66"/>
      <c r="J22" s="229"/>
      <c r="K22" s="85" t="s">
        <v>85</v>
      </c>
      <c r="L22" s="67"/>
      <c r="M22" s="67"/>
      <c r="N22" s="67"/>
    </row>
    <row r="23" spans="1:14" s="89" customFormat="1" ht="11.25" x14ac:dyDescent="0.2">
      <c r="A23" s="68" t="s">
        <v>81</v>
      </c>
      <c r="B23" s="69"/>
      <c r="C23" s="86" t="s">
        <v>91</v>
      </c>
      <c r="D23" s="85">
        <v>1000000</v>
      </c>
      <c r="E23" s="86"/>
      <c r="F23" s="85">
        <v>500000000</v>
      </c>
      <c r="G23" s="85">
        <v>296000000</v>
      </c>
      <c r="H23" s="85">
        <v>296000000</v>
      </c>
      <c r="I23" s="86" t="s">
        <v>82</v>
      </c>
      <c r="J23" s="225">
        <v>59.2</v>
      </c>
      <c r="K23" s="85" t="s">
        <v>86</v>
      </c>
      <c r="L23" s="67">
        <v>500000000</v>
      </c>
      <c r="M23" s="67">
        <v>11134315</v>
      </c>
      <c r="N23" s="67">
        <v>29511140</v>
      </c>
    </row>
    <row r="24" spans="1:14" s="89" customFormat="1" ht="11.25" x14ac:dyDescent="0.2">
      <c r="A24" s="68"/>
      <c r="B24" s="69"/>
      <c r="C24" s="86"/>
      <c r="D24" s="85"/>
      <c r="E24" s="86"/>
      <c r="F24" s="85"/>
      <c r="G24" s="85"/>
      <c r="H24" s="85"/>
      <c r="I24" s="86"/>
      <c r="J24" s="225"/>
      <c r="K24" s="85"/>
      <c r="L24" s="67"/>
      <c r="M24" s="67"/>
      <c r="N24" s="67"/>
    </row>
    <row r="25" spans="1:14" s="89" customFormat="1" ht="11.25" x14ac:dyDescent="0.2">
      <c r="A25" s="68"/>
      <c r="B25" s="69"/>
      <c r="C25" s="86" t="s">
        <v>90</v>
      </c>
      <c r="D25" s="85"/>
      <c r="E25" s="86"/>
      <c r="F25" s="85"/>
      <c r="G25" s="85"/>
      <c r="H25" s="85"/>
      <c r="I25" s="86"/>
      <c r="J25" s="225"/>
      <c r="K25" s="85"/>
      <c r="L25" s="67"/>
      <c r="M25" s="67"/>
      <c r="N25" s="67"/>
    </row>
    <row r="26" spans="1:14" s="89" customFormat="1" ht="11.25" x14ac:dyDescent="0.2">
      <c r="A26" s="68" t="s">
        <v>88</v>
      </c>
      <c r="B26" s="69"/>
      <c r="C26" s="86" t="s">
        <v>91</v>
      </c>
      <c r="D26" s="85">
        <v>10000000</v>
      </c>
      <c r="E26" s="86"/>
      <c r="F26" s="85">
        <v>2800000000</v>
      </c>
      <c r="G26" s="85">
        <v>2000000000</v>
      </c>
      <c r="H26" s="85">
        <v>2000000000</v>
      </c>
      <c r="I26" s="86" t="s">
        <v>82</v>
      </c>
      <c r="J26" s="225">
        <v>71.427999999999997</v>
      </c>
      <c r="K26" s="85" t="s">
        <v>251</v>
      </c>
      <c r="L26" s="67">
        <v>2800000000</v>
      </c>
      <c r="M26" s="67">
        <v>15471281</v>
      </c>
      <c r="N26" s="67">
        <v>1886556150</v>
      </c>
    </row>
    <row r="27" spans="1:14" s="89" customFormat="1" ht="11.25" x14ac:dyDescent="0.2">
      <c r="A27" s="68"/>
      <c r="B27" s="69"/>
      <c r="C27" s="86"/>
      <c r="D27" s="85"/>
      <c r="E27" s="86"/>
      <c r="F27" s="85"/>
      <c r="G27" s="85"/>
      <c r="H27" s="85"/>
      <c r="I27" s="86"/>
      <c r="J27" s="225"/>
      <c r="K27" s="85" t="s">
        <v>252</v>
      </c>
      <c r="L27" s="67"/>
      <c r="M27" s="67"/>
      <c r="N27" s="67"/>
    </row>
    <row r="28" spans="1:14" s="89" customFormat="1" ht="11.25" x14ac:dyDescent="0.2">
      <c r="A28" s="68"/>
      <c r="B28" s="69"/>
      <c r="C28" s="86"/>
      <c r="D28" s="85"/>
      <c r="E28" s="86"/>
      <c r="F28" s="85"/>
      <c r="G28" s="85"/>
      <c r="H28" s="85"/>
      <c r="I28" s="86"/>
      <c r="J28" s="225"/>
      <c r="K28" s="85" t="s">
        <v>253</v>
      </c>
      <c r="L28" s="67"/>
      <c r="M28" s="67"/>
      <c r="N28" s="67"/>
    </row>
    <row r="29" spans="1:14" s="89" customFormat="1" ht="11.25" x14ac:dyDescent="0.2">
      <c r="A29" s="71"/>
      <c r="B29" s="72"/>
      <c r="C29" s="73"/>
      <c r="D29" s="74"/>
      <c r="E29" s="75"/>
      <c r="F29" s="74"/>
      <c r="G29" s="74"/>
      <c r="H29" s="74"/>
      <c r="I29" s="74"/>
      <c r="J29" s="226"/>
      <c r="K29" s="74"/>
      <c r="L29" s="227"/>
      <c r="M29" s="76"/>
      <c r="N29" s="76"/>
    </row>
    <row r="30" spans="1:14" x14ac:dyDescent="0.25">
      <c r="A30" s="77"/>
      <c r="B30" s="78"/>
      <c r="C30" s="50"/>
      <c r="D30" s="50"/>
      <c r="E30" s="50"/>
      <c r="F30" s="50"/>
      <c r="G30" s="50"/>
      <c r="H30" s="79"/>
      <c r="I30" s="50"/>
      <c r="J30" s="50"/>
      <c r="K30" s="50"/>
      <c r="L30" s="50"/>
      <c r="M30" s="50"/>
      <c r="N30" s="50"/>
    </row>
    <row r="31" spans="1:14" x14ac:dyDescent="0.25">
      <c r="A31" s="379" t="str">
        <f>A16</f>
        <v>Totales al 30/09/2020</v>
      </c>
      <c r="B31" s="380"/>
      <c r="C31" s="50"/>
      <c r="D31" s="50"/>
      <c r="E31" s="50"/>
      <c r="F31" s="50"/>
      <c r="G31" s="50"/>
      <c r="H31" s="192">
        <v>2296000000</v>
      </c>
      <c r="I31" s="50"/>
      <c r="J31" s="50"/>
      <c r="K31" s="50"/>
      <c r="L31" s="50"/>
      <c r="M31" s="50"/>
      <c r="N31" s="50"/>
    </row>
    <row r="32" spans="1:14" x14ac:dyDescent="0.25">
      <c r="A32" s="77"/>
      <c r="B32" s="78"/>
      <c r="C32" s="50"/>
      <c r="D32" s="50"/>
      <c r="E32" s="50"/>
      <c r="F32" s="50"/>
      <c r="G32" s="50"/>
      <c r="H32" s="193"/>
      <c r="I32" s="50"/>
      <c r="J32" s="50"/>
      <c r="K32" s="50"/>
      <c r="L32" s="50"/>
      <c r="M32" s="50"/>
      <c r="N32" s="50"/>
    </row>
    <row r="33" spans="1:14" x14ac:dyDescent="0.25">
      <c r="A33" s="379" t="str">
        <f>A18</f>
        <v>Totales al 30/09/2019</v>
      </c>
      <c r="B33" s="380"/>
      <c r="C33" s="50"/>
      <c r="D33" s="50"/>
      <c r="E33" s="50"/>
      <c r="F33" s="50"/>
      <c r="G33" s="50"/>
      <c r="H33" s="194">
        <v>2296000000</v>
      </c>
      <c r="I33" s="50"/>
      <c r="J33" s="50"/>
      <c r="K33" s="56"/>
      <c r="L33" s="50"/>
      <c r="M33" s="50"/>
      <c r="N33" s="50"/>
    </row>
  </sheetData>
  <mergeCells count="9">
    <mergeCell ref="A18:B18"/>
    <mergeCell ref="A31:B31"/>
    <mergeCell ref="A33:B33"/>
    <mergeCell ref="A8:B8"/>
    <mergeCell ref="J8:N8"/>
    <mergeCell ref="A9:B9"/>
    <mergeCell ref="M9:N9"/>
    <mergeCell ref="A10:B10"/>
    <mergeCell ref="A16:B1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5" sqref="L1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lviurnrc6nEBHWR+DVubaufmeJPiwvR3bW32b6hI4qc=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6HGofrsWbEhHVsx6CD88Eh4iG9tcnChVjuN/38bL5zI=</DigestValue>
    </Reference>
  </SignedInfo>
  <SignatureValue>Q78Yr/ora0ge5ApygnyvyejgII2kT2B0cQsisfDziPT9KNyikJAaY1mMTVjstbF/UnLBsd3fPjYv
9A//EZeWNmAz4e6FGF75NRWJCQoFICU3Iw5uYuvh+7C/XEAkQKZ3kBiLjfpFmVUMRDC3ZQeNQ69F
jzVePm2lyn6YFG+VncTJg3ytPmDkLGsN9/N85SXfoJvcM4EcNXxgUoektzDAz8Jt1+cvYIcLW8ew
Ib220eKT9Qv728QqWwL4z85GmZPr8okWspILA05PavBNJt/e9Lm9j+CK8I2dZ7Zthmlou+YYsKML
KpIZV1vVx4r19qa6a0iUDgqVAoLclXEkIraT8A==</SignatureValue>
  <KeyInfo>
    <X509Data>
      <X509Certificate>MIIHtTCCBZ2gAwIBAgIQPytnzPnpwcBc0ziVcCOc4jANBgkqhkiG9w0BAQsFADBPMRcwFQYDVQQFEw5SVUMgODAwODAwOTktMDELMAkGA1UEBhMCUFkxETAPBgNVBAoMCFZJVCBTLkEuMRQwEgYDVQQDEwtDQS1WSVQgUy5BLjAeFw0xOTA1MDgyMDE0MTNaFw0yMTA1MDgyMDE0MTNaMIGUMRAwDgYDVQQqDAdIT1JBQ0lPMRUwEwYDVQQEDAxDQU1QT1MgRE9SSUExETAPBgNVBAUTCENJNDkyNjA1MR0wGwYDVQQDDBRIT1JBQ0lPIENBTVBPUyBET1JJQTERMA8GA1UECwwIRklSTUEgRjIxFzAVBgNVBAoMDlBFUlNPTkEgRklTSUNBMQswCQYDVQQGEwJQWTCCASIwDQYJKoZIhvcNAQEBBQADggEPADCCAQoCggEBAOIo094HkT1IuQoKP84P387W1sVxreCGmtbwiK7Cjf/PHiP4yn8rujI2MhI2+6lz1XroUeJNFeq4+aqJb+b+mxfFKqpYsPTKTehBaXaGge/C0sSInXzjIKy/BSkO60CpAE5P455DiOQcq99/8Ll3z15uBPxL9d2KiT37vI6/Iz1Hff2AQ7/+NbqkbNnI0LXHy255D5fyFrBOKSgzSfRKmZ+OqAOCTWkJNHBmzcH941nKkgM1KK6Tx3kE+qeupUT1/uSNYND0u9v3LVAyyAjOTmzgqNbTs483wjuvjypyURcQP0t4tzAxPjp5Vlzp4wfXB1W/e9NIuBMBsuajnJDjS18CAwEAAaOCA0UwggNBMAwGA1UdEwEB/wQCMAAwDgYDVR0PAQH/BAQDAgXgMCwGA1UdJQEB/wQiMCAGCCsGAQUFBwMEBggrBgEFBQcDAgYKKwYBBAGCNxQCAjAdBgNVHQ4EFgQU2LnpCpx+82vpNp3rX9CPlvvzr9c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bBgNVHREEFDASgRBIQ0RNQ0NAR01BSUw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ILk0ChhcUn+iQVUiWkMDYCLlhQMV7qPdK25wmnQ9/Y+lTslh4fC7G5nu6GCb4pN3JtPEt/nOapsc4O0Gy3uWZHP7XZ8XVb+NDdWOQF/igZNqY5FkEO8Z09dKWAiaC5sT3y7+DEblfdFApOTW0BaLkRqmtcQyKrhMr44Sr92JMem48q544ShDFD95OOSBqsHaGJ0kymlQupmA8rk2A/X5WKAOzS3TGZEOxc9GYvoT6Ii88v05jny/JlUOxh35O1IU4P4zFAjdrE0MyxydHD4q57YYKuVb0fvNYaophRhRGA4E0GPqBcAYYIB1ch3G/xWDVPhgEv+/xG8hhLQKqSaGD8jlFr5qe5No2xX7eKss9QNxgoDdahnHCDL6fSvSPiRGg7bnk/SyPslGsPQ8DZh/CX5z1Wv+ueKtLyXogAddYJNzP6k8RRWh2LRHHu/0fEsVDyPmuv4gWtXWxIdAb5eeM5103aECgNPadJYwYl3WSYFwdhU5vTvr04O/6tqQZHr7DDSiLeu9ve+migieb1v1e/nS+2B5eK0C0rop+TB/bf5Pv/QZC9HjHLGs15tLENNKFvSx/nGSui3YOjcLxOWjl67nRmSUGERpG0LXcGBznRc4xCU0rlCTs6dmpu7qtkRc6gpA9y26Dg+cXzX8ltg/0eKseA83xGDNwMn7TU6G0Re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</Transform>
          <Transform Algorithm="http://www.w3.org/TR/2001/REC-xml-c14n-20010315"/>
        </Transforms>
        <DigestMethod Algorithm="http://www.w3.org/2001/04/xmlenc#sha256"/>
        <DigestValue>gZQuyuAZqfU+0x+yWgNTM94Z5kh0MNFzeUekxB2z9oM=</DigestValue>
      </Reference>
      <Reference URI="/xl/calcChain.xml?ContentType=application/vnd.openxmlformats-officedocument.spreadsheetml.calcChain+xml">
        <DigestMethod Algorithm="http://www.w3.org/2001/04/xmlenc#sha256"/>
        <DigestValue>rVfBMycEcUFxHEcltuhV+ihYIp6c5BtQO89XA5GEqxU=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fELFnqMc531iehO8E10qUnjU3FFGSSVfKvsVGL702GU=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ZFSozzGbB1a47afwlCAmhVj6KBqq0914IfnVccIlOek=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Et7T9XurKBJJWrCXtR3dMU+zZ9PJcsL9TMPWUNG8pjo=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l6JraaIXAVuwMYOuu4ponXXW0OslP+GOLKPxtlDY2gQ=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09yPpGq3MZQpK0RtFseVsnCjoRpNef/CSSG5VHcDFaE=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MUaN50pifxAQWjfqS7LrT85mur5b5rvxAqbtf10J+dI=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NKGa6oESicZI+4+7iA/+SPfVcALBldYZAVXg/o4F4AY=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CQRu9lASd34vLJCWD/CtmKMJrz7L1X5SPR/Hx/6/wds=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tB4aMTeGp5tPUoU+Rxzx4Yewg9PVNeXkKtfheHifgYM=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0bnaluOjkoWLUPzeO1N6TC0yZlIDZw/ntg2A+o23rYQ=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drawing1.xml?ContentType=application/vnd.openxmlformats-officedocument.drawing+xml">
        <DigestMethod Algorithm="http://www.w3.org/2001/04/xmlenc#sha256"/>
        <DigestValue>VJGp+b5RfELOYn1IT156xtdC/wKM+1PoiP4KiqV5J4Q=</DigestValue>
      </Reference>
      <Reference URI="/xl/drawings/drawing10.xml?ContentType=application/vnd.openxmlformats-officedocument.drawing+xml">
        <DigestMethod Algorithm="http://www.w3.org/2001/04/xmlenc#sha256"/>
        <DigestValue>BxfK6hnWa2oeA+PnYW1m/b8BROgj0RNfPH5VqAdGmYE=</DigestValue>
      </Reference>
      <Reference URI="/xl/drawings/drawing11.xml?ContentType=application/vnd.openxmlformats-officedocument.drawing+xml">
        <DigestMethod Algorithm="http://www.w3.org/2001/04/xmlenc#sha256"/>
        <DigestValue>6VPOgmRqSSa/z4OsNNw+9kqty9Dj3+MIN+ZkRx2yr1o=</DigestValue>
      </Reference>
      <Reference URI="/xl/drawings/drawing2.xml?ContentType=application/vnd.openxmlformats-officedocument.drawing+xml">
        <DigestMethod Algorithm="http://www.w3.org/2001/04/xmlenc#sha256"/>
        <DigestValue>oY6fCyEPXDWryVqB5QcefYtmNuer41ZbCa2xM8RvW5M=</DigestValue>
      </Reference>
      <Reference URI="/xl/drawings/drawing3.xml?ContentType=application/vnd.openxmlformats-officedocument.drawing+xml">
        <DigestMethod Algorithm="http://www.w3.org/2001/04/xmlenc#sha256"/>
        <DigestValue>QuiYE+N0EQ39os0WD4peMU/pTCKW9vzwL4cKnNS4ANs=</DigestValue>
      </Reference>
      <Reference URI="/xl/drawings/drawing4.xml?ContentType=application/vnd.openxmlformats-officedocument.drawing+xml">
        <DigestMethod Algorithm="http://www.w3.org/2001/04/xmlenc#sha256"/>
        <DigestValue>8IMoEWnGYiTY1VwJ5LTmkUiWw8EKOK1RaxW3xLcDGdQ=</DigestValue>
      </Reference>
      <Reference URI="/xl/drawings/drawing5.xml?ContentType=application/vnd.openxmlformats-officedocument.drawing+xml">
        <DigestMethod Algorithm="http://www.w3.org/2001/04/xmlenc#sha256"/>
        <DigestValue>nxTrePCnnP04JPAQ49eGqJGnAv1vytpqjkYQNnLKmGo=</DigestValue>
      </Reference>
      <Reference URI="/xl/drawings/drawing6.xml?ContentType=application/vnd.openxmlformats-officedocument.drawing+xml">
        <DigestMethod Algorithm="http://www.w3.org/2001/04/xmlenc#sha256"/>
        <DigestValue>SoJpa+NoNif82LaOpW6ZFZaPfOIxrHJooCDxC5xFAOY=</DigestValue>
      </Reference>
      <Reference URI="/xl/drawings/drawing7.xml?ContentType=application/vnd.openxmlformats-officedocument.drawing+xml">
        <DigestMethod Algorithm="http://www.w3.org/2001/04/xmlenc#sha256"/>
        <DigestValue>SOPoqUAG5picplC4bGeFV+OoaIjdQuzOwJJO38hWu2A=</DigestValue>
      </Reference>
      <Reference URI="/xl/drawings/drawing8.xml?ContentType=application/vnd.openxmlformats-officedocument.drawing+xml">
        <DigestMethod Algorithm="http://www.w3.org/2001/04/xmlenc#sha256"/>
        <DigestValue>Mt8BL/O9YFIN6EgQsxAptM3uYFCxs9xmbYzpHxyoDY0=</DigestValue>
      </Reference>
      <Reference URI="/xl/drawings/drawing9.xml?ContentType=application/vnd.openxmlformats-officedocument.drawing+xml">
        <DigestMethod Algorithm="http://www.w3.org/2001/04/xmlenc#sha256"/>
        <DigestValue>lpiYY4mWysZ3IRtiBnC8WdswKgetL4O94RK80Cpz2Gk=</DigestValue>
      </Reference>
      <Reference URI="/xl/drawings/vmlDrawing1.vml?ContentType=application/vnd.openxmlformats-officedocument.vmlDrawing">
        <DigestMethod Algorithm="http://www.w3.org/2001/04/xmlenc#sha256"/>
        <DigestValue>ogJc9QPc9WvkjCJSL8VazHYEdh1HJdvnsUk1XP6jonE=</DigestValue>
      </Reference>
      <Reference URI="/xl/embeddings/Documento_de_Microsoft_Word.docx?ContentType=application/vnd.openxmlformats-officedocument.wordprocessingml.document">
        <DigestMethod Algorithm="http://www.w3.org/2001/04/xmlenc#sha256"/>
        <DigestValue>2+Q4Jp5VvnbheD1W3mxNf8ciSLdeW+RISDGkAa7Mdds=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I4IwnXvgq+AyDlPc53OTfCQ6YJF3M8P5m/VU2vN5tII=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kvXEOxGWhFE71qOHklvr8/HL7vD5NYcge9iOU/VswdI=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0iaurinwprZVE9UYZT4iGWYkvaYdglpdh43ASQawatA=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PCgiKepIZxbkFUo8huy3MkKecmfcHYEqiFRAZAR0Cs8=</DigestValue>
      </Reference>
      <Reference URI="/xl/media/image1.emf?ContentType=image/x-emf">
        <DigestMethod Algorithm="http://www.w3.org/2001/04/xmlenc#sha256"/>
        <DigestValue>39xeoNb/aknKyfWh+4YaJZ+IrnMx+FsfMD5T5BBc8bw=</DigestValue>
      </Reference>
      <Reference URI="/xl/media/image10.emf?ContentType=image/x-emf">
        <DigestMethod Algorithm="http://www.w3.org/2001/04/xmlenc#sha256"/>
        <DigestValue>ldLAXQf02eoGEZutVqva+6yV2dlXyq8t/HqBN4SgsMM=</DigestValue>
      </Reference>
      <Reference URI="/xl/media/image11.emf?ContentType=image/x-emf">
        <DigestMethod Algorithm="http://www.w3.org/2001/04/xmlenc#sha256"/>
        <DigestValue>Pdg3Y8C6j8Ivc9dkfgRnEPebtvkD3k4h9b7Is81CJsw=</DigestValue>
      </Reference>
      <Reference URI="/xl/media/image12.emf?ContentType=image/x-emf">
        <DigestMethod Algorithm="http://www.w3.org/2001/04/xmlenc#sha256"/>
        <DigestValue>DYVS9T6v3GhRYj4ZTZN+mdH2LweOQ0jS4wGnmNUWbDE=</DigestValue>
      </Reference>
      <Reference URI="/xl/media/image13.emf?ContentType=image/x-emf">
        <DigestMethod Algorithm="http://www.w3.org/2001/04/xmlenc#sha256"/>
        <DigestValue>04Pl/1KISGgAGecdQimd1ttQy9B2v81UreQRa8+F1NQ=</DigestValue>
      </Reference>
      <Reference URI="/xl/media/image14.png?ContentType=image/png">
        <DigestMethod Algorithm="http://www.w3.org/2001/04/xmlenc#sha256"/>
        <DigestValue>XnNb4YKXBNusZ3ToYofmVsoGlbzCbmMoIlUSAvixDMU=</DigestValue>
      </Reference>
      <Reference URI="/xl/media/image2.emf?ContentType=image/x-emf">
        <DigestMethod Algorithm="http://www.w3.org/2001/04/xmlenc#sha256"/>
        <DigestValue>0Wifnn5mWNmu5fk35yB9L09CsZ7qr43ixsVPiH/Rm2Q=</DigestValue>
      </Reference>
      <Reference URI="/xl/media/image3.emf?ContentType=image/x-emf">
        <DigestMethod Algorithm="http://www.w3.org/2001/04/xmlenc#sha256"/>
        <DigestValue>vOWV+ggCqLzrFRFxXqW7aG19lyQvyp85nBAbE8W9S1s=</DigestValue>
      </Reference>
      <Reference URI="/xl/media/image4.emf?ContentType=image/x-emf">
        <DigestMethod Algorithm="http://www.w3.org/2001/04/xmlenc#sha256"/>
        <DigestValue>it6VFoW2OeRN/v70mvN7GX6M6QF5SCh3M9b9JDcElxM=</DigestValue>
      </Reference>
      <Reference URI="/xl/media/image5.emf?ContentType=image/x-emf">
        <DigestMethod Algorithm="http://www.w3.org/2001/04/xmlenc#sha256"/>
        <DigestValue>OUKuRiE84e2NoAHhz2xpnSsPJ9FgccB4xS241h17uzk=</DigestValue>
      </Reference>
      <Reference URI="/xl/media/image6.emf?ContentType=image/x-emf">
        <DigestMethod Algorithm="http://www.w3.org/2001/04/xmlenc#sha256"/>
        <DigestValue>LfYZqOuNUEzAzLXjm74cLF0DzLVMCnOHYW2lZmNdlw4=</DigestValue>
      </Reference>
      <Reference URI="/xl/media/image7.emf?ContentType=image/x-emf">
        <DigestMethod Algorithm="http://www.w3.org/2001/04/xmlenc#sha256"/>
        <DigestValue>o14OUx7H7VdfPCXBK1jV6573MeRkFC5emoCUaflXAw8=</DigestValue>
      </Reference>
      <Reference URI="/xl/media/image8.emf?ContentType=image/x-emf">
        <DigestMethod Algorithm="http://www.w3.org/2001/04/xmlenc#sha256"/>
        <DigestValue>slpYZ3ujFLk9rMW6vVC14roN/Gw4KefOKI3jL9kxAkY=</DigestValue>
      </Reference>
      <Reference URI="/xl/media/image9.emf?ContentType=image/x-emf">
        <DigestMethod Algorithm="http://www.w3.org/2001/04/xmlenc#sha256"/>
        <DigestValue>Ju7/MZoh5Kv6OsiHX/vgkw/TmbPIPJyCB7LrLZM70us=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m0wotic9fB9lLSMvQSL2C8mj+00zTgrbSsb4Jui7wdk=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50koqNrR1ic4+lkmhJdWESLQUrq5GCxeoznQMXXm9zs=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0gd/kLP/4LnDJ1MfLUFwo9ZklLOGA4/f0E5QEdl+54s=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XrbEaHYQcMLK0l1FNEjOmMyIQftuCu9o4kq/sAjrwW0=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vaJn6B6wNBXP5kmpjH8+H46QcWaUKdns/hzGjGpEiCY=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YtOtbRO76Ma88pkN1/0DlzRQFx2verTIwgiA4I/dYSE=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vaJn6B6wNBXP5kmpjH8+H46QcWaUKdns/hzGjGpEiCY=</DigestValue>
      </Reference>
      <Reference URI="/xl/sharedStrings.xml?ContentType=application/vnd.openxmlformats-officedocument.spreadsheetml.sharedStrings+xml">
        <DigestMethod Algorithm="http://www.w3.org/2001/04/xmlenc#sha256"/>
        <DigestValue>M4lERnIwUv77PzrBa0KuYkT8LUtjVAETp5zVa1T8+Yo=</DigestValue>
      </Reference>
      <Reference URI="/xl/styles.xml?ContentType=application/vnd.openxmlformats-officedocument.spreadsheetml.styles+xml">
        <DigestMethod Algorithm="http://www.w3.org/2001/04/xmlenc#sha256"/>
        <DigestValue>pVcYrluDS7crwjKDfgy4tszY76vcYoEncal3v34kbno=</DigestValue>
      </Reference>
      <Reference URI="/xl/theme/theme1.xml?ContentType=application/vnd.openxmlformats-officedocument.theme+xml">
        <DigestMethod Algorithm="http://www.w3.org/2001/04/xmlenc#sha256"/>
        <DigestValue>y9/o+8rOZ7WcZ+RvGvz47D9aw6YQv1ngthYeL7qfv4U=</DigestValue>
      </Reference>
      <Reference URI="/xl/workbook.xml?ContentType=application/vnd.openxmlformats-officedocument.spreadsheetml.sheet.main+xml">
        <DigestMethod Algorithm="http://www.w3.org/2001/04/xmlenc#sha256"/>
        <DigestValue>qLTDscOF7h7ae88NNC2w6hoa+3ODLvo67E/XDEysb1U=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OZN3816x952FMFlNoTE5TTjh0Prg8LGiyQwISpXPzn0=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5GZR8kJIOaHvy2VnbUiRgyNB5menELbxKzlmtspM6QA=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HeCfwdvuI2t/xa4QgtIf1LWzcwS2nsGCgVTwTgfyoL8=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/i/BU9+YPIaJsy86hRRN7pkozHpecg5XjL8Icwx98Mk=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iDKRbQeUJNoMTGkmhj7I3OaYgUfiKKxJjZm0/XUcKEI=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9Os/7bUrF0E+VUJL/LgBxih/cMmtCH5ihS0sHmMyDIY=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UAyrGvvGmXd+lb67mXj6+OdlqQPgil3gZZk2l80WtBI=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lHnnYDirKb6jIxGHnqbP97pjMgmbUlToG4p69Ye0Gm8=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sheet1.xml?ContentType=application/vnd.openxmlformats-officedocument.spreadsheetml.worksheet+xml">
        <DigestMethod Algorithm="http://www.w3.org/2001/04/xmlenc#sha256"/>
        <DigestValue>KdFOVUWqtJabg/tv0BSUGwncsLNi5Zodj5Z1bYWRTo0=</DigestValue>
      </Reference>
      <Reference URI="/xl/worksheets/sheet10.xml?ContentType=application/vnd.openxmlformats-officedocument.spreadsheetml.worksheet+xml">
        <DigestMethod Algorithm="http://www.w3.org/2001/04/xmlenc#sha256"/>
        <DigestValue>jGEvGgyTm1bZMH3ggqfHkDAAySKJUsy9LUGXW3pa/Ro=</DigestValue>
      </Reference>
      <Reference URI="/xl/worksheets/sheet11.xml?ContentType=application/vnd.openxmlformats-officedocument.spreadsheetml.worksheet+xml">
        <DigestMethod Algorithm="http://www.w3.org/2001/04/xmlenc#sha256"/>
        <DigestValue>rNHhnbDyCB4gObEND+3qCoDHJHopayWdgl1XTOixo/g=</DigestValue>
      </Reference>
      <Reference URI="/xl/worksheets/sheet12.xml?ContentType=application/vnd.openxmlformats-officedocument.spreadsheetml.worksheet+xml">
        <DigestMethod Algorithm="http://www.w3.org/2001/04/xmlenc#sha256"/>
        <DigestValue>p7QNMazEBCrOKbbeybftX7cOH2TpEO9L6jJwB7zCu+A=</DigestValue>
      </Reference>
      <Reference URI="/xl/worksheets/sheet13.xml?ContentType=application/vnd.openxmlformats-officedocument.spreadsheetml.worksheet+xml">
        <DigestMethod Algorithm="http://www.w3.org/2001/04/xmlenc#sha256"/>
        <DigestValue>pKnE95+Tkw652lldLurmt2RZi7dd2J+zn5mdTu3V1ww=</DigestValue>
      </Reference>
      <Reference URI="/xl/worksheets/sheet14.xml?ContentType=application/vnd.openxmlformats-officedocument.spreadsheetml.worksheet+xml">
        <DigestMethod Algorithm="http://www.w3.org/2001/04/xmlenc#sha256"/>
        <DigestValue>lXLwVz+6bWSii/h5fGzafxA5tVq4XBN7dAU25BMRPS4=</DigestValue>
      </Reference>
      <Reference URI="/xl/worksheets/sheet15.xml?ContentType=application/vnd.openxmlformats-officedocument.spreadsheetml.worksheet+xml">
        <DigestMethod Algorithm="http://www.w3.org/2001/04/xmlenc#sha256"/>
        <DigestValue>IL3gY0gARXo2OVQ+BKwabsczuxgJCqjh/FolAK4o28o=</DigestValue>
      </Reference>
      <Reference URI="/xl/worksheets/sheet16.xml?ContentType=application/vnd.openxmlformats-officedocument.spreadsheetml.worksheet+xml">
        <DigestMethod Algorithm="http://www.w3.org/2001/04/xmlenc#sha256"/>
        <DigestValue>R6N+FbCPXdmMOAMz/dX+fSBDz+IlLGj6Qb8orXUr3wM=</DigestValue>
      </Reference>
      <Reference URI="/xl/worksheets/sheet17.xml?ContentType=application/vnd.openxmlformats-officedocument.spreadsheetml.worksheet+xml">
        <DigestMethod Algorithm="http://www.w3.org/2001/04/xmlenc#sha256"/>
        <DigestValue>k8ss2e7zTORz3C34piko7/rRuUIBZIUqEwsrvgqOUKk=</DigestValue>
      </Reference>
      <Reference URI="/xl/worksheets/sheet18.xml?ContentType=application/vnd.openxmlformats-officedocument.spreadsheetml.worksheet+xml">
        <DigestMethod Algorithm="http://www.w3.org/2001/04/xmlenc#sha256"/>
        <DigestValue>oCInLbspV2GN3ZgkdiGQvumS76H7nFzzoEAQB4zdXnY=</DigestValue>
      </Reference>
      <Reference URI="/xl/worksheets/sheet19.xml?ContentType=application/vnd.openxmlformats-officedocument.spreadsheetml.worksheet+xml">
        <DigestMethod Algorithm="http://www.w3.org/2001/04/xmlenc#sha256"/>
        <DigestValue>gVxZQ+yC1Yxuf0+PzdpZqdMIsT2sqNicGDNI+L1erWw=</DigestValue>
      </Reference>
      <Reference URI="/xl/worksheets/sheet2.xml?ContentType=application/vnd.openxmlformats-officedocument.spreadsheetml.worksheet+xml">
        <DigestMethod Algorithm="http://www.w3.org/2001/04/xmlenc#sha256"/>
        <DigestValue>POU8Eu6m7xUdkK2FzOniQfcR9A5Woy+xoyBAJALj6Fs=</DigestValue>
      </Reference>
      <Reference URI="/xl/worksheets/sheet20.xml?ContentType=application/vnd.openxmlformats-officedocument.spreadsheetml.worksheet+xml">
        <DigestMethod Algorithm="http://www.w3.org/2001/04/xmlenc#sha256"/>
        <DigestValue>A190IQsk9FNzv25P4mYpDve4apKLfc93wIRkFEYaNcA=</DigestValue>
      </Reference>
      <Reference URI="/xl/worksheets/sheet21.xml?ContentType=application/vnd.openxmlformats-officedocument.spreadsheetml.worksheet+xml">
        <DigestMethod Algorithm="http://www.w3.org/2001/04/xmlenc#sha256"/>
        <DigestValue>Zn6T91P2YpgVkm57T3NHPSeeyV4QG0IRvqRFyYyDrlo=</DigestValue>
      </Reference>
      <Reference URI="/xl/worksheets/sheet3.xml?ContentType=application/vnd.openxmlformats-officedocument.spreadsheetml.worksheet+xml">
        <DigestMethod Algorithm="http://www.w3.org/2001/04/xmlenc#sha256"/>
        <DigestValue>2Fwl6InyBKLaa4XjnCdrtWrLIVuDeyGS6iXwB4ODJt0=</DigestValue>
      </Reference>
      <Reference URI="/xl/worksheets/sheet4.xml?ContentType=application/vnd.openxmlformats-officedocument.spreadsheetml.worksheet+xml">
        <DigestMethod Algorithm="http://www.w3.org/2001/04/xmlenc#sha256"/>
        <DigestValue>s7eX7KVDXhBHYGIF+DNuaTpKYHANI71ERR8vQYfrGnI=</DigestValue>
      </Reference>
      <Reference URI="/xl/worksheets/sheet5.xml?ContentType=application/vnd.openxmlformats-officedocument.spreadsheetml.worksheet+xml">
        <DigestMethod Algorithm="http://www.w3.org/2001/04/xmlenc#sha256"/>
        <DigestValue>kxccILjgYHxCfUCVEt4EEZesJl4hkYN7XCPuiKkX2VI=</DigestValue>
      </Reference>
      <Reference URI="/xl/worksheets/sheet6.xml?ContentType=application/vnd.openxmlformats-officedocument.spreadsheetml.worksheet+xml">
        <DigestMethod Algorithm="http://www.w3.org/2001/04/xmlenc#sha256"/>
        <DigestValue>BlwCEygJcvCWvE/kd3Jw8AK9C+iUFcRdcPhweb1ZnMM=</DigestValue>
      </Reference>
      <Reference URI="/xl/worksheets/sheet7.xml?ContentType=application/vnd.openxmlformats-officedocument.spreadsheetml.worksheet+xml">
        <DigestMethod Algorithm="http://www.w3.org/2001/04/xmlenc#sha256"/>
        <DigestValue>+8ygby6N3pLoaSruFk2m8llMgdji4IlhiWMsuymDec4=</DigestValue>
      </Reference>
      <Reference URI="/xl/worksheets/sheet8.xml?ContentType=application/vnd.openxmlformats-officedocument.spreadsheetml.worksheet+xml">
        <DigestMethod Algorithm="http://www.w3.org/2001/04/xmlenc#sha256"/>
        <DigestValue>ctbL8IeWHaqdGEHatqJFHe+v/9ydV2rI1VLYxBZGfuY=</DigestValue>
      </Reference>
      <Reference URI="/xl/worksheets/sheet9.xml?ContentType=application/vnd.openxmlformats-officedocument.spreadsheetml.worksheet+xml">
        <DigestMethod Algorithm="http://www.w3.org/2001/04/xmlenc#sha256"/>
        <DigestValue>HUHndCFruk/GN1yelXf7OsdwqXx+IJkMiQt+klLvX+s=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2020-11-13T13:03:39Z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2020-11-13T13:03:39Z</xd:SigningTime>
          <xd:SigningCertificate>
            <xd:Cert>
              <xd:CertDigest>
                <DigestMethod Algorithm="http://www.w3.org/2001/04/xmlenc#sha256"/>
                <DigestValue>fciDhpYuXfrWqvbTTgGuyLPAcnwOwnmTDDpON391qO8=</DigestValue>
              </xd:CertDigest>
              <xd:IssuerSerial>
                <X509IssuerName>CN=CA-VIT S.A., O=VIT S.A., C=PY, SERIALNUMBER=RUC 80080099-0</X509IssuerName>
                <X509SerialNumber>83966737827445388739625130579661659362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Z+q+6+OYm+dRJYRUa9U+n3KYUGdj5IKSX9W6xDI9Ef0=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ZIK9gDboSMwNKHTJB3THzJJy5Y7+wq8/ec2bJeCHlG0=</DigestValue>
    </Reference>
  </SignedInfo>
  <SignatureValue>QqfJuMCmdrSACc6hAOvB58NY9Q1iOQj5PbSXILogbSkWelbRs2QgAj+wTjehqF7SCbCunsQT0QU2
sYg6BTuu1eNm3J7FxiRD6970YuSUL6OdGDB/dxu4GmK7nWgyLE+MxNIT4Kfee+tMrdtQBNrnki8u
lzCqHOqEfeg3uKJLkPdlyc/WI/BTfWF5yD8+WprNSFV2meVs5A/ZkYQl7p1tOF4cj+EeY3EZvyG5
FXRCn7WbHEogk6a/eR49HVIBb6vCXvhPkFeJVFOPMT+s6W+QlDK4PZQ70HsIVu3dprm+caMScLzF
1kTu9ku+XA6niUyhkY+PMAaKr6rKDxRjBiOtKg==</SignatureValue>
  <KeyInfo>
    <X509Data>
      <X509Certificate>MIIH0TCCBbmgAwIBAgIQYVERZhw5ARpc1XOxrGVrZTANBgkqhkiG9w0BAQsFADBPMRcwFQYDVQQFEw5SVUMgODAwODAwOTktMDELMAkGA1UEBhMCUFkxETAPBgNVBAoMCFZJVCBTLkEuMRQwEgYDVQQDEwtDQS1WSVQgUy5BLjAeFw0xOTA1MTAxMjUwNTdaFw0yMTA1MTAxMjUwNTdaMIGqMRcwFQYDVQQqDA5KT0FRVUlOIEFSVFVSTzEZMBcGA1UEBAwQQkVOSVRFWiBGQU5USUxMSTERMA8GA1UEBRMIQ0k4NjQ5MDkxKDAmBgNVBAMMH0pPQVFVSU4gQVJUVVJPIEJFTklURVogRkFOVElMTEkxETAPBgNVBAsMCEZJUk1BIEYyMRcwFQYDVQQKDA5QRVJTT05BIEZJU0lDQTELMAkGA1UEBhMCUFkwggEiMA0GCSqGSIb3DQEBAQUAA4IBDwAwggEKAoIBAQCsqFXqprx3NwFAkKB7xGrDUtE8Y0eJ4+Ed9KITRUVvvZcm2ovt08HQs7GZnY3dcJ3uqZA542IpV8NZkv7d6QEe+h1fzcyIZa3N8ZxoM/oFffocyo4gizcrxCRXG4RfGWKOSLpuPMRdqA10V6mwjTpO7rM8BeyKD8vbHiXstvYoaaUK0w6/koLa5tWKdxceV9Dn0545n37ujcdmUhK/Bl+Mv2YgC2p6azeRkwuVb8Qyy2RBZF+IHugmMaQT2ixjmux13I63BbVrKuxru2Bxcv1w+uLwOYAT+wzF7O9oYt4bqDQnv84sVCc2G7ofLnFLbGBLdSB+OcN5C8ONsZmEKiUtAgMBAAGjggNLMIIDRzAMBgNVHRMBAf8EAjAAMA4GA1UdDwEB/wQEAwIF4DAsBgNVHSUBAf8EIjAgBggrBgEFBQcDBAYIKwYBBQUHAwIGCisGAQQBgjcUAgIwHQYDVR0OBBYEFBviMS2JdA/d4OXz8FZ5jCa9XGzmMB8GA1UdIwQYMBaAFANjfJ9tWnKlU5G02+yR+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QYDVR0RBBowGIEWSk9BUVVJTkFCRkBIT1R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CZERjpio+y30jxOVRkHQlnfQJOcjNJvjPHYmLeYufqJhIuc9uNKsZUfiVmvioaBEvTrG4vUQLu4mzHMNLb+bVmdTSyh0lNDM2Zmg7GJxyY23UuZ2F0naIHEB1tK+b7pSJ71Lngz2t5Uwbs2a8SbhmyGu+/vvWczOhcckwWHBVdOTVdyCxa4RhFIkqmicbce28KecHPb630uiDC6jl+bpB9ZugGsObCFKyB4A5VasOXtRnG/46cIrNC2xpPHTJ1uhqPLLq0/rsDNPXj4NA/1pwDfQ5YC65B3dWosRWyDMr5NOV2eydpGwtLeedwYKGtGyA0X+AyqOitMC0E1Lh/Luv07dNAFR3A8hBDOdmBc58XyY2op7idECs6gP+TlMFEW8Vr+SQoc6HyeyOIdTvPOuunTvDfdO8UiKX2mQ+I/qMAcH/tpAXamEwexvDsj9dWBKkkwDJm6w612XP0QhzoifOjM7QW0i05j3IzLbgkTi+a2k5qkNV79KXWoJM/3wGvK6DIBCe9B2lfpGkEoLDE3O03IhyDczdlQkU29rBXakyPSkHpd9ZkNhsO3LP7O+AqSzs1AmXg1GlyeJUABTzY6hADocNOKiFmznL9r2VLt1a2a5L9t6VvY7czrmSRf9m/CejScPRypwJNwN9sk5siJATwgmBqflfOpGpJPMXbm+8o4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gZQuyuAZqfU+0x+yWgNTM94Z5kh0MNFzeUekxB2z9oM=</DigestValue>
      </Reference>
      <Reference URI="/xl/calcChain.xml?ContentType=application/vnd.openxmlformats-officedocument.spreadsheetml.calcChain+xml">
        <DigestMethod Algorithm="http://www.w3.org/2001/04/xmlenc#sha256"/>
        <DigestValue>rVfBMycEcUFxHEcltuhV+ihYIp6c5BtQO89XA5GEqxU=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fELFnqMc531iehO8E10qUnjU3FFGSSVfKvsVGL702GU=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ZFSozzGbB1a47afwlCAmhVj6KBqq0914IfnVccIlOek=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Et7T9XurKBJJWrCXtR3dMU+zZ9PJcsL9TMPWUNG8pjo=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l6JraaIXAVuwMYOuu4ponXXW0OslP+GOLKPxtlDY2gQ=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09yPpGq3MZQpK0RtFseVsnCjoRpNef/CSSG5VHcDFaE=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MUaN50pifxAQWjfqS7LrT85mur5b5rvxAqbtf10J+dI=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NKGa6oESicZI+4+7iA/+SPfVcALBldYZAVXg/o4F4AY=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CQRu9lASd34vLJCWD/CtmKMJrz7L1X5SPR/Hx/6/wds=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tB4aMTeGp5tPUoU+Rxzx4Yewg9PVNeXkKtfheHifgYM=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0bnaluOjkoWLUPzeO1N6TC0yZlIDZw/ntg2A+o23rYQ=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drawing1.xml?ContentType=application/vnd.openxmlformats-officedocument.drawing+xml">
        <DigestMethod Algorithm="http://www.w3.org/2001/04/xmlenc#sha256"/>
        <DigestValue>VJGp+b5RfELOYn1IT156xtdC/wKM+1PoiP4KiqV5J4Q=</DigestValue>
      </Reference>
      <Reference URI="/xl/drawings/drawing10.xml?ContentType=application/vnd.openxmlformats-officedocument.drawing+xml">
        <DigestMethod Algorithm="http://www.w3.org/2001/04/xmlenc#sha256"/>
        <DigestValue>BxfK6hnWa2oeA+PnYW1m/b8BROgj0RNfPH5VqAdGmYE=</DigestValue>
      </Reference>
      <Reference URI="/xl/drawings/drawing11.xml?ContentType=application/vnd.openxmlformats-officedocument.drawing+xml">
        <DigestMethod Algorithm="http://www.w3.org/2001/04/xmlenc#sha256"/>
        <DigestValue>6VPOgmRqSSa/z4OsNNw+9kqty9Dj3+MIN+ZkRx2yr1o=</DigestValue>
      </Reference>
      <Reference URI="/xl/drawings/drawing2.xml?ContentType=application/vnd.openxmlformats-officedocument.drawing+xml">
        <DigestMethod Algorithm="http://www.w3.org/2001/04/xmlenc#sha256"/>
        <DigestValue>oY6fCyEPXDWryVqB5QcefYtmNuer41ZbCa2xM8RvW5M=</DigestValue>
      </Reference>
      <Reference URI="/xl/drawings/drawing3.xml?ContentType=application/vnd.openxmlformats-officedocument.drawing+xml">
        <DigestMethod Algorithm="http://www.w3.org/2001/04/xmlenc#sha256"/>
        <DigestValue>QuiYE+N0EQ39os0WD4peMU/pTCKW9vzwL4cKnNS4ANs=</DigestValue>
      </Reference>
      <Reference URI="/xl/drawings/drawing4.xml?ContentType=application/vnd.openxmlformats-officedocument.drawing+xml">
        <DigestMethod Algorithm="http://www.w3.org/2001/04/xmlenc#sha256"/>
        <DigestValue>8IMoEWnGYiTY1VwJ5LTmkUiWw8EKOK1RaxW3xLcDGdQ=</DigestValue>
      </Reference>
      <Reference URI="/xl/drawings/drawing5.xml?ContentType=application/vnd.openxmlformats-officedocument.drawing+xml">
        <DigestMethod Algorithm="http://www.w3.org/2001/04/xmlenc#sha256"/>
        <DigestValue>nxTrePCnnP04JPAQ49eGqJGnAv1vytpqjkYQNnLKmGo=</DigestValue>
      </Reference>
      <Reference URI="/xl/drawings/drawing6.xml?ContentType=application/vnd.openxmlformats-officedocument.drawing+xml">
        <DigestMethod Algorithm="http://www.w3.org/2001/04/xmlenc#sha256"/>
        <DigestValue>SoJpa+NoNif82LaOpW6ZFZaPfOIxrHJooCDxC5xFAOY=</DigestValue>
      </Reference>
      <Reference URI="/xl/drawings/drawing7.xml?ContentType=application/vnd.openxmlformats-officedocument.drawing+xml">
        <DigestMethod Algorithm="http://www.w3.org/2001/04/xmlenc#sha256"/>
        <DigestValue>SOPoqUAG5picplC4bGeFV+OoaIjdQuzOwJJO38hWu2A=</DigestValue>
      </Reference>
      <Reference URI="/xl/drawings/drawing8.xml?ContentType=application/vnd.openxmlformats-officedocument.drawing+xml">
        <DigestMethod Algorithm="http://www.w3.org/2001/04/xmlenc#sha256"/>
        <DigestValue>Mt8BL/O9YFIN6EgQsxAptM3uYFCxs9xmbYzpHxyoDY0=</DigestValue>
      </Reference>
      <Reference URI="/xl/drawings/drawing9.xml?ContentType=application/vnd.openxmlformats-officedocument.drawing+xml">
        <DigestMethod Algorithm="http://www.w3.org/2001/04/xmlenc#sha256"/>
        <DigestValue>lpiYY4mWysZ3IRtiBnC8WdswKgetL4O94RK80Cpz2Gk=</DigestValue>
      </Reference>
      <Reference URI="/xl/drawings/vmlDrawing1.vml?ContentType=application/vnd.openxmlformats-officedocument.vmlDrawing">
        <DigestMethod Algorithm="http://www.w3.org/2001/04/xmlenc#sha256"/>
        <DigestValue>ogJc9QPc9WvkjCJSL8VazHYEdh1HJdvnsUk1XP6jonE=</DigestValue>
      </Reference>
      <Reference URI="/xl/embeddings/Documento_de_Microsoft_Word.docx?ContentType=application/vnd.openxmlformats-officedocument.wordprocessingml.document">
        <DigestMethod Algorithm="http://www.w3.org/2001/04/xmlenc#sha256"/>
        <DigestValue>2+Q4Jp5VvnbheD1W3mxNf8ciSLdeW+RISDGkAa7Mdds=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I4IwnXvgq+AyDlPc53OTfCQ6YJF3M8P5m/VU2vN5tII=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kvXEOxGWhFE71qOHklvr8/HL7vD5NYcge9iOU/VswdI=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0iaurinwprZVE9UYZT4iGWYkvaYdglpdh43ASQawatA=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PCgiKepIZxbkFUo8huy3MkKecmfcHYEqiFRAZAR0Cs8=</DigestValue>
      </Reference>
      <Reference URI="/xl/media/image1.emf?ContentType=image/x-emf">
        <DigestMethod Algorithm="http://www.w3.org/2001/04/xmlenc#sha256"/>
        <DigestValue>39xeoNb/aknKyfWh+4YaJZ+IrnMx+FsfMD5T5BBc8bw=</DigestValue>
      </Reference>
      <Reference URI="/xl/media/image10.emf?ContentType=image/x-emf">
        <DigestMethod Algorithm="http://www.w3.org/2001/04/xmlenc#sha256"/>
        <DigestValue>ldLAXQf02eoGEZutVqva+6yV2dlXyq8t/HqBN4SgsMM=</DigestValue>
      </Reference>
      <Reference URI="/xl/media/image11.emf?ContentType=image/x-emf">
        <DigestMethod Algorithm="http://www.w3.org/2001/04/xmlenc#sha256"/>
        <DigestValue>Pdg3Y8C6j8Ivc9dkfgRnEPebtvkD3k4h9b7Is81CJsw=</DigestValue>
      </Reference>
      <Reference URI="/xl/media/image12.emf?ContentType=image/x-emf">
        <DigestMethod Algorithm="http://www.w3.org/2001/04/xmlenc#sha256"/>
        <DigestValue>DYVS9T6v3GhRYj4ZTZN+mdH2LweOQ0jS4wGnmNUWbDE=</DigestValue>
      </Reference>
      <Reference URI="/xl/media/image13.emf?ContentType=image/x-emf">
        <DigestMethod Algorithm="http://www.w3.org/2001/04/xmlenc#sha256"/>
        <DigestValue>04Pl/1KISGgAGecdQimd1ttQy9B2v81UreQRa8+F1NQ=</DigestValue>
      </Reference>
      <Reference URI="/xl/media/image14.png?ContentType=image/png">
        <DigestMethod Algorithm="http://www.w3.org/2001/04/xmlenc#sha256"/>
        <DigestValue>XnNb4YKXBNusZ3ToYofmVsoGlbzCbmMoIlUSAvixDMU=</DigestValue>
      </Reference>
      <Reference URI="/xl/media/image2.emf?ContentType=image/x-emf">
        <DigestMethod Algorithm="http://www.w3.org/2001/04/xmlenc#sha256"/>
        <DigestValue>0Wifnn5mWNmu5fk35yB9L09CsZ7qr43ixsVPiH/Rm2Q=</DigestValue>
      </Reference>
      <Reference URI="/xl/media/image3.emf?ContentType=image/x-emf">
        <DigestMethod Algorithm="http://www.w3.org/2001/04/xmlenc#sha256"/>
        <DigestValue>vOWV+ggCqLzrFRFxXqW7aG19lyQvyp85nBAbE8W9S1s=</DigestValue>
      </Reference>
      <Reference URI="/xl/media/image4.emf?ContentType=image/x-emf">
        <DigestMethod Algorithm="http://www.w3.org/2001/04/xmlenc#sha256"/>
        <DigestValue>it6VFoW2OeRN/v70mvN7GX6M6QF5SCh3M9b9JDcElxM=</DigestValue>
      </Reference>
      <Reference URI="/xl/media/image5.emf?ContentType=image/x-emf">
        <DigestMethod Algorithm="http://www.w3.org/2001/04/xmlenc#sha256"/>
        <DigestValue>OUKuRiE84e2NoAHhz2xpnSsPJ9FgccB4xS241h17uzk=</DigestValue>
      </Reference>
      <Reference URI="/xl/media/image6.emf?ContentType=image/x-emf">
        <DigestMethod Algorithm="http://www.w3.org/2001/04/xmlenc#sha256"/>
        <DigestValue>LfYZqOuNUEzAzLXjm74cLF0DzLVMCnOHYW2lZmNdlw4=</DigestValue>
      </Reference>
      <Reference URI="/xl/media/image7.emf?ContentType=image/x-emf">
        <DigestMethod Algorithm="http://www.w3.org/2001/04/xmlenc#sha256"/>
        <DigestValue>o14OUx7H7VdfPCXBK1jV6573MeRkFC5emoCUaflXAw8=</DigestValue>
      </Reference>
      <Reference URI="/xl/media/image8.emf?ContentType=image/x-emf">
        <DigestMethod Algorithm="http://www.w3.org/2001/04/xmlenc#sha256"/>
        <DigestValue>slpYZ3ujFLk9rMW6vVC14roN/Gw4KefOKI3jL9kxAkY=</DigestValue>
      </Reference>
      <Reference URI="/xl/media/image9.emf?ContentType=image/x-emf">
        <DigestMethod Algorithm="http://www.w3.org/2001/04/xmlenc#sha256"/>
        <DigestValue>Ju7/MZoh5Kv6OsiHX/vgkw/TmbPIPJyCB7LrLZM70us=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m0wotic9fB9lLSMvQSL2C8mj+00zTgrbSsb4Jui7wdk=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50koqNrR1ic4+lkmhJdWESLQUrq5GCxeoznQMXXm9zs=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0gd/kLP/4LnDJ1MfLUFwo9ZklLOGA4/f0E5QEdl+54s=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XrbEaHYQcMLK0l1FNEjOmMyIQftuCu9o4kq/sAjrwW0=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vaJn6B6wNBXP5kmpjH8+H46QcWaUKdns/hzGjGpEiCY=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YtOtbRO76Ma88pkN1/0DlzRQFx2verTIwgiA4I/dYSE=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vaJn6B6wNBXP5kmpjH8+H46QcWaUKdns/hzGjGpEiCY=</DigestValue>
      </Reference>
      <Reference URI="/xl/sharedStrings.xml?ContentType=application/vnd.openxmlformats-officedocument.spreadsheetml.sharedStrings+xml">
        <DigestMethod Algorithm="http://www.w3.org/2001/04/xmlenc#sha256"/>
        <DigestValue>M4lERnIwUv77PzrBa0KuYkT8LUtjVAETp5zVa1T8+Yo=</DigestValue>
      </Reference>
      <Reference URI="/xl/styles.xml?ContentType=application/vnd.openxmlformats-officedocument.spreadsheetml.styles+xml">
        <DigestMethod Algorithm="http://www.w3.org/2001/04/xmlenc#sha256"/>
        <DigestValue>pVcYrluDS7crwjKDfgy4tszY76vcYoEncal3v34kbno=</DigestValue>
      </Reference>
      <Reference URI="/xl/theme/theme1.xml?ContentType=application/vnd.openxmlformats-officedocument.theme+xml">
        <DigestMethod Algorithm="http://www.w3.org/2001/04/xmlenc#sha256"/>
        <DigestValue>y9/o+8rOZ7WcZ+RvGvz47D9aw6YQv1ngthYeL7qfv4U=</DigestValue>
      </Reference>
      <Reference URI="/xl/workbook.xml?ContentType=application/vnd.openxmlformats-officedocument.spreadsheetml.sheet.main+xml">
        <DigestMethod Algorithm="http://www.w3.org/2001/04/xmlenc#sha256"/>
        <DigestValue>qLTDscOF7h7ae88NNC2w6hoa+3ODLvo67E/XDEysb1U=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OZN3816x952FMFlNoTE5TTjh0Prg8LGiyQwISpXPzn0=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5GZR8kJIOaHvy2VnbUiRgyNB5menELbxKzlmtspM6QA=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HeCfwdvuI2t/xa4QgtIf1LWzcwS2nsGCgVTwTgfyoL8=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/i/BU9+YPIaJsy86hRRN7pkozHpecg5XjL8Icwx98Mk=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iDKRbQeUJNoMTGkmhj7I3OaYgUfiKKxJjZm0/XUcKEI=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9Os/7bUrF0E+VUJL/LgBxih/cMmtCH5ihS0sHmMyDIY=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UAyrGvvGmXd+lb67mXj6+OdlqQPgil3gZZk2l80WtBI=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lHnnYDirKb6jIxGHnqbP97pjMgmbUlToG4p69Ye0Gm8=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sheet1.xml?ContentType=application/vnd.openxmlformats-officedocument.spreadsheetml.worksheet+xml">
        <DigestMethod Algorithm="http://www.w3.org/2001/04/xmlenc#sha256"/>
        <DigestValue>KdFOVUWqtJabg/tv0BSUGwncsLNi5Zodj5Z1bYWRTo0=</DigestValue>
      </Reference>
      <Reference URI="/xl/worksheets/sheet10.xml?ContentType=application/vnd.openxmlformats-officedocument.spreadsheetml.worksheet+xml">
        <DigestMethod Algorithm="http://www.w3.org/2001/04/xmlenc#sha256"/>
        <DigestValue>jGEvGgyTm1bZMH3ggqfHkDAAySKJUsy9LUGXW3pa/Ro=</DigestValue>
      </Reference>
      <Reference URI="/xl/worksheets/sheet11.xml?ContentType=application/vnd.openxmlformats-officedocument.spreadsheetml.worksheet+xml">
        <DigestMethod Algorithm="http://www.w3.org/2001/04/xmlenc#sha256"/>
        <DigestValue>rNHhnbDyCB4gObEND+3qCoDHJHopayWdgl1XTOixo/g=</DigestValue>
      </Reference>
      <Reference URI="/xl/worksheets/sheet12.xml?ContentType=application/vnd.openxmlformats-officedocument.spreadsheetml.worksheet+xml">
        <DigestMethod Algorithm="http://www.w3.org/2001/04/xmlenc#sha256"/>
        <DigestValue>p7QNMazEBCrOKbbeybftX7cOH2TpEO9L6jJwB7zCu+A=</DigestValue>
      </Reference>
      <Reference URI="/xl/worksheets/sheet13.xml?ContentType=application/vnd.openxmlformats-officedocument.spreadsheetml.worksheet+xml">
        <DigestMethod Algorithm="http://www.w3.org/2001/04/xmlenc#sha256"/>
        <DigestValue>pKnE95+Tkw652lldLurmt2RZi7dd2J+zn5mdTu3V1ww=</DigestValue>
      </Reference>
      <Reference URI="/xl/worksheets/sheet14.xml?ContentType=application/vnd.openxmlformats-officedocument.spreadsheetml.worksheet+xml">
        <DigestMethod Algorithm="http://www.w3.org/2001/04/xmlenc#sha256"/>
        <DigestValue>lXLwVz+6bWSii/h5fGzafxA5tVq4XBN7dAU25BMRPS4=</DigestValue>
      </Reference>
      <Reference URI="/xl/worksheets/sheet15.xml?ContentType=application/vnd.openxmlformats-officedocument.spreadsheetml.worksheet+xml">
        <DigestMethod Algorithm="http://www.w3.org/2001/04/xmlenc#sha256"/>
        <DigestValue>IL3gY0gARXo2OVQ+BKwabsczuxgJCqjh/FolAK4o28o=</DigestValue>
      </Reference>
      <Reference URI="/xl/worksheets/sheet16.xml?ContentType=application/vnd.openxmlformats-officedocument.spreadsheetml.worksheet+xml">
        <DigestMethod Algorithm="http://www.w3.org/2001/04/xmlenc#sha256"/>
        <DigestValue>R6N+FbCPXdmMOAMz/dX+fSBDz+IlLGj6Qb8orXUr3wM=</DigestValue>
      </Reference>
      <Reference URI="/xl/worksheets/sheet17.xml?ContentType=application/vnd.openxmlformats-officedocument.spreadsheetml.worksheet+xml">
        <DigestMethod Algorithm="http://www.w3.org/2001/04/xmlenc#sha256"/>
        <DigestValue>k8ss2e7zTORz3C34piko7/rRuUIBZIUqEwsrvgqOUKk=</DigestValue>
      </Reference>
      <Reference URI="/xl/worksheets/sheet18.xml?ContentType=application/vnd.openxmlformats-officedocument.spreadsheetml.worksheet+xml">
        <DigestMethod Algorithm="http://www.w3.org/2001/04/xmlenc#sha256"/>
        <DigestValue>oCInLbspV2GN3ZgkdiGQvumS76H7nFzzoEAQB4zdXnY=</DigestValue>
      </Reference>
      <Reference URI="/xl/worksheets/sheet19.xml?ContentType=application/vnd.openxmlformats-officedocument.spreadsheetml.worksheet+xml">
        <DigestMethod Algorithm="http://www.w3.org/2001/04/xmlenc#sha256"/>
        <DigestValue>gVxZQ+yC1Yxuf0+PzdpZqdMIsT2sqNicGDNI+L1erWw=</DigestValue>
      </Reference>
      <Reference URI="/xl/worksheets/sheet2.xml?ContentType=application/vnd.openxmlformats-officedocument.spreadsheetml.worksheet+xml">
        <DigestMethod Algorithm="http://www.w3.org/2001/04/xmlenc#sha256"/>
        <DigestValue>POU8Eu6m7xUdkK2FzOniQfcR9A5Woy+xoyBAJALj6Fs=</DigestValue>
      </Reference>
      <Reference URI="/xl/worksheets/sheet20.xml?ContentType=application/vnd.openxmlformats-officedocument.spreadsheetml.worksheet+xml">
        <DigestMethod Algorithm="http://www.w3.org/2001/04/xmlenc#sha256"/>
        <DigestValue>A190IQsk9FNzv25P4mYpDve4apKLfc93wIRkFEYaNcA=</DigestValue>
      </Reference>
      <Reference URI="/xl/worksheets/sheet21.xml?ContentType=application/vnd.openxmlformats-officedocument.spreadsheetml.worksheet+xml">
        <DigestMethod Algorithm="http://www.w3.org/2001/04/xmlenc#sha256"/>
        <DigestValue>Zn6T91P2YpgVkm57T3NHPSeeyV4QG0IRvqRFyYyDrlo=</DigestValue>
      </Reference>
      <Reference URI="/xl/worksheets/sheet3.xml?ContentType=application/vnd.openxmlformats-officedocument.spreadsheetml.worksheet+xml">
        <DigestMethod Algorithm="http://www.w3.org/2001/04/xmlenc#sha256"/>
        <DigestValue>2Fwl6InyBKLaa4XjnCdrtWrLIVuDeyGS6iXwB4ODJt0=</DigestValue>
      </Reference>
      <Reference URI="/xl/worksheets/sheet4.xml?ContentType=application/vnd.openxmlformats-officedocument.spreadsheetml.worksheet+xml">
        <DigestMethod Algorithm="http://www.w3.org/2001/04/xmlenc#sha256"/>
        <DigestValue>s7eX7KVDXhBHYGIF+DNuaTpKYHANI71ERR8vQYfrGnI=</DigestValue>
      </Reference>
      <Reference URI="/xl/worksheets/sheet5.xml?ContentType=application/vnd.openxmlformats-officedocument.spreadsheetml.worksheet+xml">
        <DigestMethod Algorithm="http://www.w3.org/2001/04/xmlenc#sha256"/>
        <DigestValue>kxccILjgYHxCfUCVEt4EEZesJl4hkYN7XCPuiKkX2VI=</DigestValue>
      </Reference>
      <Reference URI="/xl/worksheets/sheet6.xml?ContentType=application/vnd.openxmlformats-officedocument.spreadsheetml.worksheet+xml">
        <DigestMethod Algorithm="http://www.w3.org/2001/04/xmlenc#sha256"/>
        <DigestValue>BlwCEygJcvCWvE/kd3Jw8AK9C+iUFcRdcPhweb1ZnMM=</DigestValue>
      </Reference>
      <Reference URI="/xl/worksheets/sheet7.xml?ContentType=application/vnd.openxmlformats-officedocument.spreadsheetml.worksheet+xml">
        <DigestMethod Algorithm="http://www.w3.org/2001/04/xmlenc#sha256"/>
        <DigestValue>+8ygby6N3pLoaSruFk2m8llMgdji4IlhiWMsuymDec4=</DigestValue>
      </Reference>
      <Reference URI="/xl/worksheets/sheet8.xml?ContentType=application/vnd.openxmlformats-officedocument.spreadsheetml.worksheet+xml">
        <DigestMethod Algorithm="http://www.w3.org/2001/04/xmlenc#sha256"/>
        <DigestValue>ctbL8IeWHaqdGEHatqJFHe+v/9ydV2rI1VLYxBZGfuY=</DigestValue>
      </Reference>
      <Reference URI="/xl/worksheets/sheet9.xml?ContentType=application/vnd.openxmlformats-officedocument.spreadsheetml.worksheet+xml">
        <DigestMethod Algorithm="http://www.w3.org/2001/04/xmlenc#sha256"/>
        <DigestValue>HUHndCFruk/GN1yelXf7OsdwqXx+IJkMiQt+klLvX+s=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2020-11-13T13:11:36Z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2020-11-13T13:11:36Z</xd:SigningTime>
          <xd:SigningCertificate>
            <xd:Cert>
              <xd:CertDigest>
                <DigestMethod Algorithm="http://www.w3.org/2001/04/xmlenc#sha256"/>
                <DigestValue>ToiKV4Zx7G37AM0ChBEhVit4wDyWwHLT9MOM2Q6OhBs=</DigestValue>
              </xd:CertDigest>
              <xd:IssuerSerial>
                <X509IssuerName>CN=CA-VIT S.A., O=VIT S.A., C=PY, SERIALNUMBER=RUC 80080099-0</X509IssuerName>
                <X509SerialNumber>129356044527648493498326801296428198757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Creó y aprobó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UqVsZPl50zJ1HU8rL6RxcFPmyXZ+wwcl49xwkpMlAfs=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o+2XFSWwl33xIuGP3bNH8/ywKfQqa/aEg6BFp1pp8Wk=</DigestValue>
    </Reference>
  </SignedInfo>
  <SignatureValue>NSCYs/mgh298glPwc3BRvCq1/TKH4Q4NMfoJt3R8Uy3WAyzjYUiYUyLf1TYSWLdV6JVAFfwMYm9r
qAsTI/r3glV2B6IKEjP1LorNaWqRYrHKIyKZGwclHTITR9PE9d4RtJrwOk9rcLgyIFiR8HJTA5on
7Dit7dcyYMnjW7QfPaXpbGZAhwcfQbZ8Fxqb1zmK5OW8PifW7BO9FBz1YlNQA/138PQPez68dd0z
SdMtT58x5zfQXne/S1Ae4S+VXohcS41iP5iC0kJZN9/yCQrVPQTraBct8wLCedBbP2MecE73l6Pz
czn2Xp8cbrcQARMy4A13rjhCoGJIbsoevJmc1w==</SignatureValue>
  <KeyInfo>
    <X509Data>
      <X509Certificate>MIIICTCCBfGgAwIBAgIIYftELlPK/gQwDQYJKoZIhvcNAQELBQAwWzEXMBUGA1UEBRMOUlVDIDgwMDUwMTcyLTExGjAYBgNVBAMTEUNBLURPQ1VNRU5UQSBTLkEuMRcwFQYDVQQKEw5ET0NVTUVOVEEgUy5BLjELMAkGA1UEBhMCUFkwHhcNMjAwNjAxMTk1MjQzWhcNMjIwNjAxMjAwMjQzWjCBqTELMAkGA1UEBhMCUFkxGTAXBgNVBAQMEEJJRURFUk1BTk4gU01JVEgxEjAQBgNVBAUTCUNJMTA1NTA1OTEWMBQGA1UEKgwNRU5SSVFVRSBEQVZJRDEXMBUGA1UECgwOUEVSU09OQSBGSVNJQ0ExETAPBgNVBAsMCEZJUk1BIEYyMScwJQYDVQQDDB5FTlJJUVVFIERBVklEIEJJRURFUk1BTk4gU01JVEgwggEiMA0GCSqGSIb3DQEBAQUAA4IBDwAwggEKAoIBAQChW268h0iIo1dQfQKbwIa/pwGYqJh22NSQ5NBBRyb6MaKHY/hVaoSlFUm1OoRqquhSXa3AedTTqTGJ/o5Fmt9vz6vwbHUlOL632GpUe7b4w8Nptpvt8lt4uzQ+KxP92VwFi4FJGqSUS+vX+MukCx7DnPvdS6beRYr49HWjzIuF3ejpCy2uEsHBSByPStD0zHwD9hGov1r3ETISMX+2KisAnKGtHqWxTZ+SK32vMaBkkuFUJhSwkX9Ud3nqSyxVp9e4glzOUnu3RXNFjxIZwLLkaD0jlGVD74heLxvZteCIlaptNZ+Z/QJyt5/6osIF27GckxO+TT78UFLJ4VsST0PLAgMBAAGjggOAMIIDfDAMBgNVHRMBAf8EAjAAMA4GA1UdDwEB/wQEAwIF4DAqBgNVHSUBAf8EIDAeBggrBgEFBQcDAQYIKwYBBQUHAwIGCCsGAQUFBwMEMB0GA1UdDgQWBBQnzrssE5QhdbmQt9Z5suJe9IleEzCBlwYIKwYBBQUHAQEEgYowgYcwOgYIKwYBBQUHMAGGLmh0dHBzOi8vd3d3LmRvY3VtZW50YS5jb20ucHkvZmlybWFkaWdpdGFsL29zY3AwSQYIKwYBBQUHMAKGPWh0dHBzOi8vd3d3LmRvY3VtZW50YS5jb20ucHkvZmlybWFkaWdpdGFsL2Rlc2Nhcmdhcy9jYWRvYy5jcnQwHwYDVR0jBBgwFoAUQCasJlxij8b1AlTkjcEaJtbupbIwTwYDVR0fBEgwRjBEoEKgQIY+aHR0cHM6Ly93d3cuZG9jdW1lbnRhLmNvbS5weS9maXJtYWRpZ2l0YWwvZGVzY2FyZ2FzL2NybGRvYy5jcmwwJAYDVR0RBB0wG4EZZW5yaXF1ZUBiaWVkZXJtYW5uLmNvbS5weTCCAd0GA1UdIASCAdQwggHQMIIBzAYOKwYBBAGC+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FMadnqn1Kldhb1Kf4si7SbheEqgVaWUuf74Ul5I9s+jw06v3cNnj1V6kjE94FNpOm83ol1lEdLdtqzAn6FaWb2d/6OtE963pldch1iH1t0C0TP2V0I59UiboGNH+U3fMY1ldovzziIeZRgKKKKRe4sPgC/HQ+11oLop/dlfEk8F03gJgTFBXNLw70sIsCrt/eVu25EAxs5CPWiyTGLDmRHXPpaz8E0RccUzVFW7hUbi7nPMoL9ZWlHdzELXLEnNIxy2XNFBtnM0l4SroO24omxqk4w2WlBeJ2JxcI+6qins1a4bhlFFyesqBhZ41TjHPwxM8ncyZ+NGzbybli3R5zr5a/8Wm5jye6SHmxcW1Sn3AUn1ciXzVQL3z/HtbkW1tdYuDZ1trJQrSpISmockOC+snCy09oDcZQ7qFZLXSa/neJFcwGVVZ/kWk86/vIxqbpb8pau+8BCKG0ca2MPQB7hJgenHZuGDEFbTZPqiV198dncH0N+itlN1NwqaFcMORjvtOvFhSC2bqP2VVeQ6jG6Ewh7iwRF5vfjzc938ZyoWIGyND8udbu/cQ34MoqfDNbJDjQ3vktz8r75AvBHsRxR8dFk8HGMfSyCNKlOZ+WsD+m/gFSoy2WpXjAw8dWbodaOj0nvTGA8gisYeO0tfjkEb4IKHxC5As084axNK2Ll4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gZQuyuAZqfU+0x+yWgNTM94Z5kh0MNFzeUekxB2z9oM=</DigestValue>
      </Reference>
      <Reference URI="/xl/calcChain.xml?ContentType=application/vnd.openxmlformats-officedocument.spreadsheetml.calcChain+xml">
        <DigestMethod Algorithm="http://www.w3.org/2001/04/xmlenc#sha256"/>
        <DigestValue>rVfBMycEcUFxHEcltuhV+ihYIp6c5BtQO89XA5GEqxU=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fELFnqMc531iehO8E10qUnjU3FFGSSVfKvsVGL702GU=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ZFSozzGbB1a47afwlCAmhVj6KBqq0914IfnVccIlOek=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Et7T9XurKBJJWrCXtR3dMU+zZ9PJcsL9TMPWUNG8pjo=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l6JraaIXAVuwMYOuu4ponXXW0OslP+GOLKPxtlDY2gQ=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09yPpGq3MZQpK0RtFseVsnCjoRpNef/CSSG5VHcDFaE=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MUaN50pifxAQWjfqS7LrT85mur5b5rvxAqbtf10J+dI=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NKGa6oESicZI+4+7iA/+SPfVcALBldYZAVXg/o4F4AY=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CQRu9lASd34vLJCWD/CtmKMJrz7L1X5SPR/Hx/6/wds=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tB4aMTeGp5tPUoU+Rxzx4Yewg9PVNeXkKtfheHifgYM=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0bnaluOjkoWLUPzeO1N6TC0yZlIDZw/ntg2A+o23rYQ=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drawing1.xml?ContentType=application/vnd.openxmlformats-officedocument.drawing+xml">
        <DigestMethod Algorithm="http://www.w3.org/2001/04/xmlenc#sha256"/>
        <DigestValue>VJGp+b5RfELOYn1IT156xtdC/wKM+1PoiP4KiqV5J4Q=</DigestValue>
      </Reference>
      <Reference URI="/xl/drawings/drawing10.xml?ContentType=application/vnd.openxmlformats-officedocument.drawing+xml">
        <DigestMethod Algorithm="http://www.w3.org/2001/04/xmlenc#sha256"/>
        <DigestValue>BxfK6hnWa2oeA+PnYW1m/b8BROgj0RNfPH5VqAdGmYE=</DigestValue>
      </Reference>
      <Reference URI="/xl/drawings/drawing11.xml?ContentType=application/vnd.openxmlformats-officedocument.drawing+xml">
        <DigestMethod Algorithm="http://www.w3.org/2001/04/xmlenc#sha256"/>
        <DigestValue>6VPOgmRqSSa/z4OsNNw+9kqty9Dj3+MIN+ZkRx2yr1o=</DigestValue>
      </Reference>
      <Reference URI="/xl/drawings/drawing2.xml?ContentType=application/vnd.openxmlformats-officedocument.drawing+xml">
        <DigestMethod Algorithm="http://www.w3.org/2001/04/xmlenc#sha256"/>
        <DigestValue>oY6fCyEPXDWryVqB5QcefYtmNuer41ZbCa2xM8RvW5M=</DigestValue>
      </Reference>
      <Reference URI="/xl/drawings/drawing3.xml?ContentType=application/vnd.openxmlformats-officedocument.drawing+xml">
        <DigestMethod Algorithm="http://www.w3.org/2001/04/xmlenc#sha256"/>
        <DigestValue>QuiYE+N0EQ39os0WD4peMU/pTCKW9vzwL4cKnNS4ANs=</DigestValue>
      </Reference>
      <Reference URI="/xl/drawings/drawing4.xml?ContentType=application/vnd.openxmlformats-officedocument.drawing+xml">
        <DigestMethod Algorithm="http://www.w3.org/2001/04/xmlenc#sha256"/>
        <DigestValue>8IMoEWnGYiTY1VwJ5LTmkUiWw8EKOK1RaxW3xLcDGdQ=</DigestValue>
      </Reference>
      <Reference URI="/xl/drawings/drawing5.xml?ContentType=application/vnd.openxmlformats-officedocument.drawing+xml">
        <DigestMethod Algorithm="http://www.w3.org/2001/04/xmlenc#sha256"/>
        <DigestValue>nxTrePCnnP04JPAQ49eGqJGnAv1vytpqjkYQNnLKmGo=</DigestValue>
      </Reference>
      <Reference URI="/xl/drawings/drawing6.xml?ContentType=application/vnd.openxmlformats-officedocument.drawing+xml">
        <DigestMethod Algorithm="http://www.w3.org/2001/04/xmlenc#sha256"/>
        <DigestValue>SoJpa+NoNif82LaOpW6ZFZaPfOIxrHJooCDxC5xFAOY=</DigestValue>
      </Reference>
      <Reference URI="/xl/drawings/drawing7.xml?ContentType=application/vnd.openxmlformats-officedocument.drawing+xml">
        <DigestMethod Algorithm="http://www.w3.org/2001/04/xmlenc#sha256"/>
        <DigestValue>SOPoqUAG5picplC4bGeFV+OoaIjdQuzOwJJO38hWu2A=</DigestValue>
      </Reference>
      <Reference URI="/xl/drawings/drawing8.xml?ContentType=application/vnd.openxmlformats-officedocument.drawing+xml">
        <DigestMethod Algorithm="http://www.w3.org/2001/04/xmlenc#sha256"/>
        <DigestValue>Mt8BL/O9YFIN6EgQsxAptM3uYFCxs9xmbYzpHxyoDY0=</DigestValue>
      </Reference>
      <Reference URI="/xl/drawings/drawing9.xml?ContentType=application/vnd.openxmlformats-officedocument.drawing+xml">
        <DigestMethod Algorithm="http://www.w3.org/2001/04/xmlenc#sha256"/>
        <DigestValue>lpiYY4mWysZ3IRtiBnC8WdswKgetL4O94RK80Cpz2Gk=</DigestValue>
      </Reference>
      <Reference URI="/xl/drawings/vmlDrawing1.vml?ContentType=application/vnd.openxmlformats-officedocument.vmlDrawing">
        <DigestMethod Algorithm="http://www.w3.org/2001/04/xmlenc#sha256"/>
        <DigestValue>ogJc9QPc9WvkjCJSL8VazHYEdh1HJdvnsUk1XP6jonE=</DigestValue>
      </Reference>
      <Reference URI="/xl/embeddings/Documento_de_Microsoft_Word.docx?ContentType=application/vnd.openxmlformats-officedocument.wordprocessingml.document">
        <DigestMethod Algorithm="http://www.w3.org/2001/04/xmlenc#sha256"/>
        <DigestValue>2+Q4Jp5VvnbheD1W3mxNf8ciSLdeW+RISDGkAa7Mdds=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I4IwnXvgq+AyDlPc53OTfCQ6YJF3M8P5m/VU2vN5tII=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kvXEOxGWhFE71qOHklvr8/HL7vD5NYcge9iOU/VswdI=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0iaurinwprZVE9UYZT4iGWYkvaYdglpdh43ASQawatA=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PCgiKepIZxbkFUo8huy3MkKecmfcHYEqiFRAZAR0Cs8=</DigestValue>
      </Reference>
      <Reference URI="/xl/media/image1.emf?ContentType=image/x-emf">
        <DigestMethod Algorithm="http://www.w3.org/2001/04/xmlenc#sha256"/>
        <DigestValue>39xeoNb/aknKyfWh+4YaJZ+IrnMx+FsfMD5T5BBc8bw=</DigestValue>
      </Reference>
      <Reference URI="/xl/media/image10.emf?ContentType=image/x-emf">
        <DigestMethod Algorithm="http://www.w3.org/2001/04/xmlenc#sha256"/>
        <DigestValue>ldLAXQf02eoGEZutVqva+6yV2dlXyq8t/HqBN4SgsMM=</DigestValue>
      </Reference>
      <Reference URI="/xl/media/image11.emf?ContentType=image/x-emf">
        <DigestMethod Algorithm="http://www.w3.org/2001/04/xmlenc#sha256"/>
        <DigestValue>Pdg3Y8C6j8Ivc9dkfgRnEPebtvkD3k4h9b7Is81CJsw=</DigestValue>
      </Reference>
      <Reference URI="/xl/media/image12.emf?ContentType=image/x-emf">
        <DigestMethod Algorithm="http://www.w3.org/2001/04/xmlenc#sha256"/>
        <DigestValue>DYVS9T6v3GhRYj4ZTZN+mdH2LweOQ0jS4wGnmNUWbDE=</DigestValue>
      </Reference>
      <Reference URI="/xl/media/image13.emf?ContentType=image/x-emf">
        <DigestMethod Algorithm="http://www.w3.org/2001/04/xmlenc#sha256"/>
        <DigestValue>04Pl/1KISGgAGecdQimd1ttQy9B2v81UreQRa8+F1NQ=</DigestValue>
      </Reference>
      <Reference URI="/xl/media/image14.png?ContentType=image/png">
        <DigestMethod Algorithm="http://www.w3.org/2001/04/xmlenc#sha256"/>
        <DigestValue>XnNb4YKXBNusZ3ToYofmVsoGlbzCbmMoIlUSAvixDMU=</DigestValue>
      </Reference>
      <Reference URI="/xl/media/image2.emf?ContentType=image/x-emf">
        <DigestMethod Algorithm="http://www.w3.org/2001/04/xmlenc#sha256"/>
        <DigestValue>0Wifnn5mWNmu5fk35yB9L09CsZ7qr43ixsVPiH/Rm2Q=</DigestValue>
      </Reference>
      <Reference URI="/xl/media/image3.emf?ContentType=image/x-emf">
        <DigestMethod Algorithm="http://www.w3.org/2001/04/xmlenc#sha256"/>
        <DigestValue>vOWV+ggCqLzrFRFxXqW7aG19lyQvyp85nBAbE8W9S1s=</DigestValue>
      </Reference>
      <Reference URI="/xl/media/image4.emf?ContentType=image/x-emf">
        <DigestMethod Algorithm="http://www.w3.org/2001/04/xmlenc#sha256"/>
        <DigestValue>it6VFoW2OeRN/v70mvN7GX6M6QF5SCh3M9b9JDcElxM=</DigestValue>
      </Reference>
      <Reference URI="/xl/media/image5.emf?ContentType=image/x-emf">
        <DigestMethod Algorithm="http://www.w3.org/2001/04/xmlenc#sha256"/>
        <DigestValue>OUKuRiE84e2NoAHhz2xpnSsPJ9FgccB4xS241h17uzk=</DigestValue>
      </Reference>
      <Reference URI="/xl/media/image6.emf?ContentType=image/x-emf">
        <DigestMethod Algorithm="http://www.w3.org/2001/04/xmlenc#sha256"/>
        <DigestValue>LfYZqOuNUEzAzLXjm74cLF0DzLVMCnOHYW2lZmNdlw4=</DigestValue>
      </Reference>
      <Reference URI="/xl/media/image7.emf?ContentType=image/x-emf">
        <DigestMethod Algorithm="http://www.w3.org/2001/04/xmlenc#sha256"/>
        <DigestValue>o14OUx7H7VdfPCXBK1jV6573MeRkFC5emoCUaflXAw8=</DigestValue>
      </Reference>
      <Reference URI="/xl/media/image8.emf?ContentType=image/x-emf">
        <DigestMethod Algorithm="http://www.w3.org/2001/04/xmlenc#sha256"/>
        <DigestValue>slpYZ3ujFLk9rMW6vVC14roN/Gw4KefOKI3jL9kxAkY=</DigestValue>
      </Reference>
      <Reference URI="/xl/media/image9.emf?ContentType=image/x-emf">
        <DigestMethod Algorithm="http://www.w3.org/2001/04/xmlenc#sha256"/>
        <DigestValue>Ju7/MZoh5Kv6OsiHX/vgkw/TmbPIPJyCB7LrLZM70us=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m0wotic9fB9lLSMvQSL2C8mj+00zTgrbSsb4Jui7wdk=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50koqNrR1ic4+lkmhJdWESLQUrq5GCxeoznQMXXm9zs=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0gd/kLP/4LnDJ1MfLUFwo9ZklLOGA4/f0E5QEdl+54s=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XrbEaHYQcMLK0l1FNEjOmMyIQftuCu9o4kq/sAjrwW0=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vaJn6B6wNBXP5kmpjH8+H46QcWaUKdns/hzGjGpEiCY=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YtOtbRO76Ma88pkN1/0DlzRQFx2verTIwgiA4I/dYSE=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vaJn6B6wNBXP5kmpjH8+H46QcWaUKdns/hzGjGpEiCY=</DigestValue>
      </Reference>
      <Reference URI="/xl/sharedStrings.xml?ContentType=application/vnd.openxmlformats-officedocument.spreadsheetml.sharedStrings+xml">
        <DigestMethod Algorithm="http://www.w3.org/2001/04/xmlenc#sha256"/>
        <DigestValue>M4lERnIwUv77PzrBa0KuYkT8LUtjVAETp5zVa1T8+Yo=</DigestValue>
      </Reference>
      <Reference URI="/xl/styles.xml?ContentType=application/vnd.openxmlformats-officedocument.spreadsheetml.styles+xml">
        <DigestMethod Algorithm="http://www.w3.org/2001/04/xmlenc#sha256"/>
        <DigestValue>pVcYrluDS7crwjKDfgy4tszY76vcYoEncal3v34kbno=</DigestValue>
      </Reference>
      <Reference URI="/xl/theme/theme1.xml?ContentType=application/vnd.openxmlformats-officedocument.theme+xml">
        <DigestMethod Algorithm="http://www.w3.org/2001/04/xmlenc#sha256"/>
        <DigestValue>y9/o+8rOZ7WcZ+RvGvz47D9aw6YQv1ngthYeL7qfv4U=</DigestValue>
      </Reference>
      <Reference URI="/xl/workbook.xml?ContentType=application/vnd.openxmlformats-officedocument.spreadsheetml.sheet.main+xml">
        <DigestMethod Algorithm="http://www.w3.org/2001/04/xmlenc#sha256"/>
        <DigestValue>qLTDscOF7h7ae88NNC2w6hoa+3ODLvo67E/XDEysb1U=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OZN3816x952FMFlNoTE5TTjh0Prg8LGiyQwISpXPzn0=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5GZR8kJIOaHvy2VnbUiRgyNB5menELbxKzlmtspM6QA=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HeCfwdvuI2t/xa4QgtIf1LWzcwS2nsGCgVTwTgfyoL8=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/i/BU9+YPIaJsy86hRRN7pkozHpecg5XjL8Icwx98Mk=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iDKRbQeUJNoMTGkmhj7I3OaYgUfiKKxJjZm0/XUcKEI=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9Os/7bUrF0E+VUJL/LgBxih/cMmtCH5ihS0sHmMyDIY=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UAyrGvvGmXd+lb67mXj6+OdlqQPgil3gZZk2l80WtBI=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lHnnYDirKb6jIxGHnqbP97pjMgmbUlToG4p69Ye0Gm8=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sheet1.xml?ContentType=application/vnd.openxmlformats-officedocument.spreadsheetml.worksheet+xml">
        <DigestMethod Algorithm="http://www.w3.org/2001/04/xmlenc#sha256"/>
        <DigestValue>KdFOVUWqtJabg/tv0BSUGwncsLNi5Zodj5Z1bYWRTo0=</DigestValue>
      </Reference>
      <Reference URI="/xl/worksheets/sheet10.xml?ContentType=application/vnd.openxmlformats-officedocument.spreadsheetml.worksheet+xml">
        <DigestMethod Algorithm="http://www.w3.org/2001/04/xmlenc#sha256"/>
        <DigestValue>jGEvGgyTm1bZMH3ggqfHkDAAySKJUsy9LUGXW3pa/Ro=</DigestValue>
      </Reference>
      <Reference URI="/xl/worksheets/sheet11.xml?ContentType=application/vnd.openxmlformats-officedocument.spreadsheetml.worksheet+xml">
        <DigestMethod Algorithm="http://www.w3.org/2001/04/xmlenc#sha256"/>
        <DigestValue>rNHhnbDyCB4gObEND+3qCoDHJHopayWdgl1XTOixo/g=</DigestValue>
      </Reference>
      <Reference URI="/xl/worksheets/sheet12.xml?ContentType=application/vnd.openxmlformats-officedocument.spreadsheetml.worksheet+xml">
        <DigestMethod Algorithm="http://www.w3.org/2001/04/xmlenc#sha256"/>
        <DigestValue>p7QNMazEBCrOKbbeybftX7cOH2TpEO9L6jJwB7zCu+A=</DigestValue>
      </Reference>
      <Reference URI="/xl/worksheets/sheet13.xml?ContentType=application/vnd.openxmlformats-officedocument.spreadsheetml.worksheet+xml">
        <DigestMethod Algorithm="http://www.w3.org/2001/04/xmlenc#sha256"/>
        <DigestValue>pKnE95+Tkw652lldLurmt2RZi7dd2J+zn5mdTu3V1ww=</DigestValue>
      </Reference>
      <Reference URI="/xl/worksheets/sheet14.xml?ContentType=application/vnd.openxmlformats-officedocument.spreadsheetml.worksheet+xml">
        <DigestMethod Algorithm="http://www.w3.org/2001/04/xmlenc#sha256"/>
        <DigestValue>lXLwVz+6bWSii/h5fGzafxA5tVq4XBN7dAU25BMRPS4=</DigestValue>
      </Reference>
      <Reference URI="/xl/worksheets/sheet15.xml?ContentType=application/vnd.openxmlformats-officedocument.spreadsheetml.worksheet+xml">
        <DigestMethod Algorithm="http://www.w3.org/2001/04/xmlenc#sha256"/>
        <DigestValue>IL3gY0gARXo2OVQ+BKwabsczuxgJCqjh/FolAK4o28o=</DigestValue>
      </Reference>
      <Reference URI="/xl/worksheets/sheet16.xml?ContentType=application/vnd.openxmlformats-officedocument.spreadsheetml.worksheet+xml">
        <DigestMethod Algorithm="http://www.w3.org/2001/04/xmlenc#sha256"/>
        <DigestValue>R6N+FbCPXdmMOAMz/dX+fSBDz+IlLGj6Qb8orXUr3wM=</DigestValue>
      </Reference>
      <Reference URI="/xl/worksheets/sheet17.xml?ContentType=application/vnd.openxmlformats-officedocument.spreadsheetml.worksheet+xml">
        <DigestMethod Algorithm="http://www.w3.org/2001/04/xmlenc#sha256"/>
        <DigestValue>k8ss2e7zTORz3C34piko7/rRuUIBZIUqEwsrvgqOUKk=</DigestValue>
      </Reference>
      <Reference URI="/xl/worksheets/sheet18.xml?ContentType=application/vnd.openxmlformats-officedocument.spreadsheetml.worksheet+xml">
        <DigestMethod Algorithm="http://www.w3.org/2001/04/xmlenc#sha256"/>
        <DigestValue>oCInLbspV2GN3ZgkdiGQvumS76H7nFzzoEAQB4zdXnY=</DigestValue>
      </Reference>
      <Reference URI="/xl/worksheets/sheet19.xml?ContentType=application/vnd.openxmlformats-officedocument.spreadsheetml.worksheet+xml">
        <DigestMethod Algorithm="http://www.w3.org/2001/04/xmlenc#sha256"/>
        <DigestValue>gVxZQ+yC1Yxuf0+PzdpZqdMIsT2sqNicGDNI+L1erWw=</DigestValue>
      </Reference>
      <Reference URI="/xl/worksheets/sheet2.xml?ContentType=application/vnd.openxmlformats-officedocument.spreadsheetml.worksheet+xml">
        <DigestMethod Algorithm="http://www.w3.org/2001/04/xmlenc#sha256"/>
        <DigestValue>POU8Eu6m7xUdkK2FzOniQfcR9A5Woy+xoyBAJALj6Fs=</DigestValue>
      </Reference>
      <Reference URI="/xl/worksheets/sheet20.xml?ContentType=application/vnd.openxmlformats-officedocument.spreadsheetml.worksheet+xml">
        <DigestMethod Algorithm="http://www.w3.org/2001/04/xmlenc#sha256"/>
        <DigestValue>A190IQsk9FNzv25P4mYpDve4apKLfc93wIRkFEYaNcA=</DigestValue>
      </Reference>
      <Reference URI="/xl/worksheets/sheet21.xml?ContentType=application/vnd.openxmlformats-officedocument.spreadsheetml.worksheet+xml">
        <DigestMethod Algorithm="http://www.w3.org/2001/04/xmlenc#sha256"/>
        <DigestValue>Zn6T91P2YpgVkm57T3NHPSeeyV4QG0IRvqRFyYyDrlo=</DigestValue>
      </Reference>
      <Reference URI="/xl/worksheets/sheet3.xml?ContentType=application/vnd.openxmlformats-officedocument.spreadsheetml.worksheet+xml">
        <DigestMethod Algorithm="http://www.w3.org/2001/04/xmlenc#sha256"/>
        <DigestValue>2Fwl6InyBKLaa4XjnCdrtWrLIVuDeyGS6iXwB4ODJt0=</DigestValue>
      </Reference>
      <Reference URI="/xl/worksheets/sheet4.xml?ContentType=application/vnd.openxmlformats-officedocument.spreadsheetml.worksheet+xml">
        <DigestMethod Algorithm="http://www.w3.org/2001/04/xmlenc#sha256"/>
        <DigestValue>s7eX7KVDXhBHYGIF+DNuaTpKYHANI71ERR8vQYfrGnI=</DigestValue>
      </Reference>
      <Reference URI="/xl/worksheets/sheet5.xml?ContentType=application/vnd.openxmlformats-officedocument.spreadsheetml.worksheet+xml">
        <DigestMethod Algorithm="http://www.w3.org/2001/04/xmlenc#sha256"/>
        <DigestValue>kxccILjgYHxCfUCVEt4EEZesJl4hkYN7XCPuiKkX2VI=</DigestValue>
      </Reference>
      <Reference URI="/xl/worksheets/sheet6.xml?ContentType=application/vnd.openxmlformats-officedocument.spreadsheetml.worksheet+xml">
        <DigestMethod Algorithm="http://www.w3.org/2001/04/xmlenc#sha256"/>
        <DigestValue>BlwCEygJcvCWvE/kd3Jw8AK9C+iUFcRdcPhweb1ZnMM=</DigestValue>
      </Reference>
      <Reference URI="/xl/worksheets/sheet7.xml?ContentType=application/vnd.openxmlformats-officedocument.spreadsheetml.worksheet+xml">
        <DigestMethod Algorithm="http://www.w3.org/2001/04/xmlenc#sha256"/>
        <DigestValue>+8ygby6N3pLoaSruFk2m8llMgdji4IlhiWMsuymDec4=</DigestValue>
      </Reference>
      <Reference URI="/xl/worksheets/sheet8.xml?ContentType=application/vnd.openxmlformats-officedocument.spreadsheetml.worksheet+xml">
        <DigestMethod Algorithm="http://www.w3.org/2001/04/xmlenc#sha256"/>
        <DigestValue>ctbL8IeWHaqdGEHatqJFHe+v/9ydV2rI1VLYxBZGfuY=</DigestValue>
      </Reference>
      <Reference URI="/xl/worksheets/sheet9.xml?ContentType=application/vnd.openxmlformats-officedocument.spreadsheetml.worksheet+xml">
        <DigestMethod Algorithm="http://www.w3.org/2001/04/xmlenc#sha256"/>
        <DigestValue>HUHndCFruk/GN1yelXf7OsdwqXx+IJkMiQt+klLvX+s=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2020-11-13T14:51:21Z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2020-11-13T14:51:21Z</xd:SigningTime>
          <xd:SigningCertificate>
            <xd:Cert>
              <xd:CertDigest>
                <DigestMethod Algorithm="http://www.w3.org/2001/04/xmlenc#sha256"/>
                <DigestValue>easp2qlAEL5JOhS6C+P9N0EQfgf9eWZaQbL8RZpxLfo=</DigestValue>
              </xd:CertDigest>
              <xd:IssuerSerial>
                <X509IssuerName>C=PY, O=DOCUMENTA S.A., CN=CA-DOCUMENTA S.A., SERIALNUMBER=RUC 80050172-1</X509IssuerName>
                <X509SerialNumber>7060311806598381060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9</vt:i4>
      </vt:variant>
    </vt:vector>
  </HeadingPairs>
  <TitlesOfParts>
    <vt:vector size="30" baseType="lpstr">
      <vt:lpstr>BAL</vt:lpstr>
      <vt:lpstr>EST resul</vt:lpstr>
      <vt:lpstr>EPN</vt:lpstr>
      <vt:lpstr>Flujo</vt:lpstr>
      <vt:lpstr>notas y anex</vt:lpstr>
      <vt:lpstr>anexo a</vt:lpstr>
      <vt:lpstr>anexo b</vt:lpstr>
      <vt:lpstr>anexo c</vt:lpstr>
      <vt:lpstr>anexo d</vt:lpstr>
      <vt:lpstr>anexo e</vt:lpstr>
      <vt:lpstr>anexo f</vt:lpstr>
      <vt:lpstr>anexo g</vt:lpstr>
      <vt:lpstr>anexo h</vt:lpstr>
      <vt:lpstr>anexo I</vt:lpstr>
      <vt:lpstr>anexo j</vt:lpstr>
      <vt:lpstr>anexo 1</vt:lpstr>
      <vt:lpstr>anexo 2</vt:lpstr>
      <vt:lpstr>anexo 3</vt:lpstr>
      <vt:lpstr>anexo 4 balance</vt:lpstr>
      <vt:lpstr>anexo 5 cuadro resul</vt:lpstr>
      <vt:lpstr>composicion cartera</vt:lpstr>
      <vt:lpstr>'notas y anex'!OLE_LINK23</vt:lpstr>
      <vt:lpstr>'notas y anex'!OLE_LINK24</vt:lpstr>
      <vt:lpstr>'notas y anex'!OLE_LINK25</vt:lpstr>
      <vt:lpstr>'notas y anex'!OLE_LINK26</vt:lpstr>
      <vt:lpstr>'notas y anex'!OLE_LINK27</vt:lpstr>
      <vt:lpstr>'notas y anex'!OLE_LINK33</vt:lpstr>
      <vt:lpstr>'notas y anex'!OLE_LINK45</vt:lpstr>
      <vt:lpstr>'notas y anex'!OLE_LINK6</vt:lpstr>
      <vt:lpstr>'notas y anex'!OLE_LINK9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2020-11-11T12:20:52Z</dcterms:modified>
</cp:coreProperties>
</file>