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_xmlsignatures/sig12.xml" ContentType="application/vnd.openxmlformats-package.digital-signature-xmlsignature+xml"/>
  <Override PartName="/xl/externalLinks/externalLink7.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2.xml" ContentType="application/vnd.openxmlformats-officedocument.spreadsheetml.externalLink+xml"/>
  <Override PartName="/_xmlsignatures/sig10.xml" ContentType="application/vnd.openxmlformats-package.digital-signature-xmlsignature+xml"/>
  <Override PartName="/_xmlsignatures/sig4.xml" ContentType="application/vnd.openxmlformats-package.digital-signature-xmlsignature+xml"/>
  <Override PartName="/_xmlsignatures/sig9.xml" ContentType="application/vnd.openxmlformats-package.digital-signature-xmlsignature+xml"/>
  <Override PartName="/_xmlsignatures/sig14.xml" ContentType="application/vnd.openxmlformats-package.digital-signature-xmlsignature+xml"/>
  <Override PartName="/_xmlsignatures/sig8.xml" ContentType="application/vnd.openxmlformats-package.digital-signature-xmlsignature+xml"/>
  <Override PartName="/_xmlsignatures/sig15.xml" ContentType="application/vnd.openxmlformats-package.digital-signature-xmlsignature+xml"/>
  <Override PartName="/_xmlsignatures/sig5.xml" ContentType="application/vnd.openxmlformats-package.digital-signature-xmlsignature+xml"/>
  <Override PartName="/_xmlsignatures/sig11.xml" ContentType="application/vnd.openxmlformats-package.digital-signature-xmlsignature+xml"/>
  <Override PartName="/_xmlsignatures/sig17.xml" ContentType="application/vnd.openxmlformats-package.digital-signature-xmlsignature+xml"/>
  <Override PartName="/_xmlsignatures/sig2.xml" ContentType="application/vnd.openxmlformats-package.digital-signature-xmlsignature+xml"/>
  <Override PartName="/_xmlsignatures/sig16.xml" ContentType="application/vnd.openxmlformats-package.digital-signature-xmlsignature+xml"/>
  <Override PartName="/_xmlsignatures/sig1.xml" ContentType="application/vnd.openxmlformats-package.digital-signature-xmlsignature+xml"/>
  <Override PartName="/_xmlsignatures/sig6.xml" ContentType="application/vnd.openxmlformats-package.digital-signature-xmlsignature+xml"/>
  <Override PartName="/_xmlsignatures/sig13.xml" ContentType="application/vnd.openxmlformats-package.digital-signature-xmlsignature+xml"/>
  <Override PartName="/_xmlsignatures/sig3.xml" ContentType="application/vnd.openxmlformats-package.digital-signature-xmlsignature+xml"/>
  <Override PartName="/_xmlsignatures/sig7.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externalLinks/externalLink9.xml" ContentType="application/vnd.openxmlformats-officedocument.spreadsheetml.externalLink+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idi.bergen\Downloads\"/>
    </mc:Choice>
  </mc:AlternateContent>
  <bookViews>
    <workbookView xWindow="-15" yWindow="4020" windowWidth="20550" windowHeight="4065" tabRatio="799"/>
  </bookViews>
  <sheets>
    <sheet name="ENCABEZADO" sheetId="35" r:id="rId1"/>
    <sheet name="ACTIVO" sheetId="1" r:id="rId2"/>
    <sheet name="PASIVO" sheetId="4" r:id="rId3"/>
    <sheet name="RESULTADO" sheetId="15" r:id="rId4"/>
    <sheet name="EPN" sheetId="5" r:id="rId5"/>
    <sheet name="FE" sheetId="2" r:id="rId6"/>
    <sheet name="NOTAS ECC" sheetId="33" r:id="rId7"/>
    <sheet name="A" sheetId="7" r:id="rId8"/>
    <sheet name="B" sheetId="6" r:id="rId9"/>
    <sheet name="C" sheetId="10" r:id="rId10"/>
    <sheet name="D" sheetId="11" r:id="rId11"/>
    <sheet name="E" sheetId="9" r:id="rId12"/>
    <sheet name="F" sheetId="8" r:id="rId13"/>
    <sheet name="G" sheetId="20" r:id="rId14"/>
    <sheet name="H" sheetId="13" r:id="rId15"/>
    <sheet name="I" sheetId="14" r:id="rId16"/>
    <sheet name="J" sheetId="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7">A!$A$1:$O$39</definedName>
    <definedName name="_xlnm.Print_Area" localSheetId="1">ACTIVO!$A$2:$F$103</definedName>
    <definedName name="_xlnm.Print_Area" localSheetId="8">B!$A$1:$K$30</definedName>
    <definedName name="_xlnm.Print_Area" localSheetId="9">'C'!$A$1:$M$45</definedName>
    <definedName name="_xlnm.Print_Area" localSheetId="10">D!$A$1:$F$38</definedName>
    <definedName name="_xlnm.Print_Area" localSheetId="11">E!$B$1:$G$35</definedName>
    <definedName name="_xlnm.Print_Area" localSheetId="4">EPN!$B$2:$M$38</definedName>
    <definedName name="_xlnm.Print_Area" localSheetId="12">F!$B$1:$G$53</definedName>
    <definedName name="_xlnm.Print_Area" localSheetId="5">FE!$A$1:$F$83</definedName>
    <definedName name="_xlnm.Print_Area" localSheetId="13">G!$A$1:$G$116</definedName>
    <definedName name="_xlnm.Print_Area" localSheetId="14">H!$B$1:$I$44</definedName>
    <definedName name="_xlnm.Print_Area" localSheetId="15">I!$B$1:$F$34</definedName>
    <definedName name="_xlnm.Print_Area" localSheetId="16">J!$A$1:$K$40</definedName>
    <definedName name="_xlnm.Print_Area" localSheetId="2">PASIVO!$A$1:$G$90</definedName>
    <definedName name="_xlnm.Print_Area" localSheetId="3">RESULTADO!$A$1:$F$44</definedName>
  </definedNames>
  <calcPr calcId="162913"/>
</workbook>
</file>

<file path=xl/calcChain.xml><?xml version="1.0" encoding="utf-8"?>
<calcChain xmlns="http://schemas.openxmlformats.org/spreadsheetml/2006/main">
  <c r="G99" i="20" l="1"/>
  <c r="F99" i="20"/>
  <c r="D97" i="20"/>
  <c r="D96" i="20"/>
  <c r="D91" i="20"/>
  <c r="D90" i="20"/>
  <c r="F82" i="20"/>
  <c r="F81" i="20"/>
  <c r="F74" i="20"/>
  <c r="G74" i="20" s="1"/>
  <c r="F73" i="20"/>
  <c r="G73" i="20" s="1"/>
  <c r="F72" i="20"/>
  <c r="G72" i="20" s="1"/>
  <c r="F71" i="20"/>
  <c r="G71" i="20" s="1"/>
  <c r="F70" i="20"/>
  <c r="G70" i="20" s="1"/>
  <c r="F69" i="20"/>
  <c r="D68" i="20"/>
  <c r="D67" i="20"/>
  <c r="D64" i="20"/>
  <c r="D63" i="20"/>
  <c r="G53" i="20"/>
  <c r="D53" i="20"/>
  <c r="F51" i="20"/>
  <c r="F53" i="20" s="1"/>
  <c r="G47" i="20"/>
  <c r="F45" i="20"/>
  <c r="D41" i="20"/>
  <c r="D40" i="20"/>
  <c r="D39" i="20"/>
  <c r="D38" i="20"/>
  <c r="D37" i="20"/>
  <c r="D36" i="20"/>
  <c r="D35" i="20"/>
  <c r="D34" i="20"/>
  <c r="D33" i="20"/>
  <c r="F32" i="20"/>
  <c r="D29" i="20"/>
  <c r="D28" i="20"/>
  <c r="D27" i="20"/>
  <c r="C27" i="20"/>
  <c r="C28" i="20" s="1"/>
  <c r="C29" i="20" s="1"/>
  <c r="D26" i="20"/>
  <c r="D25" i="20"/>
  <c r="D24" i="20"/>
  <c r="D23" i="20"/>
  <c r="D20" i="20"/>
  <c r="D19" i="20"/>
  <c r="G54" i="20" l="1"/>
  <c r="F47" i="20"/>
  <c r="F54" i="20" s="1"/>
  <c r="D99" i="20"/>
  <c r="D84" i="20"/>
  <c r="F84" i="20"/>
  <c r="F102" i="20" s="1"/>
  <c r="D47" i="20"/>
  <c r="D54" i="20" s="1"/>
  <c r="G69" i="20"/>
  <c r="G84" i="20" s="1"/>
  <c r="G102" i="20" s="1"/>
  <c r="D102" i="20" l="1"/>
  <c r="I37" i="13"/>
  <c r="E18" i="14"/>
  <c r="D66" i="2"/>
  <c r="D65" i="2"/>
  <c r="D58" i="2"/>
  <c r="D57" i="2"/>
  <c r="D45" i="2"/>
  <c r="D42" i="2"/>
  <c r="D41" i="2"/>
  <c r="D40" i="2"/>
  <c r="D39" i="2"/>
  <c r="D38" i="2"/>
  <c r="D37" i="2"/>
  <c r="D36" i="2"/>
  <c r="D35" i="2"/>
  <c r="D34" i="2"/>
  <c r="F18" i="9" l="1"/>
  <c r="D19" i="8"/>
  <c r="E17" i="6" l="1"/>
  <c r="H15" i="6"/>
  <c r="J29" i="7"/>
  <c r="G29" i="7"/>
  <c r="J27" i="7"/>
  <c r="G27" i="7"/>
  <c r="J25" i="7"/>
  <c r="G25" i="7"/>
  <c r="J23" i="7"/>
  <c r="E23" i="7"/>
  <c r="G23" i="7"/>
  <c r="J21" i="7"/>
  <c r="G21" i="7"/>
  <c r="J19" i="7"/>
  <c r="G19" i="7"/>
  <c r="J17" i="7"/>
  <c r="J15" i="7"/>
  <c r="G17" i="7"/>
  <c r="G15" i="7"/>
  <c r="G13" i="7"/>
  <c r="G19" i="5"/>
  <c r="E20" i="4"/>
  <c r="E46" i="4"/>
  <c r="E40" i="4"/>
  <c r="G40" i="4"/>
  <c r="D21" i="1"/>
  <c r="D86" i="1"/>
  <c r="D85" i="1"/>
  <c r="D82" i="1"/>
  <c r="K25" i="5"/>
  <c r="F86" i="1"/>
  <c r="F85" i="1"/>
  <c r="F82" i="1"/>
  <c r="F21" i="1"/>
  <c r="F13" i="1"/>
  <c r="A35" i="10" l="1"/>
  <c r="F64" i="8" l="1"/>
  <c r="F63" i="8"/>
  <c r="D11" i="2" l="1"/>
  <c r="J15" i="5"/>
  <c r="K15" i="5" s="1"/>
  <c r="G64" i="8" l="1"/>
  <c r="G66" i="8" s="1"/>
  <c r="F66" i="8"/>
  <c r="D26" i="8" s="1"/>
  <c r="E31" i="8" s="1"/>
  <c r="G36" i="8"/>
  <c r="D33" i="8"/>
  <c r="E36" i="8" s="1"/>
  <c r="K31" i="8"/>
  <c r="G31" i="8"/>
  <c r="G22" i="8"/>
  <c r="E22" i="8"/>
  <c r="B3" i="8"/>
  <c r="G43" i="8" l="1"/>
  <c r="G69" i="8" s="1"/>
  <c r="E43" i="8"/>
  <c r="F69" i="8" s="1"/>
  <c r="C21" i="6" l="1"/>
  <c r="D21" i="6"/>
  <c r="E21" i="6"/>
  <c r="G21" i="6"/>
  <c r="H21" i="6"/>
  <c r="I21" i="6"/>
  <c r="G53" i="4" l="1"/>
  <c r="E19" i="7" l="1"/>
  <c r="E53" i="4"/>
  <c r="D87" i="1"/>
  <c r="D69" i="2" l="1"/>
  <c r="F49" i="2" l="1"/>
  <c r="H14" i="13" l="1"/>
  <c r="M27" i="7"/>
  <c r="M15" i="7"/>
  <c r="D75" i="1" l="1"/>
  <c r="F17" i="6"/>
  <c r="G7" i="4" l="1"/>
  <c r="F7" i="2" s="1"/>
  <c r="E7" i="4"/>
  <c r="D9" i="15" s="1"/>
  <c r="D7" i="2" s="1"/>
  <c r="F31" i="7"/>
  <c r="F9" i="15" l="1"/>
  <c r="G46" i="4"/>
  <c r="G27" i="5" l="1"/>
  <c r="F27" i="5"/>
  <c r="F93" i="1" l="1"/>
  <c r="E26" i="4"/>
  <c r="D59" i="1"/>
  <c r="D54" i="1"/>
  <c r="F43" i="1"/>
  <c r="D43" i="1"/>
  <c r="D32" i="1"/>
  <c r="J17" i="6" l="1"/>
  <c r="J15" i="6"/>
  <c r="F15" i="6"/>
  <c r="F21" i="6" s="1"/>
  <c r="B2" i="6"/>
  <c r="D93" i="1"/>
  <c r="D95" i="1" s="1"/>
  <c r="D49" i="1"/>
  <c r="D25" i="1"/>
  <c r="D14" i="1"/>
  <c r="F75" i="1"/>
  <c r="J21" i="6" l="1"/>
  <c r="K15" i="6"/>
  <c r="K17" i="6"/>
  <c r="K21" i="6" l="1"/>
  <c r="M13" i="5"/>
  <c r="F59" i="1" l="1"/>
  <c r="M19" i="5"/>
  <c r="B4" i="3" l="1"/>
  <c r="B3" i="14"/>
  <c r="H34" i="13" l="1"/>
  <c r="B3" i="13"/>
  <c r="G25" i="9" l="1"/>
  <c r="E25" i="9" l="1"/>
  <c r="D25" i="9"/>
  <c r="C25" i="9"/>
  <c r="F23" i="9" l="1"/>
  <c r="G20" i="9"/>
  <c r="E20" i="9"/>
  <c r="D20" i="9"/>
  <c r="C20" i="9"/>
  <c r="F25" i="9" l="1"/>
  <c r="B4" i="9"/>
  <c r="A4" i="11"/>
  <c r="A2" i="10"/>
  <c r="A25" i="10"/>
  <c r="B37" i="13" s="1"/>
  <c r="F20" i="9" l="1"/>
  <c r="H18" i="9"/>
  <c r="A37" i="10"/>
  <c r="L31" i="7"/>
  <c r="K31" i="7"/>
  <c r="J31" i="7"/>
  <c r="I31" i="7"/>
  <c r="G31" i="7" l="1"/>
  <c r="E31" i="7"/>
  <c r="D31" i="7"/>
  <c r="M29" i="7"/>
  <c r="H29" i="7"/>
  <c r="H27" i="7"/>
  <c r="M25" i="7"/>
  <c r="H25" i="7"/>
  <c r="M23" i="7"/>
  <c r="H23" i="7"/>
  <c r="N27" i="7" l="1"/>
  <c r="N29" i="7"/>
  <c r="N25" i="7"/>
  <c r="N23" i="7"/>
  <c r="M21" i="7"/>
  <c r="H21" i="7"/>
  <c r="M19" i="7"/>
  <c r="H19" i="7"/>
  <c r="N21" i="7" l="1"/>
  <c r="N19" i="7"/>
  <c r="M17" i="7"/>
  <c r="H17" i="7"/>
  <c r="N17" i="7" l="1"/>
  <c r="H15" i="7"/>
  <c r="N15" i="7" s="1"/>
  <c r="M13" i="7"/>
  <c r="M31" i="7" s="1"/>
  <c r="H13" i="7"/>
  <c r="A3" i="7"/>
  <c r="B3" i="6" s="1"/>
  <c r="A2" i="7"/>
  <c r="H31" i="7" l="1"/>
  <c r="N13" i="7"/>
  <c r="F69" i="2" l="1"/>
  <c r="F61" i="2"/>
  <c r="F71" i="2" l="1"/>
  <c r="F74" i="2" s="1"/>
  <c r="L27" i="5" l="1"/>
  <c r="I27" i="5"/>
  <c r="H27" i="5"/>
  <c r="E27" i="5" l="1"/>
  <c r="D27" i="5"/>
  <c r="M23" i="5" l="1"/>
  <c r="M21" i="5"/>
  <c r="M25" i="5" l="1"/>
  <c r="M17" i="5"/>
  <c r="K27" i="5"/>
  <c r="B4" i="5"/>
  <c r="A2" i="2" s="1"/>
  <c r="B3" i="5"/>
  <c r="M15" i="5" l="1"/>
  <c r="F30" i="15"/>
  <c r="F27" i="15"/>
  <c r="J27" i="5" l="1"/>
  <c r="M27" i="5" s="1"/>
  <c r="D27" i="15"/>
  <c r="F22" i="15"/>
  <c r="F15" i="15" l="1"/>
  <c r="F24" i="15" s="1"/>
  <c r="F32" i="15" s="1"/>
  <c r="F36" i="15" s="1"/>
  <c r="F52" i="15" l="1"/>
  <c r="G81" i="4" l="1"/>
  <c r="E81" i="4"/>
  <c r="G65" i="4"/>
  <c r="G61" i="4"/>
  <c r="E61" i="4"/>
  <c r="G29" i="4"/>
  <c r="E29" i="4"/>
  <c r="G26" i="4"/>
  <c r="G20" i="4"/>
  <c r="G13" i="4"/>
  <c r="E13" i="4"/>
  <c r="A2" i="4"/>
  <c r="A3" i="10" s="1"/>
  <c r="A5" i="11" s="1"/>
  <c r="B5" i="9" s="1"/>
  <c r="B4" i="13" s="1"/>
  <c r="A1" i="4"/>
  <c r="G55" i="4" l="1"/>
  <c r="E65" i="4"/>
  <c r="E67" i="4"/>
  <c r="H23" i="9"/>
  <c r="E55" i="4"/>
  <c r="G67" i="4"/>
  <c r="E69" i="4" l="1"/>
  <c r="E83" i="4" s="1"/>
  <c r="G69" i="4"/>
  <c r="G83" i="4" s="1"/>
  <c r="F87" i="1"/>
  <c r="F95" i="1" l="1"/>
  <c r="F54" i="1"/>
  <c r="F49" i="1"/>
  <c r="F32" i="1" l="1"/>
  <c r="D62" i="1"/>
  <c r="D97" i="1" s="1"/>
  <c r="I85" i="4" s="1"/>
  <c r="F25" i="1"/>
  <c r="F14" i="1"/>
  <c r="B35" i="13"/>
  <c r="D61" i="2"/>
  <c r="H19" i="3"/>
  <c r="F62" i="1" l="1"/>
  <c r="F97" i="1" s="1"/>
  <c r="H18" i="13"/>
  <c r="H32" i="13"/>
  <c r="H24" i="13"/>
  <c r="H31" i="13"/>
  <c r="H33" i="13"/>
  <c r="H20" i="13"/>
  <c r="F35" i="13"/>
  <c r="D19" i="15" s="1"/>
  <c r="H19" i="13"/>
  <c r="H30" i="13"/>
  <c r="H25" i="13"/>
  <c r="H22" i="13"/>
  <c r="G35" i="13"/>
  <c r="D29" i="15" s="1"/>
  <c r="D30" i="15" s="1"/>
  <c r="D35" i="13"/>
  <c r="D20" i="15" s="1"/>
  <c r="N31" i="7"/>
  <c r="H17" i="3" l="1"/>
  <c r="D15" i="15"/>
  <c r="B4" i="14"/>
  <c r="B5" i="3" s="1"/>
  <c r="F116" i="1" l="1"/>
  <c r="D116" i="1"/>
  <c r="E16" i="14"/>
  <c r="H28" i="13" l="1"/>
  <c r="E35" i="13"/>
  <c r="D21" i="15" l="1"/>
  <c r="D22" i="15" s="1"/>
  <c r="D24" i="15" s="1"/>
  <c r="D32" i="15" s="1"/>
  <c r="H35" i="13"/>
  <c r="D36" i="15" l="1"/>
  <c r="D52" i="15" s="1"/>
  <c r="H21" i="3"/>
  <c r="D49" i="2" l="1"/>
  <c r="D71" i="2" s="1"/>
  <c r="D74" i="2" s="1"/>
</calcChain>
</file>

<file path=xl/sharedStrings.xml><?xml version="1.0" encoding="utf-8"?>
<sst xmlns="http://schemas.openxmlformats.org/spreadsheetml/2006/main" count="607" uniqueCount="443">
  <si>
    <t>ACTIVO</t>
  </si>
  <si>
    <t>ACTIVO CORRIENTE</t>
  </si>
  <si>
    <t>Caja</t>
  </si>
  <si>
    <t xml:space="preserve">Bancos </t>
  </si>
  <si>
    <t>Créditos</t>
  </si>
  <si>
    <t>ACTIVO NO CORRIENTE</t>
  </si>
  <si>
    <t>Rodados</t>
  </si>
  <si>
    <t>TOTAL ACTIVO</t>
  </si>
  <si>
    <t>PASIVO</t>
  </si>
  <si>
    <t>PASIVO CORRIENTE</t>
  </si>
  <si>
    <t>Deudas Comerciales</t>
  </si>
  <si>
    <t>TOTAL PASIVO</t>
  </si>
  <si>
    <t>PATRIMONIO NETO</t>
  </si>
  <si>
    <t>Reserva de Revalúo Ley 125/91</t>
  </si>
  <si>
    <t>Resultado del Ejercicio</t>
  </si>
  <si>
    <t>TOTAL PATRIMONIO NETO</t>
  </si>
  <si>
    <t>TOTAL PASIVO Y PATRIMONIO NETO</t>
  </si>
  <si>
    <t>Capital</t>
  </si>
  <si>
    <t>Revalúo</t>
  </si>
  <si>
    <t>Acumulados</t>
  </si>
  <si>
    <t>Ejercicio</t>
  </si>
  <si>
    <t>Transferencias</t>
  </si>
  <si>
    <t>Cuentas</t>
  </si>
  <si>
    <t>Neto</t>
  </si>
  <si>
    <t>BIENES DE USO</t>
  </si>
  <si>
    <t>Al inicio del  Periodo</t>
  </si>
  <si>
    <t>Altas y Transf. Del Periodo</t>
  </si>
  <si>
    <t>Bajas del Periodo</t>
  </si>
  <si>
    <t>Revalúo del Periodo</t>
  </si>
  <si>
    <t>Al Cierre del Periodo</t>
  </si>
  <si>
    <t>Altas del Periodo</t>
  </si>
  <si>
    <t>Neto Resultante</t>
  </si>
  <si>
    <t>ANEXO B</t>
  </si>
  <si>
    <t>(Expresado en guaraníes)</t>
  </si>
  <si>
    <t>ACTIVOS INTANGIBLES</t>
  </si>
  <si>
    <t>VALORES DE ORIGEN</t>
  </si>
  <si>
    <t>AMORTIZACIONES</t>
  </si>
  <si>
    <t>Al Inicio</t>
  </si>
  <si>
    <t>Al Cierrre</t>
  </si>
  <si>
    <t xml:space="preserve">Acumulados </t>
  </si>
  <si>
    <t xml:space="preserve">del </t>
  </si>
  <si>
    <t xml:space="preserve">al Cierre </t>
  </si>
  <si>
    <t>Periodo</t>
  </si>
  <si>
    <t>Aumentos</t>
  </si>
  <si>
    <t>Disminución</t>
  </si>
  <si>
    <t>del Periodo</t>
  </si>
  <si>
    <t>Bajas</t>
  </si>
  <si>
    <t>ANEXO C</t>
  </si>
  <si>
    <t>INVERSIONES, ACCIONES, DEBENTURES Y OTROS TITULOS EMITIDOS EN SERIE</t>
  </si>
  <si>
    <t>PARTICIPACION EN OTRAS SOCIEDADES</t>
  </si>
  <si>
    <t>Denominación y Características</t>
  </si>
  <si>
    <t>Valor</t>
  </si>
  <si>
    <t xml:space="preserve">Valor </t>
  </si>
  <si>
    <t>Información sobre el Emisor</t>
  </si>
  <si>
    <t xml:space="preserve">de los Valores </t>
  </si>
  <si>
    <t xml:space="preserve">Nominal </t>
  </si>
  <si>
    <t>Patrimonial</t>
  </si>
  <si>
    <t>de</t>
  </si>
  <si>
    <t xml:space="preserve">de </t>
  </si>
  <si>
    <t>% de</t>
  </si>
  <si>
    <t>Actividad</t>
  </si>
  <si>
    <t>Según Ultimo Balance</t>
  </si>
  <si>
    <t>Emisor</t>
  </si>
  <si>
    <t>Clase</t>
  </si>
  <si>
    <t>Unitario</t>
  </si>
  <si>
    <t>Cantidad</t>
  </si>
  <si>
    <t>Total</t>
  </si>
  <si>
    <t>Proporcional</t>
  </si>
  <si>
    <t>Libros</t>
  </si>
  <si>
    <t>Cotización</t>
  </si>
  <si>
    <t>Participación</t>
  </si>
  <si>
    <t>Principal</t>
  </si>
  <si>
    <t>Resultado</t>
  </si>
  <si>
    <t>Patrimonio Neto</t>
  </si>
  <si>
    <t xml:space="preserve">Inversiones </t>
  </si>
  <si>
    <t>Temporarias</t>
  </si>
  <si>
    <t>Permanentes</t>
  </si>
  <si>
    <t>ANEXO D</t>
  </si>
  <si>
    <t>OTRAS INVERSIONES</t>
  </si>
  <si>
    <t xml:space="preserve"> de</t>
  </si>
  <si>
    <t>Registrado</t>
  </si>
  <si>
    <t>Costo</t>
  </si>
  <si>
    <t>Amortización</t>
  </si>
  <si>
    <t>Corrientes</t>
  </si>
  <si>
    <t>Sub Total</t>
  </si>
  <si>
    <t>No Corrientes</t>
  </si>
  <si>
    <t>Totales Ejercicio</t>
  </si>
  <si>
    <t>RUBRO</t>
  </si>
  <si>
    <t>Detalle</t>
  </si>
  <si>
    <t xml:space="preserve">Mercaderías </t>
  </si>
  <si>
    <t>Materias Primas y Materiales</t>
  </si>
  <si>
    <t>Otros</t>
  </si>
  <si>
    <t>a) Compras</t>
  </si>
  <si>
    <t>Diferencia de Inventario</t>
  </si>
  <si>
    <t>II</t>
  </si>
  <si>
    <t>ANEXO G</t>
  </si>
  <si>
    <t>Moneda Extranjera</t>
  </si>
  <si>
    <t>Moneda Local</t>
  </si>
  <si>
    <t>Monto</t>
  </si>
  <si>
    <t>Sub- Totales</t>
  </si>
  <si>
    <t>Sub Totales</t>
  </si>
  <si>
    <t>Sueldos y Jornales</t>
  </si>
  <si>
    <t>Contribuciones Sociales</t>
  </si>
  <si>
    <t>Servicios Básicos</t>
  </si>
  <si>
    <t>Diferencia de Cambio</t>
  </si>
  <si>
    <t>Amortizaciones Bienes de Uso</t>
  </si>
  <si>
    <t>Gastos Rodados</t>
  </si>
  <si>
    <t>Créditos Incobrables</t>
  </si>
  <si>
    <t>Otros Gastos</t>
  </si>
  <si>
    <t>DATOS ESTADISTICOS</t>
  </si>
  <si>
    <t>Volumen de Ventas (En miles de Guaraníes)</t>
  </si>
  <si>
    <t>Cantidad de Empleados y Obreros</t>
  </si>
  <si>
    <t>Consumo de Energia (En Miles de Guaraníes)</t>
  </si>
  <si>
    <t>Cantidad de Sucursales</t>
  </si>
  <si>
    <t>INDICES ECONOMICO - FINANCIEROS</t>
  </si>
  <si>
    <t xml:space="preserve"> Activo Corriente</t>
  </si>
  <si>
    <t xml:space="preserve">Conciliación del Resultado Neto con el Efectivo y equivalente </t>
  </si>
  <si>
    <t>de efectivo proveniente de las actividades de operación.</t>
  </si>
  <si>
    <t>Utilidad del Ejercicio</t>
  </si>
  <si>
    <t>Ajustes a la utilidad del ejercicio</t>
  </si>
  <si>
    <t>Cargos y abonos por cambios en el activo y pasivo</t>
  </si>
  <si>
    <t>Aumento (Disminución) del efectivo y equivalente de</t>
  </si>
  <si>
    <t>efectivo proveniente de la actividad de operación</t>
  </si>
  <si>
    <t>Actividades de Inversión</t>
  </si>
  <si>
    <t>efectivo proveniente de la actividad de Inversión</t>
  </si>
  <si>
    <t>Actividades de Financiamiento</t>
  </si>
  <si>
    <t>efectivo proveniente de la actividad de Financiamiento</t>
  </si>
  <si>
    <t>Aumento neto de efectivo y equivalente de efectivo</t>
  </si>
  <si>
    <t>Saldo efectivo y equivalente de efectivo al inicio</t>
  </si>
  <si>
    <t>Saldo efectivo equivalente de efectivo al finalizar el ejercicio</t>
  </si>
  <si>
    <t>ANEXO E</t>
  </si>
  <si>
    <t>( Expresado en guaraníes )</t>
  </si>
  <si>
    <t>ANEXO A</t>
  </si>
  <si>
    <t>Acumulados al inicio del Periodo</t>
  </si>
  <si>
    <t>Deudores por Ventas</t>
  </si>
  <si>
    <t xml:space="preserve">    ANEXO  H</t>
  </si>
  <si>
    <t>ANEXO    I</t>
  </si>
  <si>
    <t>ANEXO  J</t>
  </si>
  <si>
    <t>ANEXO   F</t>
  </si>
  <si>
    <t>PREVISIONES</t>
  </si>
  <si>
    <t>Menos: Gastos Operativos</t>
  </si>
  <si>
    <t>Resultado por Operaciones Ordinarias</t>
  </si>
  <si>
    <t>Más: Ingresos Extraordinarios</t>
  </si>
  <si>
    <t>Ganancia del Ejercicio</t>
  </si>
  <si>
    <t>Cambio</t>
  </si>
  <si>
    <t>Vigente</t>
  </si>
  <si>
    <t>Total Activo Corriente</t>
  </si>
  <si>
    <t>Total Activo no Corriente</t>
  </si>
  <si>
    <t>Total Pasivo Corriente</t>
  </si>
  <si>
    <t>Ventas Netas</t>
  </si>
  <si>
    <t>Ganancia Bruta</t>
  </si>
  <si>
    <t>Del</t>
  </si>
  <si>
    <t>Resultante</t>
  </si>
  <si>
    <t>Deducidas</t>
  </si>
  <si>
    <t>del Activo</t>
  </si>
  <si>
    <t>el Pasivo</t>
  </si>
  <si>
    <t>Saldo al</t>
  </si>
  <si>
    <t>Inicio del</t>
  </si>
  <si>
    <t>PODUCTOS VENDIDOS</t>
  </si>
  <si>
    <t>COSTO DE SERVICIOS</t>
  </si>
  <si>
    <t>PRESTADOS</t>
  </si>
  <si>
    <t>Existencias al comienzo del periodo</t>
  </si>
  <si>
    <t>COSTO DE MERCADERÍAS O</t>
  </si>
  <si>
    <t>PRODUCTOS VENDIDOS Y</t>
  </si>
  <si>
    <t>SERVICIOS PRESTADOS</t>
  </si>
  <si>
    <t>DETALLE</t>
  </si>
  <si>
    <t>Remuneraciones de</t>
  </si>
  <si>
    <t>administradores, directores,</t>
  </si>
  <si>
    <t xml:space="preserve">síndicos y consejo de </t>
  </si>
  <si>
    <t>vigilancia</t>
  </si>
  <si>
    <t>Gastos de</t>
  </si>
  <si>
    <t>Administrac.</t>
  </si>
  <si>
    <t>Gastos</t>
  </si>
  <si>
    <t>Financieros</t>
  </si>
  <si>
    <t xml:space="preserve">Gastos de </t>
  </si>
  <si>
    <t>Comercializ.</t>
  </si>
  <si>
    <t xml:space="preserve">Otros Gastos no </t>
  </si>
  <si>
    <t>Operativos</t>
  </si>
  <si>
    <t>INDICADORES OPERATIVOS</t>
  </si>
  <si>
    <t>RUBROS</t>
  </si>
  <si>
    <t>RESERVAS</t>
  </si>
  <si>
    <t>RESULTADOS</t>
  </si>
  <si>
    <t>CAPITAL</t>
  </si>
  <si>
    <t>CUENTAS</t>
  </si>
  <si>
    <t>(1)</t>
  </si>
  <si>
    <t xml:space="preserve"> Liquidez (1)</t>
  </si>
  <si>
    <t xml:space="preserve"> Endeudamiento (2)</t>
  </si>
  <si>
    <t xml:space="preserve"> Rentabilidad (3)</t>
  </si>
  <si>
    <t xml:space="preserve"> Pasivo Corriente</t>
  </si>
  <si>
    <t>:</t>
  </si>
  <si>
    <t>(2)</t>
  </si>
  <si>
    <t>Total del Pasivo</t>
  </si>
  <si>
    <t>Resultado Antes</t>
  </si>
  <si>
    <t>Del Impuesto a</t>
  </si>
  <si>
    <t>Excluido el Resultado</t>
  </si>
  <si>
    <t>Del Periodo</t>
  </si>
  <si>
    <t>(3)</t>
  </si>
  <si>
    <t>INDICES</t>
  </si>
  <si>
    <t xml:space="preserve">la Renta </t>
  </si>
  <si>
    <t xml:space="preserve">Compras y Costos de Producción del </t>
  </si>
  <si>
    <t>Existencia al Cierre del Periodo</t>
  </si>
  <si>
    <t xml:space="preserve">  COSTO DE MERCADERÍAS O PRODUCTOS VENDIDOS</t>
  </si>
  <si>
    <t>O SERVICIOS PRESTADOS</t>
  </si>
  <si>
    <t>INFORMACIÓN REQUERIDA SOBRE COSTOS Y GASTOS</t>
  </si>
  <si>
    <t>Acumuladas al Cierre del periodo</t>
  </si>
  <si>
    <t>Acumuladas al inicio del periodo</t>
  </si>
  <si>
    <t>Renta</t>
  </si>
  <si>
    <t>Gastos de publicidad</t>
  </si>
  <si>
    <t>y propaganda</t>
  </si>
  <si>
    <t>Regalías y Honorarios por</t>
  </si>
  <si>
    <t>servicios técnicos</t>
  </si>
  <si>
    <t xml:space="preserve">Intereses a Bancos e </t>
  </si>
  <si>
    <t>Instituciones Financieras</t>
  </si>
  <si>
    <t>PASIVO NO CORRIENTE</t>
  </si>
  <si>
    <t>SOCIAL</t>
  </si>
  <si>
    <t>Monto Ejercicio</t>
  </si>
  <si>
    <t>Total al</t>
  </si>
  <si>
    <t>Seguros Pagados por Adelantado</t>
  </si>
  <si>
    <t>b) Devoluciones</t>
  </si>
  <si>
    <t>ESTADO DE VARIACIÓN DEL PATRIMONIO NETO</t>
  </si>
  <si>
    <t>ESTADO DE FLUJOS DE EFECTIVO</t>
  </si>
  <si>
    <t>Más</t>
  </si>
  <si>
    <t>Depreciación</t>
  </si>
  <si>
    <t>Compras de Activo Fijo</t>
  </si>
  <si>
    <t xml:space="preserve">BALANCE GENERAL </t>
  </si>
  <si>
    <t>Cheques Adelantados</t>
  </si>
  <si>
    <t>Cheques Rechazados</t>
  </si>
  <si>
    <t>Créditos Fiscales</t>
  </si>
  <si>
    <t>Otros Activos</t>
  </si>
  <si>
    <t>Terrenos</t>
  </si>
  <si>
    <t>Edificios</t>
  </si>
  <si>
    <t>Deudas Fiscales</t>
  </si>
  <si>
    <t>Deudas Sociales</t>
  </si>
  <si>
    <t>Provisiones</t>
  </si>
  <si>
    <t>Previsiones</t>
  </si>
  <si>
    <t>Previs. Para Indemnizaciones</t>
  </si>
  <si>
    <t>Otros Pasivos</t>
  </si>
  <si>
    <t>Adelantos de Clientes</t>
  </si>
  <si>
    <t>Instalaciones</t>
  </si>
  <si>
    <t>Muebles y Equipos de Oficina</t>
  </si>
  <si>
    <t xml:space="preserve"> </t>
  </si>
  <si>
    <t xml:space="preserve">COSTO DE MERCADERÍAS O </t>
  </si>
  <si>
    <t xml:space="preserve">                                                                                                            </t>
  </si>
  <si>
    <t>Maquinarias y Herramientas de Taller</t>
  </si>
  <si>
    <t xml:space="preserve">Muebles y Equipos de Oficina </t>
  </si>
  <si>
    <t>Mejoras en Predio Ajeno</t>
  </si>
  <si>
    <t>Impuesto a la Renta</t>
  </si>
  <si>
    <t>Ganancia Neta</t>
  </si>
  <si>
    <t>ESTADO DE RESULTADOS</t>
  </si>
  <si>
    <t>Ajuste por Diferencia</t>
  </si>
  <si>
    <t>Ordenes de Trabajo en Proceso</t>
  </si>
  <si>
    <t>Otros Créditos</t>
  </si>
  <si>
    <t>Préstamos al Personal</t>
  </si>
  <si>
    <t>Resultado Acum Ejerc. Ant.</t>
  </si>
  <si>
    <t>APORTES P/</t>
  </si>
  <si>
    <t xml:space="preserve">FUTURA </t>
  </si>
  <si>
    <t>INTEGRACIÓN</t>
  </si>
  <si>
    <t>Reserva Legal</t>
  </si>
  <si>
    <t>Actual</t>
  </si>
  <si>
    <t>Legal</t>
  </si>
  <si>
    <t>Anticipo a Proveedores</t>
  </si>
  <si>
    <t>Deudas Bancarias</t>
  </si>
  <si>
    <t>Total Pasivo no Corriente</t>
  </si>
  <si>
    <t>Total Patrimonio Neto al cierre</t>
  </si>
  <si>
    <t>Incluidas en</t>
  </si>
  <si>
    <t>BANCOS</t>
  </si>
  <si>
    <t>Banco Regional S.A.</t>
  </si>
  <si>
    <t>CREDITOS</t>
  </si>
  <si>
    <t>OBLIGACIONES BANCARIAS</t>
  </si>
  <si>
    <t>OBLIGACIONES COMERCIALES</t>
  </si>
  <si>
    <t>Deudas Bancarias (Nota 8)</t>
  </si>
  <si>
    <t>Anticipo Impuesto a la Renta</t>
  </si>
  <si>
    <t>Previsión para Indemnizaciones</t>
  </si>
  <si>
    <t>Acumulado al Final del Periodo</t>
  </si>
  <si>
    <t>Saldo al Cierre</t>
  </si>
  <si>
    <t>Acumulado al Fin del Periodo</t>
  </si>
  <si>
    <t>I</t>
  </si>
  <si>
    <t>Equipos de Informática</t>
  </si>
  <si>
    <t>Máquinas y Herramientas</t>
  </si>
  <si>
    <t xml:space="preserve">Impuestos, Tasas, </t>
  </si>
  <si>
    <t xml:space="preserve">Contribuciones e Impuesto a la </t>
  </si>
  <si>
    <t>(Expresado en  guaraníes)</t>
  </si>
  <si>
    <t xml:space="preserve">                                                </t>
  </si>
  <si>
    <t>Adelanto de Clientes</t>
  </si>
  <si>
    <r>
      <t>Bienes de cambio</t>
    </r>
    <r>
      <rPr>
        <sz val="12"/>
        <rFont val="Tahoma"/>
        <family val="2"/>
      </rPr>
      <t xml:space="preserve"> </t>
    </r>
  </si>
  <si>
    <t>Garantía de Alquiler</t>
  </si>
  <si>
    <t>Anticipo Personal</t>
  </si>
  <si>
    <t>Provisión Remuneraciones</t>
  </si>
  <si>
    <t>Garantia de Alquiler</t>
  </si>
  <si>
    <t>Mercaderías para Reventa (Nota 7)</t>
  </si>
  <si>
    <t>Revalúo y/o Transf. del Periodo</t>
  </si>
  <si>
    <t>Bienes de Cambio</t>
  </si>
  <si>
    <t>Cuentas por Cobrar</t>
  </si>
  <si>
    <t>Creditos Fiscales</t>
  </si>
  <si>
    <t>Disponibilidades (Nota 5)</t>
  </si>
  <si>
    <t>Retención Impuesto a la Renta</t>
  </si>
  <si>
    <t>Retención IVA</t>
  </si>
  <si>
    <t>Bienes de Uso (Nota 2.c)</t>
  </si>
  <si>
    <t>Const. y Mejoras en Predio Ajeno</t>
  </si>
  <si>
    <t>Depreciación Acumulada</t>
  </si>
  <si>
    <t>Las notas y anexos que se acompañan forman parte de los estados financieros</t>
  </si>
  <si>
    <t>(Expresado en Gs.)</t>
  </si>
  <si>
    <t xml:space="preserve">Deudas Bancarias y Financieras </t>
  </si>
  <si>
    <t>Retenciones I.V.A a Pagar</t>
  </si>
  <si>
    <t>Provisión Impuesto a la Renta</t>
  </si>
  <si>
    <r>
      <t xml:space="preserve">Capital Integrado </t>
    </r>
    <r>
      <rPr>
        <b/>
        <sz val="12"/>
        <rFont val="Tahoma"/>
        <family val="2"/>
      </rPr>
      <t>(Nota 10)</t>
    </r>
  </si>
  <si>
    <t>Aportes de Socios p/ Futuras Integraciones (Nota 10)</t>
  </si>
  <si>
    <t>Reserva de Diferencia de Cambio</t>
  </si>
  <si>
    <t>POR EL PERIODO COMPRENDIDO ENTRE</t>
  </si>
  <si>
    <r>
      <t xml:space="preserve">Menos: Costos de Mercaderías Vendidas </t>
    </r>
    <r>
      <rPr>
        <b/>
        <sz val="12"/>
        <rFont val="Tahoma"/>
        <family val="2"/>
      </rPr>
      <t>(Anexo F)</t>
    </r>
  </si>
  <si>
    <r>
      <t xml:space="preserve">      De Comercialización </t>
    </r>
    <r>
      <rPr>
        <b/>
        <sz val="12"/>
        <rFont val="Tahoma"/>
        <family val="2"/>
      </rPr>
      <t>(Anexo H)</t>
    </r>
  </si>
  <si>
    <r>
      <t xml:space="preserve">      De Administración</t>
    </r>
    <r>
      <rPr>
        <b/>
        <sz val="12"/>
        <rFont val="Tahoma"/>
        <family val="2"/>
      </rPr>
      <t xml:space="preserve"> (Anexo H)</t>
    </r>
  </si>
  <si>
    <r>
      <t xml:space="preserve">      Financieros </t>
    </r>
    <r>
      <rPr>
        <b/>
        <sz val="12"/>
        <rFont val="Tahoma"/>
        <family val="2"/>
      </rPr>
      <t>(Anexo H)</t>
    </r>
  </si>
  <si>
    <r>
      <t xml:space="preserve">Menos: Gastos No Operativos </t>
    </r>
    <r>
      <rPr>
        <b/>
        <sz val="12"/>
        <rFont val="Tahoma"/>
        <family val="2"/>
      </rPr>
      <t>(Anexo H)</t>
    </r>
  </si>
  <si>
    <t>Previsiones para Créditos Incobrables</t>
  </si>
  <si>
    <t>Provision Donaciones y Contribuciones</t>
  </si>
  <si>
    <t>ACTIVOS Y PASIVOS EN MONEDA EN EXTRANJERA</t>
  </si>
  <si>
    <t>Itaú S.A.</t>
  </si>
  <si>
    <t>BBVA</t>
  </si>
  <si>
    <t>Banco Regional Préstamos</t>
  </si>
  <si>
    <t>Banco Regional Intereses a Pagar</t>
  </si>
  <si>
    <t>Intereses no Devengados Banco Regional</t>
  </si>
  <si>
    <t>Banco Itaú Préstamos</t>
  </si>
  <si>
    <t>Banco Itaú Intereses a Pagar</t>
  </si>
  <si>
    <t>Intereses no Devengados Banco Itaú</t>
  </si>
  <si>
    <t>BBVA Intereses a Pagar</t>
  </si>
  <si>
    <t>Intereses no Devengados BBVA</t>
  </si>
  <si>
    <t>Total Pasivo</t>
  </si>
  <si>
    <t>CAJA</t>
  </si>
  <si>
    <t>Viáticos a Rendir</t>
  </si>
  <si>
    <t>Intereses no Devengados</t>
  </si>
  <si>
    <t>Deudas Comerciales (Nota 9)</t>
  </si>
  <si>
    <t xml:space="preserve">Proveedores de Bienes y Servicios </t>
  </si>
  <si>
    <t xml:space="preserve">Proveedores de Bienes y Servicios (Nota 9) </t>
  </si>
  <si>
    <t xml:space="preserve">Deudas Comerciales </t>
  </si>
  <si>
    <t>(Expresado en Guaranies.)</t>
  </si>
  <si>
    <t>Deudores por Ventas (Nota 6)</t>
  </si>
  <si>
    <t>Previsión para Cuentas Incobrables (Nota 3)</t>
  </si>
  <si>
    <t>Proveedores de bienes y servicios</t>
  </si>
  <si>
    <t xml:space="preserve">Anticipo Comisiones </t>
  </si>
  <si>
    <t>Otros Gastos Pagados p/Adelantado</t>
  </si>
  <si>
    <t>Dirección General de Recaudaciones</t>
  </si>
  <si>
    <t>Banco Amambay - Préstamos</t>
  </si>
  <si>
    <t>Banco Amambay Intereses a Pagar</t>
  </si>
  <si>
    <t>Cheques Adelantados U$S</t>
  </si>
  <si>
    <t>Resultado del Ejercicio Actual</t>
  </si>
  <si>
    <t>Deudores Morosos</t>
  </si>
  <si>
    <r>
      <t xml:space="preserve">Deudores por Ventas </t>
    </r>
    <r>
      <rPr>
        <b/>
        <sz val="12"/>
        <rFont val="Tahoma"/>
        <family val="2"/>
      </rPr>
      <t>(Nota 6)</t>
    </r>
  </si>
  <si>
    <t>IVA Credito Fiscal 5%</t>
  </si>
  <si>
    <t>IVA Credito Fiscal 10%</t>
  </si>
  <si>
    <t>-</t>
  </si>
  <si>
    <t>Anticipos a Comisiones</t>
  </si>
  <si>
    <t>Depósito de Clientes</t>
  </si>
  <si>
    <t>Reserva de Revalúo</t>
  </si>
  <si>
    <t>Previsión para Mercaderias Obsoletas</t>
  </si>
  <si>
    <t>Provision para Aguinaldo</t>
  </si>
  <si>
    <t>BBVA - Prestamos</t>
  </si>
  <si>
    <t>Reserva de p/ Futura Capitalización</t>
  </si>
  <si>
    <t>Reserva p/ Futura Capitalización</t>
  </si>
  <si>
    <t>Cheques Rechazados U$S</t>
  </si>
  <si>
    <t>Alquileres Pagados p/Adelantado</t>
  </si>
  <si>
    <t>Intereses no Devengados Banco Familiar</t>
  </si>
  <si>
    <t>GNB</t>
  </si>
  <si>
    <t>Retenciones Renta a Pagar</t>
  </si>
  <si>
    <t>INVERSIONES</t>
  </si>
  <si>
    <t>Inversiones en Otras empresas</t>
  </si>
  <si>
    <t>Previs. Por Garantia Autom - CFMOTO</t>
  </si>
  <si>
    <t>Herramientas y Enseres</t>
  </si>
  <si>
    <t>Previsión por Garantia Autom-CFMOTO</t>
  </si>
  <si>
    <t>(-) Prevision para Mercaderías Obsoletas</t>
  </si>
  <si>
    <t>Importaciones en Curso - Provee. Ext.</t>
  </si>
  <si>
    <t>Inversiones C.G. - CADIEM</t>
  </si>
  <si>
    <t>Banco Familiar S.A.E.C.A</t>
  </si>
  <si>
    <t>Intereses no Devengados GNB</t>
  </si>
  <si>
    <t>Intereses no Devengados Sudameris</t>
  </si>
  <si>
    <t>Banco GNB - Préstamos</t>
  </si>
  <si>
    <t>Banco GNB- Intereses a Pagar</t>
  </si>
  <si>
    <t>Sudameris Bank Préstamos</t>
  </si>
  <si>
    <t>Sudameris Bank Intereses a Pagar</t>
  </si>
  <si>
    <t>Banco Familiar- Préstamos</t>
  </si>
  <si>
    <t>Banco Familiar Intereses a Pagar</t>
  </si>
  <si>
    <t>Deudores en Gestión de Cobro</t>
  </si>
  <si>
    <t>Previsión p. Incobrables (Nota 3)</t>
  </si>
  <si>
    <t>Clientes Morosos</t>
  </si>
  <si>
    <t>Cheques en Gestión Judicial</t>
  </si>
  <si>
    <t>Activos Intangibles</t>
  </si>
  <si>
    <t>Sistemas Informático</t>
  </si>
  <si>
    <t>Amortización Acumulada</t>
  </si>
  <si>
    <t>Marcas</t>
  </si>
  <si>
    <t>Provisión Premios</t>
  </si>
  <si>
    <t>Previs. Por Garantía motos</t>
  </si>
  <si>
    <t>Sistema Informático</t>
  </si>
  <si>
    <t>IVA a Devengar</t>
  </si>
  <si>
    <t>I.P.S. a Pagar</t>
  </si>
  <si>
    <t>Pago de Dividendos</t>
  </si>
  <si>
    <t>Distribución de Dividendos</t>
  </si>
  <si>
    <t>Cliente Incobrable</t>
  </si>
  <si>
    <t>Tarjetas de Credito</t>
  </si>
  <si>
    <t>Cheques Emitidos Diferidos</t>
  </si>
  <si>
    <t>Previs. Perdida de Activo Fijo</t>
  </si>
  <si>
    <t>BALANCE GENERAL</t>
  </si>
  <si>
    <t>BIENES DE CAMBIO</t>
  </si>
  <si>
    <t>Provisión Bono Anual</t>
  </si>
  <si>
    <t>Ingreso Diferido</t>
  </si>
  <si>
    <t>Cargo Diferido</t>
  </si>
  <si>
    <t>Sueldos a Pagar</t>
  </si>
  <si>
    <t>Saldo al 31/12/2019</t>
  </si>
  <si>
    <t xml:space="preserve">Provisión Remuneraciones </t>
  </si>
  <si>
    <t>EI</t>
  </si>
  <si>
    <t>C</t>
  </si>
  <si>
    <t>Costo s/ Resultados</t>
  </si>
  <si>
    <t>EF</t>
  </si>
  <si>
    <t>CV</t>
  </si>
  <si>
    <t>Compras</t>
  </si>
  <si>
    <t>ESTADOS CONTABLES Y ANEXOS A LOS MISMOS SEGÚN RESOLUCION Nº 5/92</t>
  </si>
  <si>
    <t>Caja $ Suc. Ciudad del Este</t>
  </si>
  <si>
    <t>Banco Visión</t>
  </si>
  <si>
    <t>Importaciones en curso - Provee.Ext.</t>
  </si>
  <si>
    <t>AL 30 DE JUNIO DE 2020 Y 2019</t>
  </si>
  <si>
    <t>1° DE ENERO Y EL 30 DE JUNIO DE 2020 y 2019</t>
  </si>
  <si>
    <t>Totales al 30/06/20</t>
  </si>
  <si>
    <t>Totales al 30/06/19</t>
  </si>
  <si>
    <t>Totales al 30/06/2020</t>
  </si>
  <si>
    <t>Totales al 30/06/2019</t>
  </si>
  <si>
    <t>Cheques Girados no pagados</t>
  </si>
  <si>
    <t>Interes a pagar</t>
  </si>
  <si>
    <t>Impuesto a la Renta a Pagar</t>
  </si>
  <si>
    <t>Provisión para Donaciones</t>
  </si>
  <si>
    <t>Provisión para Aguinaldo</t>
  </si>
  <si>
    <t>Provisión Proveedor a Pagar</t>
  </si>
  <si>
    <t>Provisión Comisiones a Pagar</t>
  </si>
  <si>
    <t>Provisiones Varias a Pagar</t>
  </si>
  <si>
    <t>Previsión por Garantia motos</t>
  </si>
  <si>
    <t>Prov. Impuesto a la renta</t>
  </si>
  <si>
    <t>Prov. Varios a Pagar</t>
  </si>
  <si>
    <t>Prov. Proveedor a Pagar</t>
  </si>
  <si>
    <t>Provision de Comisiones a Pagar</t>
  </si>
  <si>
    <t>Provision Premios</t>
  </si>
  <si>
    <t>Cheques Rechazados Gs.</t>
  </si>
  <si>
    <t>Cheques Rechazados Us$</t>
  </si>
  <si>
    <t>Provision Bono Anual</t>
  </si>
  <si>
    <t>U$S</t>
  </si>
  <si>
    <t>Banco 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</si>
</sst>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_-;\-* #,##0_-;_-* &quot;-&quot;_-;_-@_-"/>
    <numFmt numFmtId="166" formatCode="_-* #,##0.00_-;\-* #,##0.00_-;_-* &quot;-&quot;??_-;_-@_-"/>
    <numFmt numFmtId="167" formatCode="_(* #,##0_);_(* \(#,##0\);_(* &quot;-&quot;??_);_(@_)"/>
    <numFmt numFmtId="168" formatCode="_-* #,##0_-;\(#,##0\);_-* &quot;-&quot;??_-;_-@_-"/>
    <numFmt numFmtId="169" formatCode="_-* #,##0.00_-;\(#,##0.00\);_-* &quot;-&quot;??_-;_-@_-"/>
    <numFmt numFmtId="170" formatCode="_ * #,##0;\(#,##0\);_ * &quot;-&quot;??_ \ \ \ \ \ \ ;_ @_ "/>
    <numFmt numFmtId="171" formatCode="_-* #,##0_-;\(#,##0\);_-* \-??_-;_-@_-"/>
    <numFmt numFmtId="172" formatCode="_-* #,##0.00_-;\-* #,##0.00_-;_-* \-??_-;_-@_-"/>
    <numFmt numFmtId="173" formatCode="_-* #,##0_-;\-* #,##0_-;_-* \-??_-;_-@_-"/>
    <numFmt numFmtId="174" formatCode="_-* #,##0.00_-;\(#,##0.00\);_-* \-??_-;_-@_-"/>
    <numFmt numFmtId="175" formatCode="_(* #,##0.00_);_(* \(#,##0.00\);_(* \-_);_(@_)"/>
    <numFmt numFmtId="176" formatCode="_(* #,##0_);_(* \(#,##0\);_(* \-_);_(@_)"/>
    <numFmt numFmtId="177" formatCode="_-* #,##0_-;\-* #,##0_-;_-* &quot;-&quot;??_-;_-@_-"/>
    <numFmt numFmtId="178" formatCode="_-* #,##0.00\ _€_-;\-* #,##0.00\ _€_-;_-* &quot;-&quot;??\ _€_-;_-@_-"/>
    <numFmt numFmtId="179" formatCode="_-* #,##0\ _€_-;\-* #,##0\ _€_-;_-* &quot;-&quot;??\ _€_-;_-@_-"/>
  </numFmts>
  <fonts count="46" x14ac:knownFonts="1">
    <font>
      <sz val="10"/>
      <name val="Arial"/>
    </font>
    <font>
      <sz val="11"/>
      <color theme="1"/>
      <name val="Calibri"/>
      <family val="2"/>
      <scheme val="minor"/>
    </font>
    <font>
      <sz val="10"/>
      <name val="Arial"/>
      <family val="2"/>
    </font>
    <font>
      <sz val="10"/>
      <name val="Tahoma"/>
      <family val="2"/>
    </font>
    <font>
      <b/>
      <sz val="16"/>
      <name val="Tahoma"/>
      <family val="2"/>
    </font>
    <font>
      <b/>
      <sz val="14"/>
      <name val="Tahoma"/>
      <family val="2"/>
    </font>
    <font>
      <b/>
      <sz val="12"/>
      <name val="Tahoma"/>
      <family val="2"/>
    </font>
    <font>
      <sz val="12"/>
      <name val="Tahoma"/>
      <family val="2"/>
    </font>
    <font>
      <sz val="14"/>
      <name val="Tahoma"/>
      <family val="2"/>
    </font>
    <font>
      <b/>
      <sz val="10"/>
      <name val="Tahoma"/>
      <family val="2"/>
    </font>
    <font>
      <sz val="16"/>
      <name val="Tahoma"/>
      <family val="2"/>
    </font>
    <font>
      <b/>
      <sz val="9"/>
      <name val="Tahoma"/>
      <family val="2"/>
    </font>
    <font>
      <sz val="9"/>
      <name val="Tahoma"/>
      <family val="2"/>
    </font>
    <font>
      <b/>
      <sz val="8"/>
      <name val="Tahoma"/>
      <family val="2"/>
    </font>
    <font>
      <sz val="8"/>
      <name val="Tahoma"/>
      <family val="2"/>
    </font>
    <font>
      <sz val="8"/>
      <name val="Arial"/>
      <family val="2"/>
    </font>
    <font>
      <sz val="10"/>
      <color indexed="9"/>
      <name val="Tahoma"/>
      <family val="2"/>
    </font>
    <font>
      <sz val="10"/>
      <color theme="0"/>
      <name val="Tahoma"/>
      <family val="2"/>
    </font>
    <font>
      <b/>
      <sz val="10"/>
      <color theme="0"/>
      <name val="Tahoma"/>
      <family val="2"/>
    </font>
    <font>
      <sz val="9"/>
      <color indexed="10"/>
      <name val="Cambria"/>
      <family val="1"/>
      <scheme val="major"/>
    </font>
    <font>
      <b/>
      <sz val="14"/>
      <name val="Tahoma"/>
      <family val="2"/>
      <charset val="1"/>
    </font>
    <font>
      <sz val="10"/>
      <name val="Tahoma"/>
      <family val="2"/>
      <charset val="1"/>
    </font>
    <font>
      <b/>
      <sz val="16"/>
      <name val="Tahoma"/>
      <family val="2"/>
      <charset val="1"/>
    </font>
    <font>
      <sz val="16"/>
      <name val="Tahoma"/>
      <family val="2"/>
      <charset val="1"/>
    </font>
    <font>
      <b/>
      <sz val="10"/>
      <name val="Tahoma"/>
      <family val="2"/>
      <charset val="1"/>
    </font>
    <font>
      <b/>
      <sz val="12"/>
      <name val="Tahoma"/>
      <family val="2"/>
      <charset val="1"/>
    </font>
    <font>
      <sz val="12"/>
      <name val="Tahoma"/>
      <family val="2"/>
      <charset val="1"/>
    </font>
    <font>
      <sz val="14"/>
      <name val="Tahoma"/>
      <family val="2"/>
      <charset val="1"/>
    </font>
    <font>
      <b/>
      <sz val="8"/>
      <name val="Tahoma"/>
      <family val="2"/>
      <charset val="1"/>
    </font>
    <font>
      <sz val="11"/>
      <name val="Tahoma"/>
      <family val="2"/>
      <charset val="1"/>
    </font>
    <font>
      <b/>
      <sz val="11"/>
      <name val="Tahoma"/>
      <family val="2"/>
      <charset val="1"/>
    </font>
    <font>
      <b/>
      <u/>
      <sz val="12"/>
      <name val="Tahoma"/>
      <family val="2"/>
    </font>
    <font>
      <b/>
      <sz val="12"/>
      <color indexed="10"/>
      <name val="Tahoma"/>
      <family val="2"/>
    </font>
    <font>
      <sz val="11"/>
      <name val="Cambria"/>
      <family val="1"/>
    </font>
    <font>
      <b/>
      <sz val="11"/>
      <name val="Tahoma"/>
      <family val="2"/>
    </font>
    <font>
      <sz val="11"/>
      <name val="Tahoma"/>
      <family val="2"/>
    </font>
    <font>
      <sz val="6.95"/>
      <color rgb="FF000000"/>
      <name val="Arial"/>
      <family val="2"/>
    </font>
    <font>
      <sz val="14"/>
      <color rgb="FF000000"/>
      <name val="Arial"/>
      <family val="2"/>
    </font>
    <font>
      <sz val="12"/>
      <color rgb="FF000000"/>
      <name val="Arial"/>
      <family val="2"/>
    </font>
    <font>
      <sz val="8"/>
      <color theme="1"/>
      <name val="MS Sans Serif"/>
      <family val="2"/>
    </font>
    <font>
      <sz val="10"/>
      <name val="Cambria"/>
      <family val="1"/>
      <scheme val="major"/>
    </font>
    <font>
      <sz val="12"/>
      <color indexed="9"/>
      <name val="Tahoma"/>
      <family val="2"/>
    </font>
    <font>
      <b/>
      <sz val="9"/>
      <name val="Arial"/>
      <family val="2"/>
    </font>
    <font>
      <b/>
      <sz val="11"/>
      <name val="Arial"/>
      <family val="2"/>
    </font>
    <font>
      <b/>
      <sz val="12"/>
      <name val="Arial"/>
      <family val="2"/>
    </font>
    <font>
      <sz val="10"/>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rgb="FFFDEADA"/>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hair">
        <color indexed="64"/>
      </diagonal>
    </border>
    <border>
      <left/>
      <right/>
      <top style="thin">
        <color theme="0"/>
      </top>
      <bottom/>
      <diagonal/>
    </border>
    <border>
      <left/>
      <right/>
      <top style="medium">
        <color indexed="64"/>
      </top>
      <bottom style="double">
        <color indexed="64"/>
      </bottom>
      <diagonal/>
    </border>
  </borders>
  <cellStyleXfs count="6">
    <xf numFmtId="0" fontId="0" fillId="0" borderId="0"/>
    <xf numFmtId="166"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cellStyleXfs>
  <cellXfs count="756">
    <xf numFmtId="168" fontId="6" fillId="0" borderId="0" xfId="0" applyNumberFormat="1" applyFont="1" applyFill="1"/>
    <xf numFmtId="168" fontId="3" fillId="0" borderId="0" xfId="0" applyNumberFormat="1" applyFont="1" applyFill="1" applyBorder="1"/>
    <xf numFmtId="168" fontId="3" fillId="0" borderId="0" xfId="1" applyNumberFormat="1" applyFont="1" applyFill="1" applyBorder="1"/>
    <xf numFmtId="168" fontId="3" fillId="0" borderId="0" xfId="0" applyNumberFormat="1" applyFont="1" applyFill="1"/>
    <xf numFmtId="168" fontId="6" fillId="0" borderId="0" xfId="0" applyNumberFormat="1" applyFont="1" applyFill="1"/>
    <xf numFmtId="168" fontId="7" fillId="0" borderId="0" xfId="0" applyNumberFormat="1" applyFont="1" applyFill="1"/>
    <xf numFmtId="0" fontId="6" fillId="0" borderId="1" xfId="1" applyNumberFormat="1" applyFont="1" applyFill="1" applyBorder="1" applyAlignment="1">
      <alignment horizontal="center"/>
    </xf>
    <xf numFmtId="168" fontId="6" fillId="0" borderId="0" xfId="1" applyNumberFormat="1" applyFont="1" applyFill="1" applyBorder="1" applyAlignment="1"/>
    <xf numFmtId="168" fontId="7" fillId="0" borderId="0" xfId="0" applyNumberFormat="1" applyFont="1" applyFill="1" applyBorder="1"/>
    <xf numFmtId="168" fontId="5" fillId="0" borderId="0" xfId="0" applyNumberFormat="1" applyFont="1" applyFill="1"/>
    <xf numFmtId="168" fontId="6" fillId="0" borderId="0" xfId="1" applyNumberFormat="1" applyFont="1" applyFill="1" applyBorder="1"/>
    <xf numFmtId="168" fontId="3" fillId="0" borderId="0" xfId="1" applyNumberFormat="1" applyFont="1" applyFill="1"/>
    <xf numFmtId="168" fontId="3" fillId="0" borderId="0" xfId="1" applyNumberFormat="1" applyFont="1" applyFill="1" applyBorder="1" applyAlignment="1">
      <alignment horizontal="left" indent="1"/>
    </xf>
    <xf numFmtId="168" fontId="3" fillId="0" borderId="0" xfId="0" applyNumberFormat="1" applyFont="1"/>
    <xf numFmtId="168" fontId="7" fillId="0" borderId="0" xfId="0" applyNumberFormat="1" applyFont="1"/>
    <xf numFmtId="168" fontId="7" fillId="2" borderId="0" xfId="0" applyNumberFormat="1" applyFont="1" applyFill="1"/>
    <xf numFmtId="168" fontId="7" fillId="0" borderId="0" xfId="1" applyNumberFormat="1" applyFont="1" applyBorder="1" applyAlignment="1">
      <alignment horizontal="center"/>
    </xf>
    <xf numFmtId="168" fontId="3" fillId="0" borderId="0" xfId="1" applyNumberFormat="1" applyFont="1"/>
    <xf numFmtId="168" fontId="3" fillId="0" borderId="0" xfId="1" applyNumberFormat="1" applyFont="1" applyBorder="1"/>
    <xf numFmtId="168" fontId="3" fillId="0" borderId="0" xfId="0" applyNumberFormat="1" applyFont="1" applyAlignment="1">
      <alignment horizontal="left"/>
    </xf>
    <xf numFmtId="168" fontId="9" fillId="0" borderId="0" xfId="1" applyNumberFormat="1" applyFont="1" applyBorder="1" applyAlignment="1">
      <alignment horizontal="center"/>
    </xf>
    <xf numFmtId="168" fontId="3" fillId="0" borderId="0" xfId="0" applyNumberFormat="1" applyFont="1" applyBorder="1"/>
    <xf numFmtId="168" fontId="3" fillId="0" borderId="0" xfId="0" applyNumberFormat="1" applyFont="1" applyBorder="1" applyAlignment="1">
      <alignment horizontal="left"/>
    </xf>
    <xf numFmtId="168" fontId="6" fillId="0" borderId="7" xfId="0" applyNumberFormat="1" applyFont="1" applyFill="1" applyBorder="1" applyAlignment="1">
      <alignment horizontal="center"/>
    </xf>
    <xf numFmtId="168" fontId="6" fillId="0" borderId="10" xfId="0" applyNumberFormat="1" applyFont="1" applyFill="1" applyBorder="1" applyAlignment="1">
      <alignment horizontal="center" vertical="center"/>
    </xf>
    <xf numFmtId="168" fontId="6" fillId="0" borderId="0" xfId="0" applyNumberFormat="1" applyFont="1" applyFill="1" applyBorder="1" applyAlignment="1">
      <alignment horizontal="center" vertical="center"/>
    </xf>
    <xf numFmtId="168" fontId="6" fillId="0" borderId="12" xfId="0" applyNumberFormat="1" applyFont="1" applyFill="1" applyBorder="1" applyAlignment="1">
      <alignment horizontal="center" vertical="center"/>
    </xf>
    <xf numFmtId="168" fontId="7" fillId="0" borderId="9" xfId="0" applyNumberFormat="1" applyFont="1" applyBorder="1"/>
    <xf numFmtId="168" fontId="7" fillId="0" borderId="10" xfId="0" applyNumberFormat="1" applyFont="1" applyBorder="1"/>
    <xf numFmtId="168" fontId="7" fillId="0" borderId="0" xfId="0" applyNumberFormat="1" applyFont="1" applyBorder="1"/>
    <xf numFmtId="168" fontId="7" fillId="0" borderId="9" xfId="0" applyNumberFormat="1" applyFont="1" applyFill="1" applyBorder="1" applyAlignment="1">
      <alignment horizontal="center"/>
    </xf>
    <xf numFmtId="168" fontId="7" fillId="0" borderId="10" xfId="2" applyNumberFormat="1" applyFont="1" applyBorder="1"/>
    <xf numFmtId="168" fontId="3" fillId="0" borderId="9" xfId="0" applyNumberFormat="1" applyFont="1" applyFill="1" applyBorder="1"/>
    <xf numFmtId="168" fontId="7" fillId="0" borderId="13" xfId="0" applyNumberFormat="1" applyFont="1" applyBorder="1"/>
    <xf numFmtId="168" fontId="9" fillId="0" borderId="0" xfId="0" applyNumberFormat="1" applyFont="1" applyFill="1" applyBorder="1"/>
    <xf numFmtId="168" fontId="9" fillId="0" borderId="0" xfId="0" applyNumberFormat="1" applyFont="1" applyFill="1" applyBorder="1" applyAlignment="1">
      <alignment horizontal="left"/>
    </xf>
    <xf numFmtId="168" fontId="3" fillId="2" borderId="0" xfId="0" applyNumberFormat="1" applyFont="1" applyFill="1"/>
    <xf numFmtId="0" fontId="6" fillId="2" borderId="0" xfId="0" applyFont="1" applyFill="1"/>
    <xf numFmtId="167" fontId="6" fillId="2" borderId="0" xfId="1" applyNumberFormat="1" applyFont="1" applyFill="1" applyBorder="1"/>
    <xf numFmtId="168" fontId="3" fillId="2" borderId="0" xfId="1" applyNumberFormat="1" applyFont="1" applyFill="1" applyBorder="1"/>
    <xf numFmtId="168" fontId="3" fillId="2" borderId="0" xfId="0" applyNumberFormat="1" applyFont="1" applyFill="1" applyAlignment="1">
      <alignment horizontal="left"/>
    </xf>
    <xf numFmtId="168" fontId="3" fillId="2" borderId="0" xfId="0" applyNumberFormat="1" applyFont="1" applyFill="1" applyBorder="1" applyAlignment="1">
      <alignment horizontal="left"/>
    </xf>
    <xf numFmtId="168" fontId="9" fillId="2" borderId="0" xfId="1" applyNumberFormat="1" applyFont="1" applyFill="1" applyBorder="1" applyAlignment="1">
      <alignment horizontal="center"/>
    </xf>
    <xf numFmtId="168" fontId="10" fillId="2" borderId="0" xfId="0" applyNumberFormat="1" applyFont="1" applyFill="1"/>
    <xf numFmtId="168" fontId="8" fillId="2" borderId="0" xfId="0" applyNumberFormat="1" applyFont="1" applyFill="1"/>
    <xf numFmtId="168" fontId="12" fillId="2" borderId="0" xfId="0" applyNumberFormat="1" applyFont="1" applyFill="1"/>
    <xf numFmtId="168" fontId="11" fillId="2" borderId="8" xfId="0" applyNumberFormat="1" applyFont="1" applyFill="1" applyBorder="1" applyAlignment="1">
      <alignment horizontal="center" wrapText="1"/>
    </xf>
    <xf numFmtId="168" fontId="12" fillId="2" borderId="5" xfId="0" applyNumberFormat="1" applyFont="1" applyFill="1" applyBorder="1"/>
    <xf numFmtId="168" fontId="12" fillId="2" borderId="6" xfId="0" applyNumberFormat="1" applyFont="1" applyFill="1" applyBorder="1"/>
    <xf numFmtId="168" fontId="12" fillId="2" borderId="10" xfId="0" applyNumberFormat="1" applyFont="1" applyFill="1" applyBorder="1"/>
    <xf numFmtId="168" fontId="12" fillId="2" borderId="15" xfId="0" applyNumberFormat="1" applyFont="1" applyFill="1" applyBorder="1"/>
    <xf numFmtId="168" fontId="12" fillId="0" borderId="9" xfId="0" applyNumberFormat="1" applyFont="1" applyFill="1" applyBorder="1"/>
    <xf numFmtId="168" fontId="12" fillId="0" borderId="0" xfId="0" applyNumberFormat="1" applyFont="1" applyFill="1"/>
    <xf numFmtId="168" fontId="12" fillId="0" borderId="10" xfId="0" applyNumberFormat="1" applyFont="1" applyFill="1" applyBorder="1"/>
    <xf numFmtId="168" fontId="11" fillId="0" borderId="7" xfId="0" applyNumberFormat="1" applyFont="1" applyFill="1" applyBorder="1" applyAlignment="1">
      <alignment horizontal="center" vertical="center"/>
    </xf>
    <xf numFmtId="168" fontId="11" fillId="0" borderId="10" xfId="0" applyNumberFormat="1" applyFont="1" applyFill="1" applyBorder="1" applyAlignment="1">
      <alignment horizontal="center" vertical="center"/>
    </xf>
    <xf numFmtId="168" fontId="11" fillId="0" borderId="5" xfId="0" applyNumberFormat="1" applyFont="1" applyFill="1" applyBorder="1" applyAlignment="1">
      <alignment horizontal="center"/>
    </xf>
    <xf numFmtId="168" fontId="12" fillId="0" borderId="7" xfId="0" applyNumberFormat="1" applyFont="1" applyFill="1" applyBorder="1"/>
    <xf numFmtId="168" fontId="11" fillId="0" borderId="6" xfId="0" applyNumberFormat="1" applyFont="1" applyFill="1" applyBorder="1" applyAlignment="1">
      <alignment horizontal="center"/>
    </xf>
    <xf numFmtId="168" fontId="11" fillId="0" borderId="7" xfId="0" applyNumberFormat="1" applyFont="1" applyFill="1" applyBorder="1" applyAlignment="1">
      <alignment horizontal="center"/>
    </xf>
    <xf numFmtId="168" fontId="12" fillId="0" borderId="10" xfId="0" applyNumberFormat="1" applyFont="1" applyFill="1" applyBorder="1" applyAlignment="1">
      <alignment horizontal="center" vertical="center"/>
    </xf>
    <xf numFmtId="168" fontId="11" fillId="0" borderId="9" xfId="0" applyNumberFormat="1" applyFont="1" applyFill="1" applyBorder="1" applyAlignment="1">
      <alignment horizontal="center"/>
    </xf>
    <xf numFmtId="168" fontId="11" fillId="0" borderId="15" xfId="0" applyNumberFormat="1" applyFont="1" applyFill="1" applyBorder="1" applyAlignment="1">
      <alignment horizontal="center"/>
    </xf>
    <xf numFmtId="168" fontId="11" fillId="0" borderId="10" xfId="0" applyNumberFormat="1" applyFont="1" applyFill="1" applyBorder="1" applyAlignment="1">
      <alignment horizontal="center"/>
    </xf>
    <xf numFmtId="168" fontId="11" fillId="0" borderId="12" xfId="0" applyNumberFormat="1" applyFont="1" applyFill="1" applyBorder="1" applyAlignment="1">
      <alignment horizontal="center" vertical="center"/>
    </xf>
    <xf numFmtId="168" fontId="11" fillId="0" borderId="11" xfId="0" applyNumberFormat="1" applyFont="1" applyFill="1" applyBorder="1" applyAlignment="1">
      <alignment horizontal="center"/>
    </xf>
    <xf numFmtId="168" fontId="11" fillId="0" borderId="16" xfId="0" applyNumberFormat="1" applyFont="1" applyFill="1" applyBorder="1" applyAlignment="1">
      <alignment horizontal="center"/>
    </xf>
    <xf numFmtId="168" fontId="11" fillId="0" borderId="12" xfId="0" applyNumberFormat="1" applyFont="1" applyFill="1" applyBorder="1" applyAlignment="1">
      <alignment horizontal="center"/>
    </xf>
    <xf numFmtId="168" fontId="12" fillId="0" borderId="7" xfId="0" applyNumberFormat="1" applyFont="1" applyBorder="1"/>
    <xf numFmtId="168" fontId="12" fillId="0" borderId="7" xfId="1" applyNumberFormat="1" applyFont="1" applyBorder="1"/>
    <xf numFmtId="168" fontId="12" fillId="0" borderId="10" xfId="1" applyNumberFormat="1" applyFont="1" applyBorder="1"/>
    <xf numFmtId="168" fontId="12" fillId="0" borderId="10" xfId="0" applyNumberFormat="1" applyFont="1" applyBorder="1"/>
    <xf numFmtId="168" fontId="12" fillId="0" borderId="12" xfId="0" applyNumberFormat="1" applyFont="1" applyBorder="1"/>
    <xf numFmtId="168" fontId="12" fillId="0" borderId="12" xfId="1" applyNumberFormat="1" applyFont="1" applyBorder="1"/>
    <xf numFmtId="168" fontId="12" fillId="0" borderId="7" xfId="1" applyNumberFormat="1" applyFont="1" applyFill="1" applyBorder="1"/>
    <xf numFmtId="168" fontId="11" fillId="0" borderId="12" xfId="0" applyNumberFormat="1" applyFont="1" applyFill="1" applyBorder="1"/>
    <xf numFmtId="168" fontId="11" fillId="0" borderId="12" xfId="1" applyNumberFormat="1" applyFont="1" applyFill="1" applyBorder="1"/>
    <xf numFmtId="168" fontId="8" fillId="0" borderId="0" xfId="0" applyNumberFormat="1" applyFont="1"/>
    <xf numFmtId="168" fontId="6" fillId="0" borderId="7" xfId="0" applyNumberFormat="1" applyFont="1" applyFill="1" applyBorder="1" applyAlignment="1">
      <alignment horizontal="center" vertical="center"/>
    </xf>
    <xf numFmtId="168" fontId="6" fillId="0" borderId="10" xfId="0" applyNumberFormat="1" applyFont="1" applyFill="1" applyBorder="1" applyAlignment="1">
      <alignment horizontal="center"/>
    </xf>
    <xf numFmtId="168" fontId="6" fillId="0" borderId="12" xfId="0" applyNumberFormat="1" applyFont="1" applyFill="1" applyBorder="1" applyAlignment="1">
      <alignment horizontal="center"/>
    </xf>
    <xf numFmtId="168" fontId="7" fillId="0" borderId="7" xfId="0" applyNumberFormat="1" applyFont="1" applyBorder="1"/>
    <xf numFmtId="168" fontId="6" fillId="0" borderId="10" xfId="0" applyNumberFormat="1" applyFont="1" applyBorder="1"/>
    <xf numFmtId="168" fontId="7" fillId="0" borderId="12" xfId="0" applyNumberFormat="1" applyFont="1" applyBorder="1"/>
    <xf numFmtId="168" fontId="7" fillId="0" borderId="7" xfId="0" applyNumberFormat="1" applyFont="1" applyFill="1" applyBorder="1"/>
    <xf numFmtId="168" fontId="7" fillId="0" borderId="6" xfId="0" applyNumberFormat="1" applyFont="1" applyBorder="1"/>
    <xf numFmtId="168" fontId="6" fillId="0" borderId="12" xfId="0" applyNumberFormat="1" applyFont="1" applyFill="1" applyBorder="1"/>
    <xf numFmtId="168" fontId="7" fillId="0" borderId="15" xfId="0" applyNumberFormat="1" applyFont="1" applyBorder="1"/>
    <xf numFmtId="168" fontId="6" fillId="0" borderId="7" xfId="0" applyNumberFormat="1" applyFont="1" applyFill="1" applyBorder="1"/>
    <xf numFmtId="168" fontId="6" fillId="0" borderId="12" xfId="2" applyNumberFormat="1" applyFont="1" applyFill="1" applyBorder="1"/>
    <xf numFmtId="168" fontId="7" fillId="0" borderId="16" xfId="0" applyNumberFormat="1" applyFont="1" applyBorder="1"/>
    <xf numFmtId="168" fontId="9" fillId="0" borderId="7" xfId="0" applyNumberFormat="1" applyFont="1" applyFill="1" applyBorder="1" applyAlignment="1">
      <alignment horizontal="center" vertical="center"/>
    </xf>
    <xf numFmtId="168" fontId="9" fillId="0" borderId="7" xfId="0" applyNumberFormat="1" applyFont="1" applyFill="1" applyBorder="1" applyAlignment="1">
      <alignment horizontal="center"/>
    </xf>
    <xf numFmtId="168" fontId="9" fillId="0" borderId="10" xfId="0" applyNumberFormat="1" applyFont="1" applyFill="1" applyBorder="1" applyAlignment="1">
      <alignment horizontal="center" vertical="center"/>
    </xf>
    <xf numFmtId="168" fontId="9" fillId="0" borderId="10" xfId="0" applyNumberFormat="1" applyFont="1" applyFill="1" applyBorder="1" applyAlignment="1">
      <alignment horizontal="center"/>
    </xf>
    <xf numFmtId="168" fontId="9" fillId="0" borderId="12" xfId="0" applyNumberFormat="1" applyFont="1" applyFill="1" applyBorder="1" applyAlignment="1">
      <alignment horizontal="center" vertical="center"/>
    </xf>
    <xf numFmtId="168" fontId="9" fillId="0" borderId="12" xfId="0" applyNumberFormat="1" applyFont="1" applyFill="1" applyBorder="1" applyAlignment="1">
      <alignment horizontal="center"/>
    </xf>
    <xf numFmtId="0" fontId="9" fillId="0" borderId="12" xfId="0" applyNumberFormat="1" applyFont="1" applyFill="1" applyBorder="1" applyAlignment="1">
      <alignment horizontal="center"/>
    </xf>
    <xf numFmtId="168" fontId="3" fillId="0" borderId="7" xfId="0" applyNumberFormat="1" applyFont="1" applyBorder="1"/>
    <xf numFmtId="168" fontId="9" fillId="0" borderId="10" xfId="0" applyNumberFormat="1" applyFont="1" applyBorder="1"/>
    <xf numFmtId="168" fontId="3" fillId="0" borderId="10" xfId="0" applyNumberFormat="1" applyFont="1" applyBorder="1"/>
    <xf numFmtId="168" fontId="3" fillId="0" borderId="12" xfId="0" applyNumberFormat="1" applyFont="1" applyBorder="1"/>
    <xf numFmtId="168" fontId="9" fillId="0" borderId="8" xfId="0" applyNumberFormat="1" applyFont="1" applyBorder="1"/>
    <xf numFmtId="168" fontId="3" fillId="0" borderId="8" xfId="0" applyNumberFormat="1" applyFont="1" applyBorder="1"/>
    <xf numFmtId="168" fontId="9" fillId="0" borderId="12" xfId="0" applyNumberFormat="1" applyFont="1" applyBorder="1"/>
    <xf numFmtId="168" fontId="10" fillId="0" borderId="0" xfId="0" applyNumberFormat="1" applyFont="1" applyFill="1"/>
    <xf numFmtId="168" fontId="6" fillId="0" borderId="0" xfId="0" applyNumberFormat="1" applyFont="1" applyFill="1" applyBorder="1"/>
    <xf numFmtId="168" fontId="6" fillId="0" borderId="9" xfId="0" applyNumberFormat="1" applyFont="1" applyFill="1" applyBorder="1"/>
    <xf numFmtId="168" fontId="9" fillId="0" borderId="5" xfId="0" applyNumberFormat="1" applyFont="1" applyFill="1" applyBorder="1" applyAlignment="1">
      <alignment horizontal="center" vertical="center"/>
    </xf>
    <xf numFmtId="168" fontId="9" fillId="0" borderId="17" xfId="0" applyNumberFormat="1" applyFont="1" applyFill="1" applyBorder="1" applyAlignment="1">
      <alignment horizontal="center" vertical="center"/>
    </xf>
    <xf numFmtId="168" fontId="9" fillId="0" borderId="11" xfId="0" applyNumberFormat="1" applyFont="1" applyFill="1" applyBorder="1" applyAlignment="1">
      <alignment horizontal="center" vertical="center"/>
    </xf>
    <xf numFmtId="168" fontId="9" fillId="0" borderId="16" xfId="0" applyNumberFormat="1" applyFont="1" applyFill="1" applyBorder="1" applyAlignment="1">
      <alignment horizontal="center" vertical="center"/>
    </xf>
    <xf numFmtId="168" fontId="7" fillId="0" borderId="5" xfId="0" applyNumberFormat="1" applyFont="1" applyBorder="1"/>
    <xf numFmtId="168" fontId="7" fillId="0" borderId="17" xfId="0" applyNumberFormat="1" applyFont="1" applyBorder="1"/>
    <xf numFmtId="168" fontId="7" fillId="0" borderId="11" xfId="0" applyNumberFormat="1" applyFont="1" applyBorder="1"/>
    <xf numFmtId="168" fontId="7" fillId="0" borderId="1" xfId="0" applyNumberFormat="1" applyFont="1" applyBorder="1"/>
    <xf numFmtId="168" fontId="5" fillId="0" borderId="0" xfId="0" applyNumberFormat="1" applyFont="1"/>
    <xf numFmtId="168" fontId="5" fillId="0" borderId="0" xfId="0" applyNumberFormat="1" applyFont="1" applyAlignment="1">
      <alignment horizontal="justify"/>
    </xf>
    <xf numFmtId="168" fontId="8" fillId="0" borderId="0" xfId="0" applyNumberFormat="1" applyFont="1" applyBorder="1" applyAlignment="1">
      <alignment horizontal="right"/>
    </xf>
    <xf numFmtId="168" fontId="8" fillId="0" borderId="0" xfId="0" applyNumberFormat="1" applyFont="1" applyBorder="1"/>
    <xf numFmtId="168" fontId="8" fillId="0" borderId="0" xfId="2" applyNumberFormat="1" applyFont="1" applyBorder="1" applyAlignment="1">
      <alignment horizontal="right"/>
    </xf>
    <xf numFmtId="169" fontId="7" fillId="0" borderId="1" xfId="0" applyNumberFormat="1" applyFont="1" applyBorder="1"/>
    <xf numFmtId="168" fontId="7" fillId="0" borderId="1" xfId="0" applyNumberFormat="1" applyFont="1" applyFill="1" applyBorder="1"/>
    <xf numFmtId="168" fontId="7" fillId="0" borderId="0" xfId="0" applyNumberFormat="1" applyFont="1" applyFill="1" applyBorder="1" applyAlignment="1">
      <alignment horizontal="center"/>
    </xf>
    <xf numFmtId="166" fontId="3" fillId="0" borderId="0" xfId="1" applyFont="1"/>
    <xf numFmtId="0" fontId="6" fillId="0" borderId="0" xfId="1" applyNumberFormat="1" applyFont="1" applyFill="1" applyBorder="1" applyAlignment="1">
      <alignment horizontal="center"/>
    </xf>
    <xf numFmtId="168" fontId="16" fillId="0" borderId="0" xfId="0" applyNumberFormat="1" applyFont="1"/>
    <xf numFmtId="168" fontId="8" fillId="0" borderId="0" xfId="0" applyNumberFormat="1" applyFont="1" applyFill="1" applyAlignment="1">
      <alignment horizontal="right"/>
    </xf>
    <xf numFmtId="168" fontId="3" fillId="0" borderId="5" xfId="0" applyNumberFormat="1" applyFont="1" applyFill="1" applyBorder="1"/>
    <xf numFmtId="168" fontId="3" fillId="0" borderId="17" xfId="0" applyNumberFormat="1" applyFont="1" applyFill="1" applyBorder="1"/>
    <xf numFmtId="168" fontId="9" fillId="0" borderId="9" xfId="0" applyNumberFormat="1" applyFont="1" applyFill="1" applyBorder="1"/>
    <xf numFmtId="168" fontId="9" fillId="0" borderId="9" xfId="0" applyNumberFormat="1" applyFont="1" applyFill="1" applyBorder="1" applyAlignment="1">
      <alignment horizontal="right"/>
    </xf>
    <xf numFmtId="168" fontId="3" fillId="0" borderId="11" xfId="0" applyNumberFormat="1" applyFont="1" applyFill="1" applyBorder="1"/>
    <xf numFmtId="168" fontId="3" fillId="0" borderId="1" xfId="0" applyNumberFormat="1" applyFont="1" applyFill="1" applyBorder="1"/>
    <xf numFmtId="168" fontId="3" fillId="0" borderId="15" xfId="0" applyNumberFormat="1" applyFont="1" applyFill="1" applyBorder="1"/>
    <xf numFmtId="168" fontId="9" fillId="0" borderId="15" xfId="0" applyNumberFormat="1" applyFont="1" applyFill="1" applyBorder="1"/>
    <xf numFmtId="168" fontId="9" fillId="0" borderId="11" xfId="0" applyNumberFormat="1" applyFont="1" applyFill="1" applyBorder="1"/>
    <xf numFmtId="168" fontId="9" fillId="0" borderId="16" xfId="0" applyNumberFormat="1" applyFont="1" applyFill="1" applyBorder="1"/>
    <xf numFmtId="168" fontId="6" fillId="3" borderId="2" xfId="1" applyNumberFormat="1" applyFont="1" applyFill="1" applyBorder="1"/>
    <xf numFmtId="168" fontId="17" fillId="0" borderId="0" xfId="0" applyNumberFormat="1" applyFont="1"/>
    <xf numFmtId="168" fontId="8" fillId="0" borderId="19" xfId="0" applyNumberFormat="1" applyFont="1" applyBorder="1"/>
    <xf numFmtId="171" fontId="21" fillId="0" borderId="0" xfId="0" applyNumberFormat="1" applyFont="1"/>
    <xf numFmtId="171" fontId="23" fillId="0" borderId="0" xfId="0" applyNumberFormat="1" applyFont="1"/>
    <xf numFmtId="171" fontId="21" fillId="0" borderId="0" xfId="0" applyNumberFormat="1" applyFont="1" applyAlignment="1">
      <alignment horizontal="left"/>
    </xf>
    <xf numFmtId="171" fontId="23" fillId="0" borderId="0" xfId="0" applyNumberFormat="1" applyFont="1" applyAlignment="1">
      <alignment horizontal="left"/>
    </xf>
    <xf numFmtId="171" fontId="27" fillId="0" borderId="0" xfId="0" applyNumberFormat="1" applyFont="1"/>
    <xf numFmtId="171" fontId="27" fillId="0" borderId="0" xfId="0" applyNumberFormat="1" applyFont="1" applyAlignment="1">
      <alignment horizontal="left"/>
    </xf>
    <xf numFmtId="171" fontId="25" fillId="0" borderId="6" xfId="0" applyNumberFormat="1" applyFont="1" applyBorder="1" applyAlignment="1">
      <alignment horizontal="center"/>
    </xf>
    <xf numFmtId="171" fontId="26" fillId="0" borderId="11" xfId="0" applyNumberFormat="1" applyFont="1" applyBorder="1"/>
    <xf numFmtId="171" fontId="25" fillId="0" borderId="1" xfId="0" applyNumberFormat="1" applyFont="1" applyBorder="1" applyAlignment="1">
      <alignment horizontal="center"/>
    </xf>
    <xf numFmtId="171" fontId="25" fillId="0" borderId="16" xfId="0" applyNumberFormat="1" applyFont="1" applyBorder="1" applyAlignment="1">
      <alignment horizontal="center"/>
    </xf>
    <xf numFmtId="171" fontId="26" fillId="0" borderId="5" xfId="0" applyNumberFormat="1" applyFont="1" applyBorder="1"/>
    <xf numFmtId="171" fontId="26" fillId="0" borderId="17" xfId="0" applyNumberFormat="1" applyFont="1" applyBorder="1"/>
    <xf numFmtId="171" fontId="26" fillId="0" borderId="6" xfId="0" applyNumberFormat="1" applyFont="1" applyBorder="1"/>
    <xf numFmtId="171" fontId="26" fillId="0" borderId="9" xfId="0" applyNumberFormat="1" applyFont="1" applyBorder="1"/>
    <xf numFmtId="171" fontId="26" fillId="0" borderId="0" xfId="0" applyNumberFormat="1" applyFont="1" applyBorder="1"/>
    <xf numFmtId="171" fontId="26" fillId="0" borderId="15" xfId="0" applyNumberFormat="1" applyFont="1" applyBorder="1"/>
    <xf numFmtId="171" fontId="26" fillId="0" borderId="1" xfId="0" applyNumberFormat="1" applyFont="1" applyBorder="1"/>
    <xf numFmtId="171" fontId="26" fillId="0" borderId="16" xfId="0" applyNumberFormat="1" applyFont="1" applyBorder="1"/>
    <xf numFmtId="171" fontId="28" fillId="0" borderId="0" xfId="0" applyNumberFormat="1" applyFont="1"/>
    <xf numFmtId="171" fontId="26" fillId="0" borderId="7" xfId="0" applyNumberFormat="1" applyFont="1" applyBorder="1"/>
    <xf numFmtId="171" fontId="25" fillId="0" borderId="17" xfId="0" applyNumberFormat="1" applyFont="1" applyBorder="1" applyAlignment="1">
      <alignment horizontal="center"/>
    </xf>
    <xf numFmtId="171" fontId="25" fillId="0" borderId="17" xfId="0" applyNumberFormat="1" applyFont="1" applyBorder="1"/>
    <xf numFmtId="171" fontId="26" fillId="0" borderId="0" xfId="0" applyNumberFormat="1" applyFont="1"/>
    <xf numFmtId="171" fontId="26" fillId="0" borderId="10" xfId="0" applyNumberFormat="1" applyFont="1" applyBorder="1"/>
    <xf numFmtId="171" fontId="25" fillId="0" borderId="0" xfId="0" applyNumberFormat="1" applyFont="1" applyBorder="1"/>
    <xf numFmtId="171" fontId="24" fillId="0" borderId="0" xfId="0" applyNumberFormat="1" applyFont="1" applyAlignment="1">
      <alignment horizontal="center"/>
    </xf>
    <xf numFmtId="171" fontId="25" fillId="0" borderId="12" xfId="0" applyNumberFormat="1" applyFont="1" applyBorder="1" applyAlignment="1">
      <alignment horizontal="center" vertical="center"/>
    </xf>
    <xf numFmtId="171" fontId="25" fillId="0" borderId="1" xfId="0" applyNumberFormat="1" applyFont="1" applyBorder="1" applyAlignment="1">
      <alignment horizontal="center" wrapText="1"/>
    </xf>
    <xf numFmtId="171" fontId="25" fillId="0" borderId="1" xfId="0" applyNumberFormat="1" applyFont="1" applyBorder="1" applyAlignment="1">
      <alignment horizontal="center" vertical="center"/>
    </xf>
    <xf numFmtId="171" fontId="25" fillId="0" borderId="0" xfId="0" applyNumberFormat="1" applyFont="1" applyAlignment="1">
      <alignment horizontal="center"/>
    </xf>
    <xf numFmtId="171" fontId="25" fillId="0" borderId="9" xfId="0" applyNumberFormat="1" applyFont="1" applyBorder="1"/>
    <xf numFmtId="171" fontId="25" fillId="0" borderId="13" xfId="0" applyNumberFormat="1" applyFont="1" applyBorder="1" applyAlignment="1">
      <alignment vertical="center"/>
    </xf>
    <xf numFmtId="171" fontId="29" fillId="0" borderId="10" xfId="0" applyNumberFormat="1" applyFont="1" applyBorder="1"/>
    <xf numFmtId="171" fontId="30" fillId="0" borderId="8" xfId="0" applyNumberFormat="1" applyFont="1" applyBorder="1" applyAlignment="1">
      <alignment vertical="center"/>
    </xf>
    <xf numFmtId="168" fontId="8" fillId="0" borderId="0" xfId="0" applyNumberFormat="1" applyFont="1" applyFill="1"/>
    <xf numFmtId="168" fontId="6" fillId="0" borderId="0" xfId="0" applyNumberFormat="1" applyFont="1" applyFill="1"/>
    <xf numFmtId="165" fontId="10" fillId="0" borderId="0" xfId="0" applyNumberFormat="1" applyFont="1" applyBorder="1" applyAlignment="1" applyProtection="1"/>
    <xf numFmtId="168" fontId="4" fillId="0" borderId="0" xfId="0" applyNumberFormat="1" applyFont="1" applyFill="1" applyBorder="1" applyAlignment="1">
      <alignment horizontal="center"/>
    </xf>
    <xf numFmtId="168" fontId="5" fillId="3" borderId="0" xfId="0" applyNumberFormat="1" applyFont="1" applyFill="1"/>
    <xf numFmtId="168" fontId="6" fillId="0" borderId="0" xfId="0" applyNumberFormat="1" applyFont="1"/>
    <xf numFmtId="168" fontId="7" fillId="0" borderId="0" xfId="1" applyNumberFormat="1" applyFont="1" applyBorder="1"/>
    <xf numFmtId="168" fontId="7" fillId="0" borderId="0" xfId="1" applyNumberFormat="1" applyFont="1"/>
    <xf numFmtId="168" fontId="7" fillId="2" borderId="0" xfId="0" applyNumberFormat="1" applyFont="1" applyFill="1" applyBorder="1" applyAlignment="1">
      <alignment horizontal="right"/>
    </xf>
    <xf numFmtId="168" fontId="7" fillId="2" borderId="0" xfId="1" applyNumberFormat="1" applyFont="1" applyFill="1" applyBorder="1" applyAlignment="1"/>
    <xf numFmtId="168" fontId="8" fillId="2" borderId="0" xfId="1" applyNumberFormat="1" applyFont="1" applyFill="1" applyBorder="1" applyAlignment="1"/>
    <xf numFmtId="168" fontId="31" fillId="0" borderId="0" xfId="0" applyNumberFormat="1" applyFont="1"/>
    <xf numFmtId="168" fontId="7" fillId="2" borderId="0" xfId="1" applyNumberFormat="1" applyFont="1" applyFill="1" applyBorder="1"/>
    <xf numFmtId="168" fontId="7" fillId="0" borderId="0" xfId="1" applyNumberFormat="1" applyFont="1" applyAlignment="1">
      <alignment horizontal="right"/>
    </xf>
    <xf numFmtId="168" fontId="9" fillId="0" borderId="0" xfId="1" applyNumberFormat="1" applyFont="1" applyAlignment="1">
      <alignment horizontal="center"/>
    </xf>
    <xf numFmtId="168" fontId="7" fillId="0" borderId="0" xfId="0" applyNumberFormat="1" applyFont="1" applyAlignment="1">
      <alignment wrapText="1"/>
    </xf>
    <xf numFmtId="168" fontId="7" fillId="0" borderId="0" xfId="1" applyNumberFormat="1" applyFont="1" applyAlignment="1">
      <alignment wrapText="1"/>
    </xf>
    <xf numFmtId="168" fontId="7" fillId="0" borderId="0" xfId="1" applyNumberFormat="1" applyFont="1" applyBorder="1" applyAlignment="1">
      <alignment wrapText="1"/>
    </xf>
    <xf numFmtId="168" fontId="6" fillId="0" borderId="0" xfId="1" applyNumberFormat="1" applyFont="1" applyBorder="1" applyAlignment="1"/>
    <xf numFmtId="168" fontId="6" fillId="0" borderId="0" xfId="1" applyNumberFormat="1" applyFont="1" applyBorder="1" applyAlignment="1">
      <alignment wrapText="1"/>
    </xf>
    <xf numFmtId="168" fontId="7" fillId="0" borderId="0" xfId="0" applyNumberFormat="1" applyFont="1" applyBorder="1" applyAlignment="1"/>
    <xf numFmtId="168" fontId="6" fillId="0" borderId="0" xfId="0" applyNumberFormat="1" applyFont="1" applyBorder="1" applyAlignment="1"/>
    <xf numFmtId="164" fontId="7" fillId="3" borderId="0" xfId="0" applyNumberFormat="1" applyFont="1" applyFill="1"/>
    <xf numFmtId="0" fontId="7" fillId="3" borderId="0" xfId="0" applyFont="1" applyFill="1" applyAlignment="1">
      <alignment horizontal="center"/>
    </xf>
    <xf numFmtId="168" fontId="7" fillId="3" borderId="0" xfId="0" applyNumberFormat="1" applyFont="1" applyFill="1"/>
    <xf numFmtId="168" fontId="6" fillId="3" borderId="0" xfId="0" applyNumberFormat="1" applyFont="1" applyFill="1"/>
    <xf numFmtId="168" fontId="3" fillId="3" borderId="0" xfId="1" applyNumberFormat="1" applyFont="1" applyFill="1"/>
    <xf numFmtId="168" fontId="3" fillId="3" borderId="0" xfId="1" applyNumberFormat="1" applyFont="1" applyFill="1" applyBorder="1"/>
    <xf numFmtId="168" fontId="7" fillId="3" borderId="0" xfId="1" applyNumberFormat="1" applyFont="1" applyFill="1" applyBorder="1" applyAlignment="1">
      <alignment wrapText="1"/>
    </xf>
    <xf numFmtId="168" fontId="7" fillId="3" borderId="1" xfId="1" applyNumberFormat="1" applyFont="1" applyFill="1" applyBorder="1" applyAlignment="1">
      <alignment wrapText="1"/>
    </xf>
    <xf numFmtId="0" fontId="6" fillId="3" borderId="1" xfId="1" applyNumberFormat="1" applyFont="1" applyFill="1" applyBorder="1" applyAlignment="1">
      <alignment horizontal="center"/>
    </xf>
    <xf numFmtId="168" fontId="7" fillId="3" borderId="0" xfId="1" applyNumberFormat="1" applyFont="1" applyFill="1" applyBorder="1"/>
    <xf numFmtId="168" fontId="6" fillId="3" borderId="0" xfId="1" applyNumberFormat="1" applyFont="1" applyFill="1" applyBorder="1" applyAlignment="1"/>
    <xf numFmtId="168" fontId="7" fillId="3" borderId="0" xfId="1" applyNumberFormat="1" applyFont="1" applyFill="1" applyBorder="1" applyAlignment="1"/>
    <xf numFmtId="168" fontId="6" fillId="3" borderId="3" xfId="1" applyNumberFormat="1" applyFont="1" applyFill="1" applyBorder="1" applyAlignment="1"/>
    <xf numFmtId="168" fontId="6" fillId="3" borderId="0" xfId="1" applyNumberFormat="1" applyFont="1" applyFill="1" applyBorder="1"/>
    <xf numFmtId="168" fontId="3" fillId="3" borderId="0" xfId="0" applyNumberFormat="1" applyFont="1" applyFill="1" applyBorder="1" applyAlignment="1">
      <alignment horizontal="left"/>
    </xf>
    <xf numFmtId="168" fontId="7" fillId="3" borderId="0" xfId="1" applyNumberFormat="1" applyFont="1" applyFill="1" applyBorder="1" applyAlignment="1">
      <alignment horizontal="right"/>
    </xf>
    <xf numFmtId="169" fontId="3" fillId="3" borderId="0" xfId="0" applyNumberFormat="1" applyFont="1" applyFill="1" applyBorder="1" applyAlignment="1">
      <alignment horizontal="left"/>
    </xf>
    <xf numFmtId="168" fontId="3" fillId="3" borderId="0" xfId="0" applyNumberFormat="1" applyFont="1" applyFill="1" applyBorder="1"/>
    <xf numFmtId="168" fontId="9" fillId="3" borderId="0" xfId="1" applyNumberFormat="1" applyFont="1" applyFill="1" applyAlignment="1">
      <alignment horizontal="center"/>
    </xf>
    <xf numFmtId="168" fontId="6" fillId="3" borderId="0" xfId="1" applyNumberFormat="1" applyFont="1" applyFill="1" applyBorder="1" applyAlignment="1">
      <alignment horizontal="center" wrapText="1"/>
    </xf>
    <xf numFmtId="168" fontId="6" fillId="3" borderId="2" xfId="1" applyNumberFormat="1" applyFont="1" applyFill="1" applyBorder="1" applyAlignment="1">
      <alignment wrapText="1"/>
    </xf>
    <xf numFmtId="168" fontId="6" fillId="3" borderId="1" xfId="1" applyNumberFormat="1" applyFont="1" applyFill="1" applyBorder="1" applyAlignment="1">
      <alignment wrapText="1"/>
    </xf>
    <xf numFmtId="168" fontId="6" fillId="3" borderId="3" xfId="1" applyNumberFormat="1" applyFont="1" applyFill="1" applyBorder="1" applyAlignment="1">
      <alignment wrapText="1"/>
    </xf>
    <xf numFmtId="171" fontId="29" fillId="3" borderId="10" xfId="0" applyNumberFormat="1" applyFont="1" applyFill="1" applyBorder="1" applyAlignment="1">
      <alignment horizontal="right"/>
    </xf>
    <xf numFmtId="171" fontId="23" fillId="3" borderId="0" xfId="0" applyNumberFormat="1" applyFont="1" applyFill="1"/>
    <xf numFmtId="171" fontId="23" fillId="3" borderId="0" xfId="0" applyNumberFormat="1" applyFont="1" applyFill="1" applyAlignment="1">
      <alignment horizontal="left"/>
    </xf>
    <xf numFmtId="171" fontId="27" fillId="3" borderId="0" xfId="0" applyNumberFormat="1" applyFont="1" applyFill="1" applyAlignment="1">
      <alignment horizontal="left"/>
    </xf>
    <xf numFmtId="171" fontId="21" fillId="3" borderId="0" xfId="0" applyNumberFormat="1" applyFont="1" applyFill="1" applyAlignment="1">
      <alignment horizontal="left"/>
    </xf>
    <xf numFmtId="0" fontId="25" fillId="3" borderId="16" xfId="0" applyFont="1" applyFill="1" applyBorder="1" applyAlignment="1">
      <alignment horizontal="center" vertical="center"/>
    </xf>
    <xf numFmtId="172" fontId="26" fillId="3" borderId="15" xfId="1" applyNumberFormat="1" applyFont="1" applyFill="1" applyBorder="1" applyAlignment="1" applyProtection="1">
      <alignment horizontal="center"/>
    </xf>
    <xf numFmtId="171" fontId="26" fillId="3" borderId="15" xfId="1" applyNumberFormat="1" applyFont="1" applyFill="1" applyBorder="1" applyAlignment="1" applyProtection="1"/>
    <xf numFmtId="171" fontId="21" fillId="3" borderId="0" xfId="0" applyNumberFormat="1" applyFont="1" applyFill="1"/>
    <xf numFmtId="171" fontId="20" fillId="3" borderId="0" xfId="0" applyNumberFormat="1" applyFont="1" applyFill="1" applyAlignment="1">
      <alignment horizontal="center"/>
    </xf>
    <xf numFmtId="168" fontId="6" fillId="3" borderId="0" xfId="0" applyNumberFormat="1" applyFont="1" applyFill="1" applyBorder="1"/>
    <xf numFmtId="171" fontId="24" fillId="3" borderId="0" xfId="0" applyNumberFormat="1" applyFont="1" applyFill="1"/>
    <xf numFmtId="166" fontId="7" fillId="0" borderId="0" xfId="1" applyFont="1" applyBorder="1" applyAlignment="1">
      <alignment horizontal="right"/>
    </xf>
    <xf numFmtId="166" fontId="7" fillId="0" borderId="0" xfId="1" applyFont="1"/>
    <xf numFmtId="171" fontId="29" fillId="3" borderId="0" xfId="0" applyNumberFormat="1" applyFont="1" applyFill="1" applyBorder="1"/>
    <xf numFmtId="171" fontId="21" fillId="0" borderId="0" xfId="0" applyNumberFormat="1" applyFont="1" applyFill="1"/>
    <xf numFmtId="168" fontId="7" fillId="0" borderId="0" xfId="1" applyNumberFormat="1" applyFont="1" applyBorder="1" applyAlignment="1">
      <alignment horizontal="center"/>
    </xf>
    <xf numFmtId="168" fontId="5" fillId="0" borderId="0" xfId="0" applyNumberFormat="1" applyFont="1" applyAlignment="1">
      <alignment horizontal="center"/>
    </xf>
    <xf numFmtId="168" fontId="4" fillId="0" borderId="0" xfId="0" applyNumberFormat="1" applyFont="1" applyAlignment="1">
      <alignment horizontal="center"/>
    </xf>
    <xf numFmtId="168" fontId="6" fillId="0" borderId="0" xfId="1" applyNumberFormat="1" applyFont="1" applyBorder="1" applyAlignment="1">
      <alignment horizontal="center"/>
    </xf>
    <xf numFmtId="168" fontId="6" fillId="0" borderId="9" xfId="0" applyNumberFormat="1" applyFont="1" applyFill="1" applyBorder="1" applyAlignment="1">
      <alignment horizontal="center" vertical="center"/>
    </xf>
    <xf numFmtId="168" fontId="6" fillId="0" borderId="8" xfId="0" applyNumberFormat="1" applyFont="1" applyFill="1" applyBorder="1" applyAlignment="1">
      <alignment horizontal="center"/>
    </xf>
    <xf numFmtId="171" fontId="25" fillId="0" borderId="0" xfId="1" applyNumberFormat="1" applyFont="1" applyBorder="1" applyAlignment="1" applyProtection="1">
      <alignment horizontal="center"/>
    </xf>
    <xf numFmtId="171" fontId="26" fillId="0" borderId="0" xfId="1" applyNumberFormat="1" applyFont="1" applyBorder="1" applyAlignment="1" applyProtection="1">
      <alignment horizontal="center"/>
    </xf>
    <xf numFmtId="168" fontId="6" fillId="0" borderId="5" xfId="0" applyNumberFormat="1" applyFont="1" applyFill="1" applyBorder="1" applyAlignment="1">
      <alignment horizontal="center" vertical="center"/>
    </xf>
    <xf numFmtId="168" fontId="6" fillId="0" borderId="17" xfId="0" applyNumberFormat="1" applyFont="1" applyFill="1" applyBorder="1" applyAlignment="1">
      <alignment horizontal="center" vertical="center"/>
    </xf>
    <xf numFmtId="168" fontId="5" fillId="3" borderId="0" xfId="0" applyNumberFormat="1" applyFont="1" applyFill="1" applyBorder="1"/>
    <xf numFmtId="168" fontId="5" fillId="0" borderId="0" xfId="0" applyNumberFormat="1" applyFont="1" applyBorder="1" applyAlignment="1">
      <alignment horizontal="center"/>
    </xf>
    <xf numFmtId="0" fontId="6" fillId="2" borderId="0" xfId="0" applyNumberFormat="1" applyFont="1" applyFill="1" applyBorder="1" applyAlignment="1">
      <alignment horizontal="center"/>
    </xf>
    <xf numFmtId="168" fontId="6" fillId="0" borderId="0" xfId="0" applyNumberFormat="1" applyFont="1" applyFill="1" applyBorder="1" applyAlignment="1">
      <alignment vertical="center"/>
    </xf>
    <xf numFmtId="0" fontId="6" fillId="3" borderId="0" xfId="1" applyNumberFormat="1" applyFont="1" applyFill="1" applyBorder="1" applyAlignment="1">
      <alignment horizontal="center"/>
    </xf>
    <xf numFmtId="168" fontId="6" fillId="0" borderId="0" xfId="0" applyNumberFormat="1" applyFont="1" applyFill="1" applyBorder="1" applyAlignment="1">
      <alignment horizontal="left" vertical="center"/>
    </xf>
    <xf numFmtId="168" fontId="8" fillId="3" borderId="0" xfId="0" applyNumberFormat="1" applyFont="1" applyFill="1" applyBorder="1"/>
    <xf numFmtId="168" fontId="3" fillId="3" borderId="0" xfId="0" applyNumberFormat="1" applyFont="1" applyFill="1" applyBorder="1" applyAlignment="1">
      <alignment horizontal="center"/>
    </xf>
    <xf numFmtId="168" fontId="18" fillId="3" borderId="8" xfId="0" applyNumberFormat="1" applyFont="1" applyFill="1" applyBorder="1"/>
    <xf numFmtId="168" fontId="7" fillId="3" borderId="8" xfId="0" applyNumberFormat="1" applyFont="1" applyFill="1" applyBorder="1" applyAlignment="1">
      <alignment horizontal="right"/>
    </xf>
    <xf numFmtId="168" fontId="7" fillId="3" borderId="8" xfId="2" applyNumberFormat="1" applyFont="1" applyFill="1" applyBorder="1" applyAlignment="1">
      <alignment horizontal="center"/>
    </xf>
    <xf numFmtId="168" fontId="7" fillId="3" borderId="12" xfId="0" applyNumberFormat="1" applyFont="1" applyFill="1" applyBorder="1" applyAlignment="1">
      <alignment horizontal="right"/>
    </xf>
    <xf numFmtId="168" fontId="32" fillId="3" borderId="9" xfId="1" applyNumberFormat="1" applyFont="1" applyFill="1" applyBorder="1" applyAlignment="1">
      <alignment wrapText="1"/>
    </xf>
    <xf numFmtId="168" fontId="6" fillId="3" borderId="15" xfId="1" applyNumberFormat="1" applyFont="1" applyFill="1" applyBorder="1"/>
    <xf numFmtId="168" fontId="7" fillId="3" borderId="15" xfId="0" applyNumberFormat="1" applyFont="1" applyFill="1" applyBorder="1"/>
    <xf numFmtId="168" fontId="7" fillId="3" borderId="9" xfId="1" applyNumberFormat="1" applyFont="1" applyFill="1" applyBorder="1" applyAlignment="1">
      <alignment wrapText="1"/>
    </xf>
    <xf numFmtId="168" fontId="7" fillId="3" borderId="10" xfId="1" applyNumberFormat="1" applyFont="1" applyFill="1" applyBorder="1" applyAlignment="1">
      <alignment wrapText="1"/>
    </xf>
    <xf numFmtId="168" fontId="7" fillId="3" borderId="12" xfId="1" applyNumberFormat="1" applyFont="1" applyFill="1" applyBorder="1" applyAlignment="1">
      <alignment wrapText="1"/>
    </xf>
    <xf numFmtId="0" fontId="35" fillId="2" borderId="0" xfId="0" applyFont="1" applyFill="1"/>
    <xf numFmtId="168" fontId="11" fillId="2" borderId="0" xfId="0" applyNumberFormat="1" applyFont="1" applyFill="1" applyBorder="1" applyAlignment="1">
      <alignment horizontal="center" vertical="center"/>
    </xf>
    <xf numFmtId="168" fontId="6" fillId="0" borderId="0" xfId="0" applyNumberFormat="1" applyFont="1" applyBorder="1" applyAlignment="1">
      <alignment horizontal="center"/>
    </xf>
    <xf numFmtId="168" fontId="12" fillId="2" borderId="7" xfId="0" applyNumberFormat="1" applyFont="1" applyFill="1" applyBorder="1"/>
    <xf numFmtId="168" fontId="6" fillId="2" borderId="0" xfId="0" applyNumberFormat="1" applyFont="1" applyFill="1" applyAlignment="1">
      <alignment horizontal="right"/>
    </xf>
    <xf numFmtId="165" fontId="10" fillId="0" borderId="0" xfId="0" applyNumberFormat="1" applyFont="1" applyFill="1" applyBorder="1" applyAlignment="1" applyProtection="1"/>
    <xf numFmtId="165" fontId="13" fillId="0" borderId="0" xfId="0" applyNumberFormat="1" applyFont="1" applyFill="1" applyBorder="1" applyAlignment="1" applyProtection="1">
      <alignment horizontal="center"/>
    </xf>
    <xf numFmtId="171" fontId="30" fillId="3" borderId="8" xfId="0" applyNumberFormat="1" applyFont="1" applyFill="1" applyBorder="1" applyAlignment="1">
      <alignment horizontal="right" vertical="center"/>
    </xf>
    <xf numFmtId="171" fontId="25" fillId="3" borderId="10" xfId="0" applyNumberFormat="1" applyFont="1" applyFill="1" applyBorder="1" applyAlignment="1">
      <alignment horizontal="right" vertical="center"/>
    </xf>
    <xf numFmtId="171" fontId="26" fillId="3" borderId="10" xfId="0" applyNumberFormat="1" applyFont="1" applyFill="1" applyBorder="1"/>
    <xf numFmtId="168" fontId="6" fillId="0" borderId="0" xfId="0" applyNumberFormat="1" applyFont="1" applyFill="1"/>
    <xf numFmtId="168" fontId="36" fillId="0" borderId="0" xfId="0" applyNumberFormat="1" applyFont="1" applyFill="1"/>
    <xf numFmtId="171" fontId="25" fillId="0" borderId="0" xfId="0" applyNumberFormat="1" applyFont="1" applyBorder="1" applyAlignment="1">
      <alignment horizontal="center"/>
    </xf>
    <xf numFmtId="168" fontId="37" fillId="0" borderId="0" xfId="0" applyNumberFormat="1" applyFont="1" applyFill="1"/>
    <xf numFmtId="168" fontId="38" fillId="0" borderId="0" xfId="0" applyNumberFormat="1" applyFont="1" applyFill="1"/>
    <xf numFmtId="171" fontId="26" fillId="0" borderId="0" xfId="0" applyNumberFormat="1" applyFont="1" applyFill="1"/>
    <xf numFmtId="168" fontId="4" fillId="3" borderId="0" xfId="0" applyNumberFormat="1" applyFont="1" applyFill="1"/>
    <xf numFmtId="168" fontId="7" fillId="0" borderId="0" xfId="0" applyNumberFormat="1" applyFont="1" applyFill="1" applyAlignment="1">
      <alignment horizontal="center"/>
    </xf>
    <xf numFmtId="168" fontId="6" fillId="0" borderId="0" xfId="0" applyNumberFormat="1" applyFont="1" applyFill="1" applyAlignment="1"/>
    <xf numFmtId="168" fontId="12" fillId="2" borderId="0" xfId="0" applyNumberFormat="1" applyFont="1" applyFill="1" applyBorder="1" applyAlignment="1">
      <alignment horizontal="center" vertical="center"/>
    </xf>
    <xf numFmtId="168" fontId="3" fillId="0" borderId="0" xfId="0" applyNumberFormat="1" applyFont="1" applyAlignment="1">
      <alignment horizontal="center"/>
    </xf>
    <xf numFmtId="168" fontId="7" fillId="0" borderId="0" xfId="0" applyNumberFormat="1" applyFont="1" applyFill="1" applyAlignment="1"/>
    <xf numFmtId="168" fontId="6" fillId="3" borderId="0" xfId="0" applyNumberFormat="1" applyFont="1" applyFill="1" applyBorder="1" applyAlignment="1">
      <alignment horizontal="center" vertical="center"/>
    </xf>
    <xf numFmtId="165" fontId="10" fillId="3" borderId="0" xfId="0" applyNumberFormat="1" applyFont="1" applyFill="1" applyBorder="1" applyAlignment="1" applyProtection="1"/>
    <xf numFmtId="0" fontId="6" fillId="3" borderId="0" xfId="0" applyNumberFormat="1" applyFont="1" applyFill="1" applyBorder="1" applyAlignment="1">
      <alignment horizontal="center" vertical="center"/>
    </xf>
    <xf numFmtId="0" fontId="0" fillId="3" borderId="0" xfId="0" applyFill="1" applyBorder="1"/>
    <xf numFmtId="168" fontId="9" fillId="3" borderId="0" xfId="1" applyNumberFormat="1" applyFont="1" applyFill="1" applyBorder="1" applyAlignment="1">
      <alignment horizontal="center"/>
    </xf>
    <xf numFmtId="168" fontId="3" fillId="3" borderId="0" xfId="1" applyNumberFormat="1" applyFont="1" applyFill="1" applyBorder="1" applyAlignment="1">
      <alignment horizontal="center"/>
    </xf>
    <xf numFmtId="168" fontId="3" fillId="3" borderId="0" xfId="1" applyNumberFormat="1" applyFont="1" applyFill="1" applyBorder="1" applyAlignment="1">
      <alignment horizontal="left" indent="1"/>
    </xf>
    <xf numFmtId="168" fontId="7" fillId="3" borderId="5" xfId="0" applyNumberFormat="1" applyFont="1" applyFill="1" applyBorder="1" applyAlignment="1">
      <alignment horizontal="center"/>
    </xf>
    <xf numFmtId="168" fontId="6" fillId="3" borderId="6" xfId="0" applyNumberFormat="1" applyFont="1" applyFill="1" applyBorder="1" applyAlignment="1">
      <alignment horizontal="center" vertical="center"/>
    </xf>
    <xf numFmtId="168" fontId="6" fillId="3" borderId="5" xfId="0" applyNumberFormat="1" applyFont="1" applyFill="1" applyBorder="1" applyAlignment="1">
      <alignment horizontal="center"/>
    </xf>
    <xf numFmtId="168" fontId="6" fillId="3" borderId="9" xfId="0" applyNumberFormat="1" applyFont="1" applyFill="1" applyBorder="1" applyAlignment="1">
      <alignment horizontal="center" vertical="center"/>
    </xf>
    <xf numFmtId="168" fontId="6" fillId="3" borderId="15" xfId="0" applyNumberFormat="1" applyFont="1" applyFill="1" applyBorder="1"/>
    <xf numFmtId="168" fontId="6" fillId="3" borderId="9" xfId="0" applyNumberFormat="1" applyFont="1" applyFill="1" applyBorder="1" applyAlignment="1">
      <alignment horizontal="center" wrapText="1"/>
    </xf>
    <xf numFmtId="168" fontId="6" fillId="3" borderId="7" xfId="0" applyNumberFormat="1" applyFont="1" applyFill="1" applyBorder="1" applyAlignment="1">
      <alignment horizontal="center" vertical="center"/>
    </xf>
    <xf numFmtId="168" fontId="7" fillId="3" borderId="6" xfId="0" applyNumberFormat="1" applyFont="1" applyFill="1" applyBorder="1"/>
    <xf numFmtId="168" fontId="7" fillId="3" borderId="7" xfId="0" applyNumberFormat="1" applyFont="1" applyFill="1" applyBorder="1" applyAlignment="1">
      <alignment horizontal="center"/>
    </xf>
    <xf numFmtId="168" fontId="6" fillId="3" borderId="13" xfId="2" applyNumberFormat="1" applyFont="1" applyFill="1" applyBorder="1"/>
    <xf numFmtId="168" fontId="6" fillId="3" borderId="14" xfId="0" applyNumberFormat="1" applyFont="1" applyFill="1" applyBorder="1"/>
    <xf numFmtId="168" fontId="7" fillId="3" borderId="0" xfId="0" applyNumberFormat="1" applyFont="1" applyFill="1" applyBorder="1"/>
    <xf numFmtId="168" fontId="9" fillId="3" borderId="0" xfId="0" applyNumberFormat="1" applyFont="1" applyFill="1" applyBorder="1"/>
    <xf numFmtId="171" fontId="29" fillId="3" borderId="0" xfId="0" applyNumberFormat="1" applyFont="1" applyFill="1" applyBorder="1" applyAlignment="1">
      <alignment horizontal="right"/>
    </xf>
    <xf numFmtId="177" fontId="7" fillId="0" borderId="0" xfId="1" applyNumberFormat="1" applyFont="1"/>
    <xf numFmtId="168" fontId="12" fillId="2" borderId="0" xfId="0" applyNumberFormat="1" applyFont="1" applyFill="1" applyBorder="1" applyAlignment="1">
      <alignment horizontal="center" vertical="center"/>
    </xf>
    <xf numFmtId="168" fontId="6" fillId="0" borderId="0" xfId="0" applyNumberFormat="1" applyFont="1" applyFill="1"/>
    <xf numFmtId="171" fontId="25" fillId="3" borderId="7" xfId="0" applyNumberFormat="1" applyFont="1" applyFill="1" applyBorder="1"/>
    <xf numFmtId="171" fontId="25" fillId="3" borderId="10" xfId="0" applyNumberFormat="1" applyFont="1" applyFill="1" applyBorder="1"/>
    <xf numFmtId="171" fontId="25" fillId="3" borderId="12" xfId="0" applyNumberFormat="1" applyFont="1" applyFill="1" applyBorder="1" applyAlignment="1">
      <alignment horizontal="center" vertical="center"/>
    </xf>
    <xf numFmtId="171" fontId="26" fillId="3" borderId="0" xfId="0" applyNumberFormat="1" applyFont="1" applyFill="1" applyBorder="1"/>
    <xf numFmtId="171" fontId="25" fillId="3" borderId="0" xfId="0" applyNumberFormat="1" applyFont="1" applyFill="1" applyBorder="1" applyAlignment="1">
      <alignment horizontal="right" vertical="center"/>
    </xf>
    <xf numFmtId="171" fontId="30" fillId="3" borderId="8" xfId="0" applyNumberFormat="1" applyFont="1" applyFill="1" applyBorder="1" applyAlignment="1">
      <alignment vertical="center"/>
    </xf>
    <xf numFmtId="171" fontId="3" fillId="3" borderId="0" xfId="0" applyNumberFormat="1" applyFont="1" applyFill="1"/>
    <xf numFmtId="168" fontId="36" fillId="3" borderId="0" xfId="0" applyNumberFormat="1" applyFont="1" applyFill="1"/>
    <xf numFmtId="171" fontId="26" fillId="3" borderId="0" xfId="0" applyNumberFormat="1" applyFont="1" applyFill="1"/>
    <xf numFmtId="168" fontId="38" fillId="3" borderId="0" xfId="0" applyNumberFormat="1" applyFont="1" applyFill="1"/>
    <xf numFmtId="171" fontId="26" fillId="3" borderId="6" xfId="1" applyNumberFormat="1" applyFont="1" applyFill="1" applyBorder="1" applyAlignment="1" applyProtection="1"/>
    <xf numFmtId="172" fontId="26" fillId="3" borderId="15" xfId="1" applyNumberFormat="1" applyFont="1" applyFill="1" applyBorder="1" applyAlignment="1" applyProtection="1"/>
    <xf numFmtId="172" fontId="26" fillId="3" borderId="16" xfId="1" applyNumberFormat="1" applyFont="1" applyFill="1" applyBorder="1" applyAlignment="1" applyProtection="1"/>
    <xf numFmtId="168" fontId="3" fillId="3" borderId="0" xfId="0" applyNumberFormat="1" applyFont="1" applyFill="1" applyAlignment="1">
      <alignment horizontal="center"/>
    </xf>
    <xf numFmtId="168" fontId="6" fillId="0" borderId="0" xfId="0" applyNumberFormat="1" applyFont="1" applyFill="1"/>
    <xf numFmtId="168" fontId="34" fillId="2" borderId="0" xfId="0" applyNumberFormat="1" applyFont="1" applyFill="1"/>
    <xf numFmtId="0" fontId="34" fillId="2" borderId="0" xfId="0" applyFont="1" applyFill="1"/>
    <xf numFmtId="165" fontId="35" fillId="0" borderId="0" xfId="0" applyNumberFormat="1" applyFont="1" applyBorder="1" applyAlignment="1" applyProtection="1"/>
    <xf numFmtId="168" fontId="34" fillId="0" borderId="0" xfId="0" applyNumberFormat="1" applyFont="1" applyFill="1" applyBorder="1" applyAlignment="1">
      <alignment horizontal="left"/>
    </xf>
    <xf numFmtId="168" fontId="35" fillId="2" borderId="0" xfId="0" applyNumberFormat="1" applyFont="1" applyFill="1"/>
    <xf numFmtId="0" fontId="34" fillId="3" borderId="0" xfId="0" applyFont="1" applyFill="1"/>
    <xf numFmtId="168" fontId="35" fillId="2" borderId="0" xfId="2" applyNumberFormat="1" applyFont="1" applyFill="1" applyBorder="1" applyAlignment="1">
      <alignment horizontal="right"/>
    </xf>
    <xf numFmtId="168" fontId="6" fillId="0" borderId="0" xfId="0" applyNumberFormat="1" applyFont="1" applyFill="1" applyBorder="1" applyAlignment="1">
      <alignment horizontal="left"/>
    </xf>
    <xf numFmtId="168" fontId="5" fillId="3" borderId="0" xfId="0" applyNumberFormat="1" applyFont="1" applyFill="1" applyBorder="1" applyAlignment="1">
      <alignment horizontal="center"/>
    </xf>
    <xf numFmtId="168" fontId="5" fillId="3" borderId="0" xfId="0" applyNumberFormat="1" applyFont="1" applyFill="1" applyAlignment="1">
      <alignment horizontal="center"/>
    </xf>
    <xf numFmtId="168" fontId="6" fillId="3" borderId="0" xfId="0" applyNumberFormat="1" applyFont="1" applyFill="1" applyBorder="1" applyAlignment="1"/>
    <xf numFmtId="168" fontId="11" fillId="3" borderId="13" xfId="0" applyNumberFormat="1" applyFont="1" applyFill="1" applyBorder="1"/>
    <xf numFmtId="168" fontId="11" fillId="3" borderId="13" xfId="2" applyNumberFormat="1" applyFont="1" applyFill="1" applyBorder="1"/>
    <xf numFmtId="168" fontId="11" fillId="3" borderId="8" xfId="0" applyNumberFormat="1" applyFont="1" applyFill="1" applyBorder="1"/>
    <xf numFmtId="168" fontId="11" fillId="3" borderId="2" xfId="0" applyNumberFormat="1" applyFont="1" applyFill="1" applyBorder="1"/>
    <xf numFmtId="168" fontId="11" fillId="3" borderId="8" xfId="2" applyNumberFormat="1" applyFont="1" applyFill="1" applyBorder="1"/>
    <xf numFmtId="168" fontId="6" fillId="3" borderId="4" xfId="1" applyNumberFormat="1" applyFont="1" applyFill="1" applyBorder="1" applyAlignment="1">
      <alignment wrapText="1"/>
    </xf>
    <xf numFmtId="0" fontId="7" fillId="3" borderId="0" xfId="0" applyFont="1" applyFill="1" applyBorder="1" applyAlignment="1">
      <alignment horizontal="center"/>
    </xf>
    <xf numFmtId="168" fontId="6" fillId="3" borderId="4" xfId="0" applyNumberFormat="1" applyFont="1" applyFill="1" applyBorder="1"/>
    <xf numFmtId="168" fontId="10" fillId="3" borderId="0" xfId="0" applyNumberFormat="1" applyFont="1" applyFill="1"/>
    <xf numFmtId="168" fontId="3" fillId="3" borderId="0" xfId="0" applyNumberFormat="1" applyFont="1" applyFill="1"/>
    <xf numFmtId="168" fontId="14" fillId="3" borderId="0" xfId="0" applyNumberFormat="1" applyFont="1" applyFill="1"/>
    <xf numFmtId="168" fontId="12" fillId="3" borderId="0" xfId="0" applyNumberFormat="1" applyFont="1" applyFill="1"/>
    <xf numFmtId="171" fontId="25" fillId="3" borderId="9" xfId="0" applyNumberFormat="1" applyFont="1" applyFill="1" applyBorder="1" applyAlignment="1">
      <alignment wrapText="1"/>
    </xf>
    <xf numFmtId="168" fontId="7" fillId="3" borderId="0" xfId="1" applyNumberFormat="1" applyFont="1" applyFill="1" applyBorder="1" applyAlignment="1">
      <alignment horizontal="center"/>
    </xf>
    <xf numFmtId="168" fontId="6" fillId="3" borderId="0" xfId="0" applyNumberFormat="1" applyFont="1" applyFill="1" applyBorder="1" applyAlignment="1">
      <alignment horizontal="center"/>
    </xf>
    <xf numFmtId="168" fontId="6" fillId="3" borderId="9" xfId="0" applyNumberFormat="1" applyFont="1" applyFill="1" applyBorder="1" applyAlignment="1">
      <alignment horizontal="center"/>
    </xf>
    <xf numFmtId="168" fontId="12" fillId="3" borderId="10" xfId="0" applyNumberFormat="1" applyFont="1" applyFill="1" applyBorder="1"/>
    <xf numFmtId="168" fontId="6" fillId="3" borderId="0" xfId="0" applyNumberFormat="1" applyFont="1" applyFill="1" applyBorder="1" applyAlignment="1">
      <alignment vertical="center"/>
    </xf>
    <xf numFmtId="168" fontId="6" fillId="3" borderId="0" xfId="0" applyNumberFormat="1" applyFont="1" applyFill="1" applyBorder="1" applyAlignment="1">
      <alignment horizontal="left" vertical="center"/>
    </xf>
    <xf numFmtId="168" fontId="7" fillId="3" borderId="0" xfId="1" applyNumberFormat="1" applyFont="1" applyFill="1"/>
    <xf numFmtId="168" fontId="8" fillId="3" borderId="0" xfId="1" applyNumberFormat="1" applyFont="1" applyFill="1" applyBorder="1"/>
    <xf numFmtId="168" fontId="3" fillId="3" borderId="0" xfId="1" applyNumberFormat="1" applyFont="1" applyFill="1" applyBorder="1" applyAlignment="1"/>
    <xf numFmtId="168" fontId="4" fillId="3" borderId="0" xfId="0" applyNumberFormat="1" applyFont="1" applyFill="1" applyBorder="1" applyAlignment="1">
      <alignment horizontal="right"/>
    </xf>
    <xf numFmtId="168" fontId="9" fillId="3" borderId="0" xfId="0" applyNumberFormat="1" applyFont="1" applyFill="1" applyBorder="1" applyAlignment="1">
      <alignment horizontal="left"/>
    </xf>
    <xf numFmtId="168" fontId="7" fillId="3" borderId="15" xfId="0" applyNumberFormat="1" applyFont="1" applyFill="1" applyBorder="1" applyAlignment="1">
      <alignment horizontal="center"/>
    </xf>
    <xf numFmtId="168" fontId="7" fillId="3" borderId="0" xfId="1" applyNumberFormat="1" applyFont="1" applyFill="1" applyBorder="1" applyAlignment="1">
      <alignment horizontal="center"/>
    </xf>
    <xf numFmtId="168" fontId="6" fillId="3" borderId="9" xfId="0" applyNumberFormat="1" applyFont="1" applyFill="1" applyBorder="1" applyAlignment="1">
      <alignment horizontal="center"/>
    </xf>
    <xf numFmtId="168" fontId="7" fillId="3" borderId="1" xfId="1" applyNumberFormat="1" applyFont="1" applyFill="1" applyBorder="1"/>
    <xf numFmtId="168" fontId="7" fillId="3" borderId="0" xfId="0" applyNumberFormat="1" applyFont="1" applyFill="1" applyBorder="1" applyAlignment="1">
      <alignment horizontal="right"/>
    </xf>
    <xf numFmtId="168" fontId="6" fillId="3" borderId="3" xfId="0" applyNumberFormat="1" applyFont="1" applyFill="1" applyBorder="1" applyAlignment="1">
      <alignment horizontal="right"/>
    </xf>
    <xf numFmtId="168" fontId="7" fillId="3" borderId="1" xfId="1" applyNumberFormat="1" applyFont="1" applyFill="1" applyBorder="1" applyAlignment="1">
      <alignment horizontal="right"/>
    </xf>
    <xf numFmtId="168" fontId="6" fillId="3" borderId="3" xfId="0" applyNumberFormat="1" applyFont="1" applyFill="1" applyBorder="1"/>
    <xf numFmtId="168" fontId="6" fillId="3" borderId="4" xfId="1" applyNumberFormat="1" applyFont="1" applyFill="1" applyBorder="1" applyAlignment="1">
      <alignment horizontal="right"/>
    </xf>
    <xf numFmtId="168" fontId="12" fillId="3" borderId="9" xfId="0" applyNumberFormat="1" applyFont="1" applyFill="1" applyBorder="1"/>
    <xf numFmtId="168" fontId="12" fillId="3" borderId="15" xfId="0" applyNumberFormat="1" applyFont="1" applyFill="1" applyBorder="1"/>
    <xf numFmtId="168" fontId="19" fillId="3" borderId="10" xfId="0" applyNumberFormat="1" applyFont="1" applyFill="1" applyBorder="1"/>
    <xf numFmtId="168" fontId="6" fillId="0" borderId="0" xfId="1" applyNumberFormat="1" applyFont="1" applyBorder="1" applyAlignment="1">
      <alignment horizontal="center"/>
    </xf>
    <xf numFmtId="168" fontId="6" fillId="3" borderId="0" xfId="0" applyNumberFormat="1" applyFont="1" applyFill="1" applyBorder="1" applyAlignment="1">
      <alignment horizontal="center"/>
    </xf>
    <xf numFmtId="168" fontId="11" fillId="3" borderId="13" xfId="0" applyNumberFormat="1" applyFont="1" applyFill="1" applyBorder="1" applyAlignment="1">
      <alignment vertical="center"/>
    </xf>
    <xf numFmtId="168" fontId="11" fillId="3" borderId="14" xfId="0" applyNumberFormat="1" applyFont="1" applyFill="1" applyBorder="1" applyAlignment="1">
      <alignment vertical="center"/>
    </xf>
    <xf numFmtId="168" fontId="4" fillId="3" borderId="0" xfId="0" applyNumberFormat="1" applyFont="1" applyFill="1" applyAlignment="1">
      <alignment horizontal="right"/>
    </xf>
    <xf numFmtId="168" fontId="11" fillId="3" borderId="0" xfId="0" applyNumberFormat="1" applyFont="1" applyFill="1" applyBorder="1" applyAlignment="1">
      <alignment horizontal="center" vertical="center"/>
    </xf>
    <xf numFmtId="0" fontId="34" fillId="3" borderId="0" xfId="0" applyNumberFormat="1" applyFont="1" applyFill="1" applyAlignment="1">
      <alignment horizontal="center"/>
    </xf>
    <xf numFmtId="167" fontId="34" fillId="3" borderId="0" xfId="1" applyNumberFormat="1" applyFont="1" applyFill="1"/>
    <xf numFmtId="167" fontId="35" fillId="3" borderId="0" xfId="1" applyNumberFormat="1" applyFont="1" applyFill="1"/>
    <xf numFmtId="0" fontId="7" fillId="3" borderId="0" xfId="0" applyFont="1" applyFill="1"/>
    <xf numFmtId="37" fontId="7" fillId="3" borderId="0" xfId="0" applyNumberFormat="1" applyFont="1" applyFill="1"/>
    <xf numFmtId="0" fontId="35" fillId="3" borderId="0" xfId="0" applyFont="1" applyFill="1"/>
    <xf numFmtId="0" fontId="35" fillId="3" borderId="0" xfId="0" applyNumberFormat="1" applyFont="1" applyFill="1" applyAlignment="1">
      <alignment horizontal="center"/>
    </xf>
    <xf numFmtId="168" fontId="35" fillId="3" borderId="0" xfId="0" applyNumberFormat="1" applyFont="1" applyFill="1" applyAlignment="1">
      <alignment horizontal="center"/>
    </xf>
    <xf numFmtId="168" fontId="6" fillId="3" borderId="9" xfId="0" applyNumberFormat="1" applyFont="1" applyFill="1" applyBorder="1" applyAlignment="1">
      <alignment horizontal="center"/>
    </xf>
    <xf numFmtId="168" fontId="7" fillId="3" borderId="15" xfId="1" applyNumberFormat="1" applyFont="1" applyFill="1" applyBorder="1"/>
    <xf numFmtId="167" fontId="35" fillId="3" borderId="0" xfId="1" applyNumberFormat="1" applyFont="1" applyFill="1" applyAlignment="1"/>
    <xf numFmtId="168" fontId="6" fillId="3" borderId="9" xfId="0" applyNumberFormat="1" applyFont="1" applyFill="1" applyBorder="1" applyAlignment="1">
      <alignment horizontal="center"/>
    </xf>
    <xf numFmtId="168" fontId="33" fillId="3" borderId="0" xfId="0" applyNumberFormat="1" applyFont="1" applyFill="1" applyBorder="1" applyAlignment="1">
      <alignment horizontal="right"/>
    </xf>
    <xf numFmtId="171" fontId="25" fillId="3" borderId="9" xfId="0" applyNumberFormat="1" applyFont="1" applyFill="1" applyBorder="1"/>
    <xf numFmtId="171" fontId="25" fillId="3" borderId="13" xfId="0" applyNumberFormat="1" applyFont="1" applyFill="1" applyBorder="1" applyAlignment="1">
      <alignment vertical="center"/>
    </xf>
    <xf numFmtId="171" fontId="25" fillId="3" borderId="0" xfId="0" applyNumberFormat="1" applyFont="1" applyFill="1"/>
    <xf numFmtId="171" fontId="25" fillId="3" borderId="9" xfId="0" applyNumberFormat="1" applyFont="1" applyFill="1" applyBorder="1" applyAlignment="1">
      <alignment vertical="center"/>
    </xf>
    <xf numFmtId="168" fontId="11" fillId="3" borderId="12" xfId="0" applyNumberFormat="1" applyFont="1" applyFill="1" applyBorder="1" applyAlignment="1">
      <alignment vertical="center"/>
    </xf>
    <xf numFmtId="168" fontId="7" fillId="3" borderId="9" xfId="0" applyNumberFormat="1" applyFont="1" applyFill="1" applyBorder="1" applyAlignment="1">
      <alignment horizontal="center"/>
    </xf>
    <xf numFmtId="168" fontId="7" fillId="3" borderId="0" xfId="0" applyNumberFormat="1" applyFont="1" applyFill="1" applyBorder="1" applyAlignment="1">
      <alignment horizontal="center"/>
    </xf>
    <xf numFmtId="168" fontId="12" fillId="3" borderId="10" xfId="2" applyNumberFormat="1" applyFont="1" applyFill="1" applyBorder="1"/>
    <xf numFmtId="168" fontId="12" fillId="3" borderId="10" xfId="0" applyNumberFormat="1" applyFont="1" applyFill="1" applyBorder="1" applyAlignment="1"/>
    <xf numFmtId="168" fontId="12" fillId="0" borderId="15" xfId="0" applyNumberFormat="1" applyFont="1" applyFill="1" applyBorder="1"/>
    <xf numFmtId="168" fontId="8" fillId="3" borderId="0" xfId="0" applyNumberFormat="1" applyFont="1" applyFill="1" applyAlignment="1">
      <alignment horizontal="right"/>
    </xf>
    <xf numFmtId="168" fontId="5" fillId="3" borderId="0" xfId="0" applyNumberFormat="1" applyFont="1" applyFill="1" applyAlignment="1">
      <alignment horizontal="right"/>
    </xf>
    <xf numFmtId="168" fontId="8" fillId="3" borderId="0" xfId="0" applyNumberFormat="1" applyFont="1" applyFill="1"/>
    <xf numFmtId="168" fontId="3" fillId="3" borderId="10" xfId="0" applyNumberFormat="1" applyFont="1" applyFill="1" applyBorder="1"/>
    <xf numFmtId="168" fontId="3" fillId="3" borderId="9" xfId="0" applyNumberFormat="1" applyFont="1" applyFill="1" applyBorder="1" applyAlignment="1">
      <alignment horizontal="right"/>
    </xf>
    <xf numFmtId="168" fontId="3" fillId="3" borderId="12" xfId="0" applyNumberFormat="1" applyFont="1" applyFill="1" applyBorder="1"/>
    <xf numFmtId="168" fontId="9" fillId="3" borderId="10" xfId="0" applyNumberFormat="1" applyFont="1" applyFill="1" applyBorder="1"/>
    <xf numFmtId="168" fontId="3" fillId="3" borderId="9" xfId="0" applyNumberFormat="1" applyFont="1" applyFill="1" applyBorder="1"/>
    <xf numFmtId="168" fontId="3" fillId="3" borderId="1" xfId="0" applyNumberFormat="1" applyFont="1" applyFill="1" applyBorder="1"/>
    <xf numFmtId="168" fontId="9" fillId="3" borderId="17" xfId="0" applyNumberFormat="1" applyFont="1" applyFill="1" applyBorder="1"/>
    <xf numFmtId="168" fontId="9" fillId="3" borderId="7" xfId="0" applyNumberFormat="1" applyFont="1" applyFill="1" applyBorder="1"/>
    <xf numFmtId="168" fontId="3" fillId="3" borderId="7" xfId="0" applyNumberFormat="1" applyFont="1" applyFill="1" applyBorder="1"/>
    <xf numFmtId="168" fontId="3" fillId="3" borderId="6" xfId="0" applyNumberFormat="1" applyFont="1" applyFill="1" applyBorder="1"/>
    <xf numFmtId="168" fontId="3" fillId="3" borderId="15" xfId="0" applyNumberFormat="1" applyFont="1" applyFill="1" applyBorder="1"/>
    <xf numFmtId="168" fontId="3" fillId="3" borderId="16" xfId="0" applyNumberFormat="1" applyFont="1" applyFill="1" applyBorder="1"/>
    <xf numFmtId="168" fontId="17" fillId="3" borderId="0" xfId="0" applyNumberFormat="1" applyFont="1" applyFill="1"/>
    <xf numFmtId="168" fontId="11" fillId="3" borderId="7" xfId="0" applyNumberFormat="1" applyFont="1" applyFill="1" applyBorder="1" applyAlignment="1">
      <alignment horizontal="center"/>
    </xf>
    <xf numFmtId="168" fontId="11" fillId="3" borderId="17" xfId="0" applyNumberFormat="1" applyFont="1" applyFill="1" applyBorder="1" applyAlignment="1">
      <alignment horizontal="center"/>
    </xf>
    <xf numFmtId="168" fontId="11" fillId="3" borderId="12" xfId="0" applyNumberFormat="1" applyFont="1" applyFill="1" applyBorder="1" applyAlignment="1">
      <alignment horizontal="center" vertical="top" wrapText="1"/>
    </xf>
    <xf numFmtId="168" fontId="11" fillId="3" borderId="1" xfId="0" applyNumberFormat="1" applyFont="1" applyFill="1" applyBorder="1" applyAlignment="1">
      <alignment horizontal="center" vertical="justify"/>
    </xf>
    <xf numFmtId="168" fontId="11" fillId="3" borderId="1" xfId="0" applyNumberFormat="1" applyFont="1" applyFill="1" applyBorder="1" applyAlignment="1">
      <alignment horizontal="center" vertical="top" wrapText="1"/>
    </xf>
    <xf numFmtId="173" fontId="26" fillId="3" borderId="15" xfId="1" applyNumberFormat="1" applyFont="1" applyFill="1" applyBorder="1" applyAlignment="1" applyProtection="1">
      <alignment horizontal="center"/>
    </xf>
    <xf numFmtId="168" fontId="7" fillId="0" borderId="0" xfId="1" applyNumberFormat="1" applyFont="1" applyBorder="1" applyAlignment="1">
      <alignment horizontal="center"/>
    </xf>
    <xf numFmtId="168" fontId="5" fillId="0" borderId="0" xfId="0" applyNumberFormat="1" applyFont="1" applyAlignment="1">
      <alignment horizontal="center"/>
    </xf>
    <xf numFmtId="168" fontId="6" fillId="0" borderId="0" xfId="1" applyNumberFormat="1" applyFont="1" applyBorder="1" applyAlignment="1">
      <alignment horizontal="center"/>
    </xf>
    <xf numFmtId="168" fontId="14" fillId="0" borderId="10" xfId="1" applyNumberFormat="1" applyFont="1" applyBorder="1"/>
    <xf numFmtId="168" fontId="14" fillId="0" borderId="0" xfId="1" applyNumberFormat="1" applyFont="1" applyFill="1" applyBorder="1" applyAlignment="1">
      <alignment horizontal="left" indent="1"/>
    </xf>
    <xf numFmtId="0" fontId="34" fillId="0" borderId="0" xfId="0" applyNumberFormat="1" applyFont="1" applyFill="1" applyAlignment="1">
      <alignment horizontal="center"/>
    </xf>
    <xf numFmtId="167" fontId="34" fillId="0" borderId="0" xfId="1" applyNumberFormat="1" applyFont="1" applyFill="1"/>
    <xf numFmtId="167" fontId="35" fillId="0" borderId="0" xfId="1" applyNumberFormat="1" applyFont="1" applyFill="1"/>
    <xf numFmtId="167" fontId="34" fillId="0" borderId="0" xfId="1" applyNumberFormat="1" applyFont="1" applyFill="1" applyBorder="1"/>
    <xf numFmtId="167" fontId="35" fillId="0" borderId="0" xfId="1" applyNumberFormat="1" applyFont="1" applyFill="1" applyBorder="1"/>
    <xf numFmtId="167" fontId="35" fillId="0" borderId="0" xfId="1" applyNumberFormat="1" applyFont="1" applyFill="1" applyAlignment="1"/>
    <xf numFmtId="167" fontId="34" fillId="0" borderId="0" xfId="1" applyNumberFormat="1" applyFont="1" applyFill="1" applyAlignment="1">
      <alignment horizontal="right"/>
    </xf>
    <xf numFmtId="167" fontId="35" fillId="0" borderId="3" xfId="1" applyNumberFormat="1" applyFont="1" applyFill="1" applyBorder="1" applyAlignment="1">
      <alignment horizontal="right"/>
    </xf>
    <xf numFmtId="167" fontId="34" fillId="0" borderId="20" xfId="1" applyNumberFormat="1" applyFont="1" applyFill="1" applyBorder="1" applyAlignment="1">
      <alignment horizontal="right"/>
    </xf>
    <xf numFmtId="164" fontId="7" fillId="0" borderId="0" xfId="0" applyNumberFormat="1" applyFont="1" applyFill="1"/>
    <xf numFmtId="167" fontId="7" fillId="0" borderId="0" xfId="0" applyNumberFormat="1" applyFont="1" applyFill="1" applyAlignment="1">
      <alignment horizontal="center"/>
    </xf>
    <xf numFmtId="168" fontId="7" fillId="0" borderId="0" xfId="0" applyNumberFormat="1" applyFont="1" applyFill="1" applyAlignment="1">
      <alignment horizontal="right"/>
    </xf>
    <xf numFmtId="171" fontId="29" fillId="0" borderId="0" xfId="0" applyNumberFormat="1" applyFont="1" applyFill="1" applyBorder="1"/>
    <xf numFmtId="171" fontId="26" fillId="0" borderId="15" xfId="1" applyNumberFormat="1" applyFont="1" applyFill="1" applyBorder="1" applyAlignment="1" applyProtection="1"/>
    <xf numFmtId="179" fontId="39" fillId="0" borderId="0" xfId="1" applyNumberFormat="1" applyFont="1"/>
    <xf numFmtId="168" fontId="7" fillId="3" borderId="0" xfId="0" applyNumberFormat="1" applyFont="1" applyFill="1" applyAlignment="1">
      <alignment horizontal="center"/>
    </xf>
    <xf numFmtId="168" fontId="8" fillId="3" borderId="0" xfId="0" applyNumberFormat="1" applyFont="1" applyFill="1" applyAlignment="1">
      <alignment horizontal="center"/>
    </xf>
    <xf numFmtId="168" fontId="8" fillId="3" borderId="0" xfId="0" applyNumberFormat="1" applyFont="1" applyFill="1" applyAlignment="1">
      <alignment horizontal="left"/>
    </xf>
    <xf numFmtId="168" fontId="12" fillId="3" borderId="5" xfId="0" applyNumberFormat="1" applyFont="1" applyFill="1" applyBorder="1"/>
    <xf numFmtId="168" fontId="12" fillId="3" borderId="17" xfId="0" applyNumberFormat="1" applyFont="1" applyFill="1" applyBorder="1"/>
    <xf numFmtId="168" fontId="13" fillId="3" borderId="0" xfId="0" applyNumberFormat="1" applyFont="1" applyFill="1"/>
    <xf numFmtId="168" fontId="12" fillId="3" borderId="9" xfId="0" applyNumberFormat="1" applyFont="1" applyFill="1" applyBorder="1" applyAlignment="1">
      <alignment horizontal="left" vertical="justify"/>
    </xf>
    <xf numFmtId="168" fontId="12" fillId="3" borderId="15" xfId="0" applyNumberFormat="1" applyFont="1" applyFill="1" applyBorder="1" applyAlignment="1">
      <alignment horizontal="left" vertical="justify"/>
    </xf>
    <xf numFmtId="168" fontId="12" fillId="3" borderId="11" xfId="0" applyNumberFormat="1" applyFont="1" applyFill="1" applyBorder="1" applyAlignment="1">
      <alignment horizontal="left" vertical="justify"/>
    </xf>
    <xf numFmtId="168" fontId="12" fillId="3" borderId="16" xfId="0" applyNumberFormat="1" applyFont="1" applyFill="1" applyBorder="1" applyAlignment="1">
      <alignment horizontal="left" vertical="justify"/>
    </xf>
    <xf numFmtId="168" fontId="12" fillId="3" borderId="0" xfId="0" applyNumberFormat="1" applyFont="1" applyFill="1" applyBorder="1"/>
    <xf numFmtId="168" fontId="12" fillId="3" borderId="8" xfId="0" applyNumberFormat="1" applyFont="1" applyFill="1" applyBorder="1"/>
    <xf numFmtId="168" fontId="12" fillId="3" borderId="8" xfId="0" applyNumberFormat="1" applyFont="1" applyFill="1" applyBorder="1" applyAlignment="1">
      <alignment horizontal="right"/>
    </xf>
    <xf numFmtId="168" fontId="12" fillId="3" borderId="10" xfId="0" applyNumberFormat="1" applyFont="1" applyFill="1" applyBorder="1" applyAlignment="1">
      <alignment horizontal="right"/>
    </xf>
    <xf numFmtId="168" fontId="12" fillId="3" borderId="0" xfId="0" applyNumberFormat="1" applyFont="1" applyFill="1" applyBorder="1" applyAlignment="1">
      <alignment horizontal="right"/>
    </xf>
    <xf numFmtId="168" fontId="12" fillId="3" borderId="13" xfId="0" applyNumberFormat="1" applyFont="1" applyFill="1" applyBorder="1"/>
    <xf numFmtId="168" fontId="12" fillId="3" borderId="2" xfId="0" applyNumberFormat="1" applyFont="1" applyFill="1" applyBorder="1"/>
    <xf numFmtId="168" fontId="12" fillId="3" borderId="2" xfId="0" applyNumberFormat="1" applyFont="1" applyFill="1" applyBorder="1" applyAlignment="1">
      <alignment horizontal="right"/>
    </xf>
    <xf numFmtId="168" fontId="12" fillId="3" borderId="5" xfId="0" applyNumberFormat="1" applyFont="1" applyFill="1" applyBorder="1" applyAlignment="1">
      <alignment horizontal="left" vertical="justify"/>
    </xf>
    <xf numFmtId="168" fontId="12" fillId="3" borderId="6" xfId="0" applyNumberFormat="1" applyFont="1" applyFill="1" applyBorder="1" applyAlignment="1">
      <alignment horizontal="left" vertical="justify"/>
    </xf>
    <xf numFmtId="168" fontId="11" fillId="3" borderId="11" xfId="0" applyNumberFormat="1" applyFont="1" applyFill="1" applyBorder="1" applyAlignment="1">
      <alignment horizontal="left" vertical="center"/>
    </xf>
    <xf numFmtId="168" fontId="11" fillId="3" borderId="1" xfId="0" applyNumberFormat="1" applyFont="1" applyFill="1" applyBorder="1" applyAlignment="1">
      <alignment vertical="center"/>
    </xf>
    <xf numFmtId="168" fontId="11" fillId="3" borderId="8" xfId="0" applyNumberFormat="1" applyFont="1" applyFill="1" applyBorder="1" applyAlignment="1">
      <alignment vertical="center"/>
    </xf>
    <xf numFmtId="168" fontId="3" fillId="3" borderId="0" xfId="0" applyNumberFormat="1" applyFont="1" applyFill="1" applyAlignment="1">
      <alignment horizontal="left"/>
    </xf>
    <xf numFmtId="168" fontId="4" fillId="3" borderId="0" xfId="0" applyNumberFormat="1" applyFont="1" applyFill="1" applyAlignment="1">
      <alignment vertical="top" wrapText="1"/>
    </xf>
    <xf numFmtId="168" fontId="4" fillId="3" borderId="0" xfId="0" applyNumberFormat="1" applyFont="1" applyFill="1" applyAlignment="1">
      <alignment horizontal="center" vertical="top" wrapText="1"/>
    </xf>
    <xf numFmtId="40" fontId="21" fillId="3" borderId="0" xfId="0" applyNumberFormat="1" applyFont="1" applyFill="1"/>
    <xf numFmtId="174" fontId="21" fillId="3" borderId="0" xfId="0" applyNumberFormat="1" applyFont="1" applyFill="1"/>
    <xf numFmtId="171" fontId="24" fillId="3" borderId="7" xfId="0" applyNumberFormat="1" applyFont="1" applyFill="1" applyBorder="1" applyAlignment="1">
      <alignment horizontal="center" vertical="center"/>
    </xf>
    <xf numFmtId="174" fontId="24" fillId="3" borderId="7" xfId="0" applyNumberFormat="1" applyFont="1" applyFill="1" applyBorder="1" applyAlignment="1">
      <alignment horizontal="center" wrapText="1"/>
    </xf>
    <xf numFmtId="171" fontId="24" fillId="3" borderId="10" xfId="0" applyNumberFormat="1" applyFont="1" applyFill="1" applyBorder="1" applyAlignment="1">
      <alignment horizontal="center" vertical="center"/>
    </xf>
    <xf numFmtId="40" fontId="24" fillId="3" borderId="7" xfId="0" applyNumberFormat="1" applyFont="1" applyFill="1" applyBorder="1" applyAlignment="1">
      <alignment horizontal="center" vertical="center"/>
    </xf>
    <xf numFmtId="174" fontId="24" fillId="3" borderId="10" xfId="0" applyNumberFormat="1" applyFont="1" applyFill="1" applyBorder="1" applyAlignment="1">
      <alignment horizontal="center"/>
    </xf>
    <xf numFmtId="40" fontId="24" fillId="3" borderId="10" xfId="0" applyNumberFormat="1" applyFont="1" applyFill="1" applyBorder="1" applyAlignment="1">
      <alignment horizontal="center" vertical="center"/>
    </xf>
    <xf numFmtId="171" fontId="24" fillId="3" borderId="12" xfId="0" applyNumberFormat="1" applyFont="1" applyFill="1" applyBorder="1" applyAlignment="1">
      <alignment horizontal="center" vertical="center"/>
    </xf>
    <xf numFmtId="40" fontId="24" fillId="3" borderId="12" xfId="0" applyNumberFormat="1" applyFont="1" applyFill="1" applyBorder="1" applyAlignment="1">
      <alignment horizontal="center" vertical="center"/>
    </xf>
    <xf numFmtId="0" fontId="24" fillId="3" borderId="12" xfId="0" applyFont="1" applyFill="1" applyBorder="1" applyAlignment="1">
      <alignment horizontal="center"/>
    </xf>
    <xf numFmtId="168" fontId="7" fillId="0" borderId="0" xfId="0" applyNumberFormat="1" applyFont="1" applyFill="1" applyAlignment="1">
      <alignment horizontal="center"/>
    </xf>
    <xf numFmtId="168" fontId="7" fillId="3" borderId="0" xfId="1" applyNumberFormat="1" applyFont="1" applyFill="1" applyBorder="1" applyAlignment="1">
      <alignment horizontal="center"/>
    </xf>
    <xf numFmtId="168" fontId="7" fillId="0" borderId="0" xfId="1" applyNumberFormat="1" applyFont="1" applyBorder="1" applyAlignment="1">
      <alignment horizontal="center"/>
    </xf>
    <xf numFmtId="168" fontId="7" fillId="3" borderId="0" xfId="1" applyNumberFormat="1" applyFont="1" applyFill="1" applyBorder="1" applyAlignment="1">
      <alignment horizontal="center" wrapText="1"/>
    </xf>
    <xf numFmtId="168" fontId="6" fillId="0" borderId="0" xfId="1" applyNumberFormat="1" applyFont="1" applyBorder="1" applyAlignment="1">
      <alignment horizontal="center"/>
    </xf>
    <xf numFmtId="168" fontId="6" fillId="0" borderId="0" xfId="0" applyNumberFormat="1" applyFont="1" applyFill="1"/>
    <xf numFmtId="168" fontId="7" fillId="0" borderId="0" xfId="0" applyNumberFormat="1" applyFont="1" applyFill="1"/>
    <xf numFmtId="0" fontId="6" fillId="0" borderId="16" xfId="0" applyNumberFormat="1" applyFont="1" applyFill="1" applyBorder="1" applyAlignment="1">
      <alignment horizontal="center" vertical="center"/>
    </xf>
    <xf numFmtId="168" fontId="5" fillId="0" borderId="0" xfId="0" applyNumberFormat="1" applyFont="1" applyFill="1" applyAlignment="1">
      <alignment horizontal="center"/>
    </xf>
    <xf numFmtId="168" fontId="4" fillId="3" borderId="0" xfId="0" applyNumberFormat="1" applyFont="1" applyFill="1" applyAlignment="1">
      <alignment horizontal="center" vertical="top" wrapText="1"/>
    </xf>
    <xf numFmtId="168" fontId="10" fillId="3" borderId="0" xfId="0" applyNumberFormat="1" applyFont="1" applyFill="1" applyAlignment="1">
      <alignment horizontal="center" wrapText="1"/>
    </xf>
    <xf numFmtId="168" fontId="12" fillId="3" borderId="15" xfId="2" applyNumberFormat="1" applyFont="1" applyFill="1" applyBorder="1"/>
    <xf numFmtId="3" fontId="1" fillId="0" borderId="10" xfId="3" applyNumberFormat="1" applyBorder="1"/>
    <xf numFmtId="168" fontId="12" fillId="3" borderId="12" xfId="0" applyNumberFormat="1" applyFont="1" applyFill="1" applyBorder="1"/>
    <xf numFmtId="168" fontId="6" fillId="0" borderId="0" xfId="0" applyNumberFormat="1" applyFont="1" applyFill="1" applyBorder="1" applyAlignment="1">
      <alignment wrapText="1"/>
    </xf>
    <xf numFmtId="0" fontId="34" fillId="0" borderId="0" xfId="0" applyFont="1" applyFill="1"/>
    <xf numFmtId="168" fontId="34" fillId="0" borderId="0" xfId="0" applyNumberFormat="1" applyFont="1" applyFill="1"/>
    <xf numFmtId="37" fontId="35" fillId="0" borderId="0" xfId="0" applyNumberFormat="1" applyFont="1" applyFill="1"/>
    <xf numFmtId="0" fontId="7" fillId="0" borderId="0" xfId="0" applyFont="1" applyFill="1" applyAlignment="1">
      <alignment horizontal="center"/>
    </xf>
    <xf numFmtId="170" fontId="35" fillId="3" borderId="0" xfId="0" applyNumberFormat="1" applyFont="1" applyFill="1"/>
    <xf numFmtId="167" fontId="35" fillId="3" borderId="0" xfId="1" applyNumberFormat="1" applyFont="1" applyFill="1" applyAlignment="1">
      <alignment horizontal="center"/>
    </xf>
    <xf numFmtId="168" fontId="11" fillId="3" borderId="14" xfId="0" applyNumberFormat="1" applyFont="1" applyFill="1" applyBorder="1"/>
    <xf numFmtId="171" fontId="20" fillId="0" borderId="0" xfId="0" applyNumberFormat="1" applyFont="1" applyFill="1" applyAlignment="1">
      <alignment horizontal="right"/>
    </xf>
    <xf numFmtId="171" fontId="24" fillId="0" borderId="0" xfId="0" applyNumberFormat="1" applyFont="1" applyFill="1"/>
    <xf numFmtId="171" fontId="23" fillId="0" borderId="0" xfId="0" applyNumberFormat="1" applyFont="1" applyFill="1"/>
    <xf numFmtId="171" fontId="20" fillId="0" borderId="0" xfId="0" applyNumberFormat="1" applyFont="1" applyFill="1" applyAlignment="1">
      <alignment horizontal="center"/>
    </xf>
    <xf numFmtId="171" fontId="25" fillId="0" borderId="16" xfId="0" applyNumberFormat="1" applyFont="1" applyFill="1" applyBorder="1" applyAlignment="1"/>
    <xf numFmtId="171" fontId="26" fillId="0" borderId="10" xfId="0" applyNumberFormat="1" applyFont="1" applyFill="1" applyBorder="1"/>
    <xf numFmtId="171" fontId="29" fillId="0" borderId="10" xfId="0" applyNumberFormat="1" applyFont="1" applyFill="1" applyBorder="1" applyAlignment="1">
      <alignment horizontal="right"/>
    </xf>
    <xf numFmtId="171" fontId="30" fillId="0" borderId="8" xfId="0" applyNumberFormat="1" applyFont="1" applyFill="1" applyBorder="1" applyAlignment="1">
      <alignment horizontal="right" vertical="center"/>
    </xf>
    <xf numFmtId="171" fontId="25" fillId="0" borderId="10" xfId="0" applyNumberFormat="1" applyFont="1" applyFill="1" applyBorder="1" applyAlignment="1">
      <alignment horizontal="right" vertical="center"/>
    </xf>
    <xf numFmtId="171" fontId="29" fillId="0" borderId="10" xfId="0" applyNumberFormat="1" applyFont="1" applyFill="1" applyBorder="1"/>
    <xf numFmtId="171" fontId="30" fillId="0" borderId="8" xfId="0" applyNumberFormat="1" applyFont="1" applyFill="1" applyBorder="1" applyAlignment="1">
      <alignment vertical="center"/>
    </xf>
    <xf numFmtId="171" fontId="3" fillId="0" borderId="0" xfId="0" applyNumberFormat="1" applyFont="1" applyFill="1"/>
    <xf numFmtId="168" fontId="40" fillId="3" borderId="0" xfId="0" applyNumberFormat="1" applyFont="1" applyFill="1"/>
    <xf numFmtId="168" fontId="41" fillId="0" borderId="0" xfId="0" applyNumberFormat="1" applyFont="1"/>
    <xf numFmtId="168" fontId="3" fillId="2" borderId="0" xfId="1" applyNumberFormat="1" applyFont="1" applyFill="1"/>
    <xf numFmtId="168" fontId="16" fillId="0" borderId="0" xfId="0" applyNumberFormat="1" applyFont="1" applyBorder="1"/>
    <xf numFmtId="168" fontId="40" fillId="3" borderId="0" xfId="1" applyNumberFormat="1" applyFont="1" applyFill="1"/>
    <xf numFmtId="168" fontId="17" fillId="0" borderId="0" xfId="0" applyNumberFormat="1" applyFont="1" applyAlignment="1">
      <alignment horizontal="left"/>
    </xf>
    <xf numFmtId="168" fontId="3" fillId="2" borderId="0" xfId="0" applyNumberFormat="1" applyFont="1" applyFill="1" applyBorder="1"/>
    <xf numFmtId="168" fontId="17" fillId="0" borderId="0" xfId="0" applyNumberFormat="1" applyFont="1" applyBorder="1"/>
    <xf numFmtId="168" fontId="41" fillId="0" borderId="0" xfId="0" applyNumberFormat="1" applyFont="1" applyBorder="1"/>
    <xf numFmtId="168" fontId="17" fillId="3" borderId="0" xfId="0" applyNumberFormat="1" applyFont="1" applyFill="1" applyBorder="1"/>
    <xf numFmtId="0" fontId="11" fillId="0" borderId="12" xfId="0" applyNumberFormat="1" applyFont="1" applyFill="1" applyBorder="1" applyAlignment="1">
      <alignment horizontal="center" vertical="justify"/>
    </xf>
    <xf numFmtId="168" fontId="12" fillId="0" borderId="8" xfId="0" applyNumberFormat="1" applyFont="1" applyFill="1" applyBorder="1"/>
    <xf numFmtId="168" fontId="11" fillId="0" borderId="18" xfId="0" applyNumberFormat="1" applyFont="1" applyFill="1" applyBorder="1" applyAlignment="1">
      <alignment vertical="center"/>
    </xf>
    <xf numFmtId="168" fontId="11" fillId="0" borderId="8" xfId="0" applyNumberFormat="1" applyFont="1" applyFill="1" applyBorder="1" applyAlignment="1">
      <alignment vertical="center"/>
    </xf>
    <xf numFmtId="168" fontId="14" fillId="0" borderId="0" xfId="0" applyNumberFormat="1" applyFont="1" applyFill="1"/>
    <xf numFmtId="171" fontId="23" fillId="0" borderId="0" xfId="0" applyNumberFormat="1" applyFont="1" applyFill="1" applyAlignment="1">
      <alignment horizontal="left"/>
    </xf>
    <xf numFmtId="171" fontId="27" fillId="0" borderId="0" xfId="0" applyNumberFormat="1" applyFont="1" applyFill="1" applyAlignment="1">
      <alignment horizontal="left"/>
    </xf>
    <xf numFmtId="171" fontId="21" fillId="0" borderId="0" xfId="0" applyNumberFormat="1" applyFont="1" applyFill="1" applyAlignment="1">
      <alignment horizontal="left"/>
    </xf>
    <xf numFmtId="0" fontId="25" fillId="0" borderId="16" xfId="0" applyFont="1" applyFill="1" applyBorder="1" applyAlignment="1">
      <alignment horizontal="center" vertical="center"/>
    </xf>
    <xf numFmtId="171" fontId="26" fillId="0" borderId="7" xfId="1" applyNumberFormat="1" applyFont="1" applyFill="1" applyBorder="1" applyAlignment="1" applyProtection="1"/>
    <xf numFmtId="171" fontId="26" fillId="0" borderId="10" xfId="1" applyNumberFormat="1" applyFont="1" applyFill="1" applyBorder="1" applyAlignment="1" applyProtection="1"/>
    <xf numFmtId="173" fontId="26" fillId="0" borderId="15" xfId="1" applyNumberFormat="1" applyFont="1" applyFill="1" applyBorder="1" applyAlignment="1" applyProtection="1">
      <alignment horizontal="center"/>
    </xf>
    <xf numFmtId="172" fontId="26" fillId="0" borderId="10" xfId="1" applyNumberFormat="1" applyFont="1" applyFill="1" applyBorder="1" applyAlignment="1" applyProtection="1"/>
    <xf numFmtId="172" fontId="26" fillId="0" borderId="15" xfId="1" applyNumberFormat="1" applyFont="1" applyFill="1" applyBorder="1" applyAlignment="1" applyProtection="1">
      <alignment horizontal="center"/>
    </xf>
    <xf numFmtId="172" fontId="26" fillId="0" borderId="12" xfId="1" applyNumberFormat="1" applyFont="1" applyFill="1" applyBorder="1" applyAlignment="1" applyProtection="1"/>
    <xf numFmtId="171" fontId="25" fillId="0" borderId="0" xfId="1" applyNumberFormat="1" applyFont="1" applyFill="1" applyBorder="1" applyAlignment="1" applyProtection="1">
      <alignment horizontal="center"/>
    </xf>
    <xf numFmtId="171" fontId="26" fillId="0" borderId="0" xfId="1" applyNumberFormat="1" applyFont="1" applyFill="1" applyBorder="1" applyAlignment="1" applyProtection="1">
      <alignment horizontal="center"/>
    </xf>
    <xf numFmtId="168" fontId="4" fillId="0" borderId="0" xfId="0" applyNumberFormat="1" applyFont="1" applyFill="1" applyAlignment="1">
      <alignment horizontal="center"/>
    </xf>
    <xf numFmtId="168" fontId="7" fillId="0" borderId="6" xfId="0" applyNumberFormat="1" applyFont="1" applyFill="1" applyBorder="1"/>
    <xf numFmtId="169" fontId="7" fillId="0" borderId="10" xfId="0" applyNumberFormat="1" applyFont="1" applyFill="1" applyBorder="1" applyAlignment="1">
      <alignment horizontal="right"/>
    </xf>
    <xf numFmtId="168" fontId="7" fillId="0" borderId="15" xfId="0" applyNumberFormat="1" applyFont="1" applyFill="1" applyBorder="1" applyAlignment="1">
      <alignment horizontal="center"/>
    </xf>
    <xf numFmtId="168" fontId="7" fillId="0" borderId="10" xfId="0" applyNumberFormat="1" applyFont="1" applyFill="1" applyBorder="1" applyAlignment="1">
      <alignment horizontal="center"/>
    </xf>
    <xf numFmtId="168" fontId="7" fillId="0" borderId="12" xfId="0" applyNumberFormat="1" applyFont="1" applyFill="1" applyBorder="1"/>
    <xf numFmtId="168" fontId="7" fillId="0" borderId="15" xfId="0" applyNumberFormat="1" applyFont="1" applyFill="1" applyBorder="1"/>
    <xf numFmtId="168" fontId="6" fillId="0" borderId="15" xfId="0" applyNumberFormat="1" applyFont="1" applyFill="1" applyBorder="1" applyAlignment="1">
      <alignment horizontal="left"/>
    </xf>
    <xf numFmtId="168" fontId="7" fillId="0" borderId="16" xfId="0" applyNumberFormat="1" applyFont="1" applyFill="1" applyBorder="1"/>
    <xf numFmtId="168" fontId="7" fillId="3" borderId="0" xfId="1" applyNumberFormat="1" applyFont="1" applyFill="1" applyBorder="1" applyAlignment="1">
      <alignment horizontal="center"/>
    </xf>
    <xf numFmtId="168" fontId="6" fillId="3" borderId="0" xfId="1" applyNumberFormat="1" applyFont="1" applyFill="1" applyBorder="1" applyAlignment="1">
      <alignment horizontal="center"/>
    </xf>
    <xf numFmtId="168" fontId="34" fillId="2" borderId="0" xfId="0" applyNumberFormat="1" applyFont="1" applyFill="1" applyBorder="1" applyAlignment="1">
      <alignment horizontal="center" vertical="center"/>
    </xf>
    <xf numFmtId="168" fontId="4" fillId="0" borderId="0" xfId="0" applyNumberFormat="1" applyFont="1" applyAlignment="1">
      <alignment horizontal="center"/>
    </xf>
    <xf numFmtId="168" fontId="6" fillId="0" borderId="0" xfId="0" applyNumberFormat="1" applyFont="1" applyFill="1"/>
    <xf numFmtId="168" fontId="7" fillId="0" borderId="0" xfId="0" applyNumberFormat="1" applyFont="1" applyFill="1"/>
    <xf numFmtId="0" fontId="42" fillId="0" borderId="0" xfId="0" applyFont="1" applyAlignment="1">
      <alignment horizontal="center"/>
    </xf>
    <xf numFmtId="168" fontId="35" fillId="0" borderId="0" xfId="0" applyNumberFormat="1" applyFont="1"/>
    <xf numFmtId="0" fontId="43" fillId="0" borderId="0" xfId="0" applyFont="1" applyAlignment="1">
      <alignment horizontal="center"/>
    </xf>
    <xf numFmtId="0" fontId="43" fillId="0" borderId="0" xfId="0" applyFont="1" applyAlignment="1"/>
    <xf numFmtId="0" fontId="44" fillId="0" borderId="0" xfId="0" applyFont="1" applyAlignment="1"/>
    <xf numFmtId="0" fontId="42" fillId="3" borderId="0" xfId="0" applyFont="1" applyFill="1" applyAlignment="1">
      <alignment horizontal="center"/>
    </xf>
    <xf numFmtId="168" fontId="6" fillId="3" borderId="8" xfId="0" applyNumberFormat="1" applyFont="1" applyFill="1" applyBorder="1"/>
    <xf numFmtId="168" fontId="6" fillId="3" borderId="0" xfId="1" applyNumberFormat="1" applyFont="1" applyFill="1" applyBorder="1" applyAlignment="1">
      <alignment horizontal="center"/>
    </xf>
    <xf numFmtId="168" fontId="11" fillId="3" borderId="6" xfId="0" applyNumberFormat="1" applyFont="1" applyFill="1" applyBorder="1"/>
    <xf numFmtId="168" fontId="11" fillId="3" borderId="12" xfId="0" applyNumberFormat="1" applyFont="1" applyFill="1" applyBorder="1"/>
    <xf numFmtId="168" fontId="11" fillId="3" borderId="12" xfId="1" applyNumberFormat="1" applyFont="1" applyFill="1" applyBorder="1"/>
    <xf numFmtId="0" fontId="43" fillId="3" borderId="0" xfId="0" applyFont="1" applyFill="1" applyAlignment="1">
      <alignment horizontal="center"/>
    </xf>
    <xf numFmtId="168" fontId="3" fillId="3" borderId="12" xfId="0" applyNumberFormat="1" applyFont="1" applyFill="1" applyBorder="1" applyAlignment="1">
      <alignment horizontal="right"/>
    </xf>
    <xf numFmtId="168" fontId="9" fillId="3" borderId="9" xfId="0" applyNumberFormat="1" applyFont="1" applyFill="1" applyBorder="1"/>
    <xf numFmtId="168" fontId="3" fillId="3" borderId="11" xfId="0" applyNumberFormat="1" applyFont="1" applyFill="1" applyBorder="1"/>
    <xf numFmtId="168" fontId="3" fillId="3" borderId="17" xfId="0" applyNumberFormat="1" applyFont="1" applyFill="1" applyBorder="1"/>
    <xf numFmtId="168" fontId="3" fillId="3" borderId="0" xfId="0" applyNumberFormat="1" applyFont="1" applyFill="1" applyAlignment="1">
      <alignment horizontal="right"/>
    </xf>
    <xf numFmtId="171" fontId="25" fillId="3" borderId="12" xfId="0" applyNumberFormat="1" applyFont="1" applyFill="1" applyBorder="1" applyAlignment="1"/>
    <xf numFmtId="165" fontId="4" fillId="3" borderId="0" xfId="0" applyNumberFormat="1" applyFont="1" applyFill="1" applyBorder="1" applyAlignment="1" applyProtection="1"/>
    <xf numFmtId="0" fontId="11" fillId="3" borderId="12" xfId="0" applyNumberFormat="1" applyFont="1" applyFill="1" applyBorder="1" applyAlignment="1">
      <alignment horizontal="center" vertical="justify"/>
    </xf>
    <xf numFmtId="168" fontId="11" fillId="3" borderId="8" xfId="0" applyNumberFormat="1" applyFont="1" applyFill="1" applyBorder="1" applyAlignment="1">
      <alignment horizontal="right" vertical="center"/>
    </xf>
    <xf numFmtId="167" fontId="35" fillId="3" borderId="0" xfId="1" applyNumberFormat="1" applyFont="1" applyFill="1" applyAlignment="1">
      <alignment horizontal="right"/>
    </xf>
    <xf numFmtId="168" fontId="35" fillId="3" borderId="0" xfId="0" applyNumberFormat="1" applyFont="1" applyFill="1" applyBorder="1" applyAlignment="1">
      <alignment horizontal="right"/>
    </xf>
    <xf numFmtId="167" fontId="34" fillId="3" borderId="0" xfId="1" applyNumberFormat="1" applyFont="1" applyFill="1" applyBorder="1"/>
    <xf numFmtId="167" fontId="35" fillId="3" borderId="0" xfId="1" applyNumberFormat="1" applyFont="1" applyFill="1" applyBorder="1"/>
    <xf numFmtId="167" fontId="34" fillId="3" borderId="0" xfId="1" applyNumberFormat="1" applyFont="1" applyFill="1" applyAlignment="1">
      <alignment horizontal="right"/>
    </xf>
    <xf numFmtId="167" fontId="34" fillId="3" borderId="20" xfId="1" applyNumberFormat="1" applyFont="1" applyFill="1" applyBorder="1" applyAlignment="1">
      <alignment horizontal="right"/>
    </xf>
    <xf numFmtId="167" fontId="7" fillId="3" borderId="0" xfId="0" applyNumberFormat="1" applyFont="1" applyFill="1" applyAlignment="1">
      <alignment horizontal="center"/>
    </xf>
    <xf numFmtId="168" fontId="7" fillId="3" borderId="0" xfId="0" applyNumberFormat="1" applyFont="1" applyFill="1" applyAlignment="1">
      <alignment horizontal="right"/>
    </xf>
    <xf numFmtId="168" fontId="35" fillId="3" borderId="0" xfId="0" applyNumberFormat="1" applyFont="1" applyFill="1"/>
    <xf numFmtId="165" fontId="35" fillId="3" borderId="0" xfId="0" applyNumberFormat="1" applyFont="1" applyFill="1" applyBorder="1" applyAlignment="1" applyProtection="1"/>
    <xf numFmtId="168" fontId="34" fillId="3" borderId="0" xfId="0" applyNumberFormat="1" applyFont="1" applyFill="1" applyBorder="1" applyAlignment="1">
      <alignment horizontal="left"/>
    </xf>
    <xf numFmtId="171" fontId="26" fillId="3" borderId="15" xfId="1" applyNumberFormat="1" applyFont="1" applyFill="1" applyBorder="1" applyAlignment="1" applyProtection="1">
      <alignment horizontal="right"/>
    </xf>
    <xf numFmtId="171" fontId="24" fillId="3" borderId="0" xfId="0" applyNumberFormat="1" applyFont="1" applyFill="1" applyAlignment="1">
      <alignment horizontal="center"/>
    </xf>
    <xf numFmtId="40" fontId="24" fillId="3" borderId="0" xfId="0" applyNumberFormat="1" applyFont="1" applyFill="1" applyAlignment="1">
      <alignment horizontal="center"/>
    </xf>
    <xf numFmtId="174" fontId="24" fillId="3" borderId="0" xfId="0" applyNumberFormat="1" applyFont="1" applyFill="1" applyAlignment="1">
      <alignment horizontal="center"/>
    </xf>
    <xf numFmtId="171" fontId="21" fillId="3" borderId="7" xfId="0" applyNumberFormat="1" applyFont="1" applyFill="1" applyBorder="1"/>
    <xf numFmtId="40" fontId="21" fillId="3" borderId="7" xfId="0" applyNumberFormat="1" applyFont="1" applyFill="1" applyBorder="1"/>
    <xf numFmtId="174" fontId="21" fillId="3" borderId="7" xfId="0" applyNumberFormat="1" applyFont="1" applyFill="1" applyBorder="1" applyAlignment="1">
      <alignment vertical="center"/>
    </xf>
    <xf numFmtId="171" fontId="24" fillId="3" borderId="10" xfId="0" applyNumberFormat="1" applyFont="1" applyFill="1" applyBorder="1" applyAlignment="1">
      <alignment horizontal="left"/>
    </xf>
    <xf numFmtId="171" fontId="21" fillId="3" borderId="10" xfId="0" applyNumberFormat="1" applyFont="1" applyFill="1" applyBorder="1"/>
    <xf numFmtId="40" fontId="21" fillId="3" borderId="10" xfId="0" applyNumberFormat="1" applyFont="1" applyFill="1" applyBorder="1"/>
    <xf numFmtId="174" fontId="21" fillId="3" borderId="10" xfId="0" applyNumberFormat="1" applyFont="1" applyFill="1" applyBorder="1" applyAlignment="1">
      <alignment vertical="center"/>
    </xf>
    <xf numFmtId="40" fontId="21" fillId="3" borderId="10" xfId="1" applyNumberFormat="1" applyFont="1" applyFill="1" applyBorder="1" applyAlignment="1" applyProtection="1"/>
    <xf numFmtId="174" fontId="21" fillId="3" borderId="10" xfId="1" applyNumberFormat="1" applyFont="1" applyFill="1" applyBorder="1" applyAlignment="1" applyProtection="1">
      <alignment vertical="center"/>
    </xf>
    <xf numFmtId="171" fontId="21" fillId="3" borderId="10" xfId="1" applyNumberFormat="1" applyFont="1" applyFill="1" applyBorder="1" applyAlignment="1" applyProtection="1"/>
    <xf numFmtId="171" fontId="24" fillId="3" borderId="10" xfId="0" applyNumberFormat="1" applyFont="1" applyFill="1" applyBorder="1"/>
    <xf numFmtId="171" fontId="21" fillId="3" borderId="10" xfId="0" applyNumberFormat="1" applyFont="1" applyFill="1" applyBorder="1" applyAlignment="1">
      <alignment horizontal="center"/>
    </xf>
    <xf numFmtId="175" fontId="21" fillId="3" borderId="10" xfId="1" applyNumberFormat="1" applyFont="1" applyFill="1" applyBorder="1" applyAlignment="1" applyProtection="1"/>
    <xf numFmtId="169" fontId="21" fillId="3" borderId="0" xfId="0" applyNumberFormat="1" applyFont="1" applyFill="1" applyAlignment="1">
      <alignment vertical="center"/>
    </xf>
    <xf numFmtId="179" fontId="21" fillId="3" borderId="10" xfId="1" applyNumberFormat="1" applyFont="1" applyFill="1" applyBorder="1" applyAlignment="1" applyProtection="1"/>
    <xf numFmtId="171" fontId="24" fillId="3" borderId="8" xfId="0" applyNumberFormat="1" applyFont="1" applyFill="1" applyBorder="1"/>
    <xf numFmtId="171" fontId="21" fillId="3" borderId="8" xfId="0" applyNumberFormat="1" applyFont="1" applyFill="1" applyBorder="1" applyAlignment="1">
      <alignment horizontal="center"/>
    </xf>
    <xf numFmtId="175" fontId="24" fillId="3" borderId="8" xfId="1" applyNumberFormat="1" applyFont="1" applyFill="1" applyBorder="1" applyAlignment="1" applyProtection="1"/>
    <xf numFmtId="174" fontId="24" fillId="3" borderId="8" xfId="1" applyNumberFormat="1" applyFont="1" applyFill="1" applyBorder="1" applyAlignment="1" applyProtection="1">
      <alignment vertical="center"/>
    </xf>
    <xf numFmtId="176" fontId="24" fillId="3" borderId="8" xfId="1" applyNumberFormat="1" applyFont="1" applyFill="1" applyBorder="1" applyAlignment="1" applyProtection="1"/>
    <xf numFmtId="171" fontId="24" fillId="3" borderId="7" xfId="0" applyNumberFormat="1" applyFont="1" applyFill="1" applyBorder="1"/>
    <xf numFmtId="171" fontId="21" fillId="3" borderId="7" xfId="0" applyNumberFormat="1" applyFont="1" applyFill="1" applyBorder="1" applyAlignment="1">
      <alignment horizontal="center"/>
    </xf>
    <xf numFmtId="175" fontId="24" fillId="3" borderId="7" xfId="1" applyNumberFormat="1" applyFont="1" applyFill="1" applyBorder="1" applyAlignment="1" applyProtection="1"/>
    <xf numFmtId="174" fontId="24" fillId="3" borderId="7" xfId="1" applyNumberFormat="1" applyFont="1" applyFill="1" applyBorder="1" applyAlignment="1" applyProtection="1">
      <alignment vertical="center"/>
    </xf>
    <xf numFmtId="171" fontId="24" fillId="3" borderId="7" xfId="1" applyNumberFormat="1" applyFont="1" applyFill="1" applyBorder="1" applyAlignment="1" applyProtection="1"/>
    <xf numFmtId="175" fontId="24" fillId="3" borderId="10" xfId="1" applyNumberFormat="1" applyFont="1" applyFill="1" applyBorder="1" applyAlignment="1" applyProtection="1"/>
    <xf numFmtId="174" fontId="24" fillId="3" borderId="10" xfId="1" applyNumberFormat="1" applyFont="1" applyFill="1" applyBorder="1" applyAlignment="1" applyProtection="1">
      <alignment vertical="center"/>
    </xf>
    <xf numFmtId="171" fontId="24" fillId="3" borderId="10" xfId="1" applyNumberFormat="1" applyFont="1" applyFill="1" applyBorder="1" applyAlignment="1" applyProtection="1"/>
    <xf numFmtId="173" fontId="24" fillId="3" borderId="8" xfId="1" applyNumberFormat="1" applyFont="1" applyFill="1" applyBorder="1" applyAlignment="1" applyProtection="1"/>
    <xf numFmtId="174" fontId="21" fillId="3" borderId="7" xfId="1" applyNumberFormat="1" applyFont="1" applyFill="1" applyBorder="1" applyAlignment="1" applyProtection="1">
      <alignment vertical="center"/>
    </xf>
    <xf numFmtId="171" fontId="21" fillId="3" borderId="12" xfId="0" applyNumberFormat="1" applyFont="1" applyFill="1" applyBorder="1" applyAlignment="1">
      <alignment horizontal="center"/>
    </xf>
    <xf numFmtId="174" fontId="24" fillId="3" borderId="12" xfId="1" applyNumberFormat="1" applyFont="1" applyFill="1" applyBorder="1" applyAlignment="1" applyProtection="1">
      <alignment vertical="center"/>
    </xf>
    <xf numFmtId="175" fontId="21" fillId="3" borderId="10" xfId="1" applyNumberFormat="1" applyFont="1" applyFill="1" applyBorder="1" applyAlignment="1" applyProtection="1">
      <alignment horizontal="right"/>
    </xf>
    <xf numFmtId="178" fontId="21" fillId="3" borderId="10" xfId="1" applyNumberFormat="1" applyFont="1" applyFill="1" applyBorder="1" applyAlignment="1" applyProtection="1">
      <alignment vertical="center"/>
    </xf>
    <xf numFmtId="171" fontId="24" fillId="3" borderId="8" xfId="0" applyNumberFormat="1" applyFont="1" applyFill="1" applyBorder="1" applyAlignment="1">
      <alignment horizontal="center"/>
    </xf>
    <xf numFmtId="171" fontId="24" fillId="3" borderId="8" xfId="1" applyNumberFormat="1" applyFont="1" applyFill="1" applyBorder="1" applyAlignment="1" applyProtection="1"/>
    <xf numFmtId="171" fontId="24" fillId="3" borderId="10" xfId="0" applyNumberFormat="1" applyFont="1" applyFill="1" applyBorder="1" applyAlignment="1">
      <alignment horizontal="center"/>
    </xf>
    <xf numFmtId="173" fontId="21" fillId="4" borderId="10" xfId="1" applyNumberFormat="1" applyFont="1" applyFill="1" applyBorder="1" applyAlignment="1" applyProtection="1"/>
    <xf numFmtId="171" fontId="24" fillId="3" borderId="7" xfId="0" applyNumberFormat="1" applyFont="1" applyFill="1" applyBorder="1" applyAlignment="1">
      <alignment horizontal="center"/>
    </xf>
    <xf numFmtId="177" fontId="24" fillId="3" borderId="7" xfId="1" applyNumberFormat="1" applyFont="1" applyFill="1" applyBorder="1" applyAlignment="1" applyProtection="1"/>
    <xf numFmtId="171" fontId="21" fillId="3" borderId="12" xfId="0" applyNumberFormat="1" applyFont="1" applyFill="1" applyBorder="1"/>
    <xf numFmtId="0" fontId="45" fillId="3" borderId="0" xfId="0" applyFont="1" applyFill="1"/>
    <xf numFmtId="179" fontId="45" fillId="3" borderId="0" xfId="1" applyNumberFormat="1" applyFont="1" applyFill="1"/>
    <xf numFmtId="168" fontId="10" fillId="3" borderId="0" xfId="0" applyNumberFormat="1" applyFont="1" applyFill="1" applyAlignment="1">
      <alignment horizontal="center" wrapText="1"/>
    </xf>
    <xf numFmtId="168" fontId="4" fillId="3" borderId="0" xfId="0" applyNumberFormat="1" applyFont="1" applyFill="1" applyAlignment="1">
      <alignment horizontal="center" vertical="top" wrapText="1"/>
    </xf>
    <xf numFmtId="168" fontId="10" fillId="3" borderId="0" xfId="0" applyNumberFormat="1" applyFont="1" applyFill="1" applyAlignment="1">
      <alignment horizontal="center" wrapText="1"/>
    </xf>
    <xf numFmtId="168" fontId="5" fillId="3" borderId="0" xfId="1" applyNumberFormat="1" applyFont="1" applyFill="1" applyBorder="1" applyAlignment="1">
      <alignment horizontal="center"/>
    </xf>
    <xf numFmtId="168" fontId="7" fillId="3" borderId="0" xfId="1" applyNumberFormat="1" applyFont="1" applyFill="1" applyBorder="1" applyAlignment="1">
      <alignment horizontal="center"/>
    </xf>
    <xf numFmtId="168" fontId="7" fillId="3" borderId="0" xfId="0" applyNumberFormat="1" applyFont="1" applyFill="1" applyAlignment="1">
      <alignment horizontal="center"/>
    </xf>
    <xf numFmtId="0" fontId="9" fillId="0" borderId="0" xfId="0" applyFont="1" applyAlignment="1">
      <alignment horizontal="center"/>
    </xf>
    <xf numFmtId="168" fontId="35" fillId="3" borderId="0" xfId="0" applyNumberFormat="1" applyFont="1" applyFill="1" applyAlignment="1">
      <alignment horizontal="center"/>
    </xf>
    <xf numFmtId="168" fontId="5" fillId="0" borderId="0" xfId="1" applyNumberFormat="1" applyFont="1" applyFill="1" applyBorder="1" applyAlignment="1">
      <alignment horizontal="center"/>
    </xf>
    <xf numFmtId="168" fontId="7" fillId="0" borderId="0" xfId="1" applyNumberFormat="1" applyFont="1" applyBorder="1" applyAlignment="1">
      <alignment horizontal="center"/>
    </xf>
    <xf numFmtId="168" fontId="6" fillId="3" borderId="0" xfId="0" applyNumberFormat="1" applyFont="1" applyFill="1" applyAlignment="1">
      <alignment horizontal="center"/>
    </xf>
    <xf numFmtId="168" fontId="6" fillId="0" borderId="0" xfId="0" applyNumberFormat="1" applyFont="1" applyBorder="1" applyAlignment="1">
      <alignment horizontal="left" wrapText="1"/>
    </xf>
    <xf numFmtId="168" fontId="7" fillId="0" borderId="0" xfId="0" applyNumberFormat="1" applyFont="1" applyBorder="1" applyAlignment="1">
      <alignment horizontal="left" wrapText="1"/>
    </xf>
    <xf numFmtId="168" fontId="6" fillId="0" borderId="0" xfId="0" applyNumberFormat="1" applyFont="1" applyAlignment="1">
      <alignment horizontal="center"/>
    </xf>
    <xf numFmtId="168" fontId="4" fillId="0" borderId="0" xfId="1" applyNumberFormat="1" applyFont="1" applyAlignment="1">
      <alignment horizontal="center" vertical="center"/>
    </xf>
    <xf numFmtId="168" fontId="7" fillId="0" borderId="0" xfId="0" applyNumberFormat="1" applyFont="1" applyFill="1" applyAlignment="1">
      <alignment horizontal="center"/>
    </xf>
    <xf numFmtId="168" fontId="7" fillId="3" borderId="0" xfId="1" applyNumberFormat="1" applyFont="1" applyFill="1" applyBorder="1" applyAlignment="1">
      <alignment horizontal="left"/>
    </xf>
    <xf numFmtId="168" fontId="6" fillId="3" borderId="0" xfId="1" applyNumberFormat="1" applyFont="1" applyFill="1" applyBorder="1" applyAlignment="1">
      <alignment horizontal="left"/>
    </xf>
    <xf numFmtId="168" fontId="6" fillId="3" borderId="9" xfId="0" applyNumberFormat="1" applyFont="1" applyFill="1" applyBorder="1" applyAlignment="1">
      <alignment horizontal="center"/>
    </xf>
    <xf numFmtId="168" fontId="6" fillId="3" borderId="15" xfId="0" applyNumberFormat="1" applyFont="1" applyFill="1" applyBorder="1" applyAlignment="1">
      <alignment horizontal="center" vertical="center"/>
    </xf>
    <xf numFmtId="168" fontId="6" fillId="3" borderId="7" xfId="0" applyNumberFormat="1" applyFont="1" applyFill="1" applyBorder="1" applyAlignment="1">
      <alignment horizontal="center" wrapText="1"/>
    </xf>
    <xf numFmtId="168" fontId="6" fillId="3" borderId="10" xfId="0" applyNumberFormat="1" applyFont="1" applyFill="1" applyBorder="1" applyAlignment="1">
      <alignment horizontal="center" wrapText="1"/>
    </xf>
    <xf numFmtId="168" fontId="6" fillId="3" borderId="12" xfId="0" applyNumberFormat="1" applyFont="1" applyFill="1" applyBorder="1" applyAlignment="1">
      <alignment horizontal="center" wrapText="1"/>
    </xf>
    <xf numFmtId="168" fontId="6" fillId="3" borderId="8" xfId="0" applyNumberFormat="1" applyFont="1" applyFill="1" applyBorder="1" applyAlignment="1">
      <alignment horizontal="center" wrapText="1"/>
    </xf>
    <xf numFmtId="168" fontId="6" fillId="3" borderId="8" xfId="0" applyNumberFormat="1" applyFont="1" applyFill="1" applyBorder="1" applyAlignment="1">
      <alignment horizontal="center"/>
    </xf>
    <xf numFmtId="168" fontId="4" fillId="3" borderId="0" xfId="1" applyNumberFormat="1" applyFont="1" applyFill="1" applyAlignment="1">
      <alignment horizontal="center" vertical="center"/>
    </xf>
    <xf numFmtId="168" fontId="35" fillId="0" borderId="0" xfId="0" applyNumberFormat="1" applyFont="1" applyBorder="1" applyAlignment="1">
      <alignment horizontal="center"/>
    </xf>
    <xf numFmtId="168" fontId="6" fillId="3" borderId="0" xfId="1" applyNumberFormat="1" applyFont="1" applyFill="1" applyBorder="1" applyAlignment="1">
      <alignment horizontal="center"/>
    </xf>
    <xf numFmtId="0" fontId="34" fillId="3" borderId="0" xfId="0" applyFont="1" applyFill="1" applyAlignment="1">
      <alignment horizontal="center"/>
    </xf>
    <xf numFmtId="49" fontId="6" fillId="3" borderId="0" xfId="1" applyNumberFormat="1" applyFont="1" applyFill="1" applyBorder="1" applyAlignment="1">
      <alignment horizontal="center"/>
    </xf>
    <xf numFmtId="168" fontId="7" fillId="3" borderId="0" xfId="1" applyNumberFormat="1" applyFont="1" applyFill="1" applyBorder="1" applyAlignment="1">
      <alignment horizontal="center" wrapText="1"/>
    </xf>
    <xf numFmtId="168" fontId="6" fillId="3" borderId="0" xfId="0" applyNumberFormat="1" applyFont="1" applyFill="1" applyBorder="1" applyAlignment="1">
      <alignment horizontal="center"/>
    </xf>
    <xf numFmtId="168" fontId="11" fillId="2" borderId="5" xfId="0" applyNumberFormat="1" applyFont="1" applyFill="1" applyBorder="1" applyAlignment="1">
      <alignment horizontal="center" vertical="center"/>
    </xf>
    <xf numFmtId="168" fontId="11" fillId="2" borderId="17" xfId="0" applyNumberFormat="1" applyFont="1" applyFill="1" applyBorder="1" applyAlignment="1">
      <alignment horizontal="center" vertical="center"/>
    </xf>
    <xf numFmtId="168" fontId="11" fillId="2" borderId="11" xfId="0" applyNumberFormat="1" applyFont="1" applyFill="1" applyBorder="1" applyAlignment="1">
      <alignment horizontal="center" vertical="center"/>
    </xf>
    <xf numFmtId="168" fontId="11" fillId="2" borderId="1" xfId="0" applyNumberFormat="1" applyFont="1" applyFill="1" applyBorder="1" applyAlignment="1">
      <alignment horizontal="center" vertical="center"/>
    </xf>
    <xf numFmtId="168" fontId="11" fillId="2" borderId="8" xfId="0" applyNumberFormat="1" applyFont="1" applyFill="1" applyBorder="1" applyAlignment="1">
      <alignment horizontal="center" vertical="center"/>
    </xf>
    <xf numFmtId="168" fontId="6" fillId="2" borderId="0" xfId="1" applyNumberFormat="1" applyFont="1" applyFill="1" applyBorder="1" applyAlignment="1">
      <alignment horizontal="center"/>
    </xf>
    <xf numFmtId="168" fontId="34" fillId="2" borderId="0" xfId="0" applyNumberFormat="1" applyFont="1" applyFill="1" applyBorder="1" applyAlignment="1">
      <alignment horizontal="center" vertical="center"/>
    </xf>
    <xf numFmtId="168" fontId="34" fillId="3" borderId="0" xfId="0" applyNumberFormat="1" applyFont="1" applyFill="1" applyBorder="1" applyAlignment="1">
      <alignment horizontal="center" vertical="center"/>
    </xf>
    <xf numFmtId="168" fontId="11" fillId="2" borderId="13" xfId="0" applyNumberFormat="1" applyFont="1" applyFill="1" applyBorder="1" applyAlignment="1">
      <alignment horizontal="center" vertical="center"/>
    </xf>
    <xf numFmtId="168" fontId="11" fillId="2" borderId="2" xfId="0" applyNumberFormat="1" applyFont="1" applyFill="1" applyBorder="1" applyAlignment="1">
      <alignment horizontal="center" vertical="center"/>
    </xf>
    <xf numFmtId="168" fontId="11" fillId="2" borderId="14" xfId="0" applyNumberFormat="1" applyFont="1" applyFill="1" applyBorder="1" applyAlignment="1">
      <alignment horizontal="center" vertical="center"/>
    </xf>
    <xf numFmtId="168" fontId="11" fillId="2" borderId="7" xfId="0" applyNumberFormat="1" applyFont="1" applyFill="1" applyBorder="1" applyAlignment="1">
      <alignment horizontal="center" wrapText="1"/>
    </xf>
    <xf numFmtId="168" fontId="11" fillId="2" borderId="12" xfId="0" applyNumberFormat="1" applyFont="1" applyFill="1" applyBorder="1" applyAlignment="1">
      <alignment horizontal="center" wrapText="1"/>
    </xf>
    <xf numFmtId="168" fontId="35" fillId="2" borderId="0" xfId="0" applyNumberFormat="1" applyFont="1" applyFill="1" applyBorder="1" applyAlignment="1">
      <alignment horizontal="center" vertical="center"/>
    </xf>
    <xf numFmtId="168" fontId="35" fillId="0" borderId="0" xfId="0" applyNumberFormat="1" applyFont="1" applyFill="1" applyAlignment="1">
      <alignment horizontal="center"/>
    </xf>
    <xf numFmtId="168" fontId="35" fillId="2" borderId="0" xfId="0" applyNumberFormat="1" applyFont="1" applyFill="1" applyAlignment="1">
      <alignment horizontal="center"/>
    </xf>
    <xf numFmtId="168" fontId="6" fillId="0" borderId="0" xfId="1" applyNumberFormat="1" applyFont="1" applyBorder="1" applyAlignment="1">
      <alignment horizontal="center"/>
    </xf>
    <xf numFmtId="168" fontId="7" fillId="0" borderId="0" xfId="0" applyNumberFormat="1" applyFont="1" applyAlignment="1">
      <alignment horizontal="center"/>
    </xf>
    <xf numFmtId="168" fontId="35" fillId="0" borderId="0" xfId="0" applyNumberFormat="1" applyFont="1" applyAlignment="1">
      <alignment horizontal="center"/>
    </xf>
    <xf numFmtId="168" fontId="5" fillId="0" borderId="0" xfId="0" applyNumberFormat="1" applyFont="1" applyAlignment="1">
      <alignment horizontal="center"/>
    </xf>
    <xf numFmtId="168" fontId="11" fillId="0" borderId="7" xfId="0" applyNumberFormat="1" applyFont="1" applyFill="1" applyBorder="1" applyAlignment="1">
      <alignment horizontal="center" vertical="justify"/>
    </xf>
    <xf numFmtId="168" fontId="11" fillId="0" borderId="10" xfId="0" applyNumberFormat="1" applyFont="1" applyFill="1" applyBorder="1" applyAlignment="1">
      <alignment horizontal="center" vertical="justify"/>
    </xf>
    <xf numFmtId="168" fontId="11" fillId="0" borderId="12" xfId="0" applyNumberFormat="1" applyFont="1" applyFill="1" applyBorder="1" applyAlignment="1">
      <alignment horizontal="center" vertical="justify"/>
    </xf>
    <xf numFmtId="168" fontId="11" fillId="0" borderId="13" xfId="0" applyNumberFormat="1" applyFont="1" applyFill="1" applyBorder="1" applyAlignment="1">
      <alignment horizontal="center" vertical="center"/>
    </xf>
    <xf numFmtId="168" fontId="11" fillId="0" borderId="2" xfId="0" applyNumberFormat="1" applyFont="1" applyFill="1" applyBorder="1" applyAlignment="1">
      <alignment horizontal="center" vertical="center"/>
    </xf>
    <xf numFmtId="168" fontId="11" fillId="0" borderId="14" xfId="0" applyNumberFormat="1" applyFont="1" applyFill="1" applyBorder="1" applyAlignment="1">
      <alignment horizontal="center" vertical="center"/>
    </xf>
    <xf numFmtId="168" fontId="4" fillId="0" borderId="0" xfId="0" applyNumberFormat="1" applyFont="1" applyAlignment="1">
      <alignment horizontal="center"/>
    </xf>
    <xf numFmtId="168" fontId="6" fillId="0" borderId="13" xfId="0" applyNumberFormat="1" applyFont="1" applyFill="1" applyBorder="1" applyAlignment="1">
      <alignment horizontal="center"/>
    </xf>
    <xf numFmtId="168" fontId="6" fillId="0" borderId="2" xfId="0" applyNumberFormat="1" applyFont="1" applyFill="1" applyBorder="1" applyAlignment="1">
      <alignment horizontal="center"/>
    </xf>
    <xf numFmtId="168" fontId="6" fillId="0" borderId="14" xfId="0" applyNumberFormat="1" applyFont="1" applyFill="1" applyBorder="1" applyAlignment="1">
      <alignment horizontal="center"/>
    </xf>
    <xf numFmtId="165" fontId="6" fillId="0" borderId="0" xfId="0" applyNumberFormat="1" applyFont="1" applyFill="1" applyBorder="1" applyAlignment="1" applyProtection="1">
      <alignment horizontal="center"/>
    </xf>
    <xf numFmtId="171" fontId="26" fillId="0" borderId="0" xfId="0" applyNumberFormat="1" applyFont="1" applyBorder="1" applyAlignment="1">
      <alignment horizontal="center"/>
    </xf>
    <xf numFmtId="171" fontId="25" fillId="0" borderId="0" xfId="0" applyNumberFormat="1" applyFont="1" applyBorder="1" applyAlignment="1">
      <alignment horizontal="center"/>
    </xf>
    <xf numFmtId="171" fontId="22" fillId="3" borderId="0" xfId="0" applyNumberFormat="1" applyFont="1" applyFill="1" applyBorder="1" applyAlignment="1">
      <alignment horizontal="center"/>
    </xf>
    <xf numFmtId="171" fontId="25" fillId="0" borderId="8" xfId="0" applyNumberFormat="1" applyFont="1" applyBorder="1" applyAlignment="1">
      <alignment horizontal="center" vertical="center"/>
    </xf>
    <xf numFmtId="168" fontId="6" fillId="0" borderId="0" xfId="0" applyNumberFormat="1" applyFont="1" applyFill="1"/>
    <xf numFmtId="168" fontId="7" fillId="0" borderId="0" xfId="0" applyNumberFormat="1" applyFont="1" applyFill="1"/>
    <xf numFmtId="0" fontId="9" fillId="3" borderId="11" xfId="0" applyNumberFormat="1" applyFont="1" applyFill="1" applyBorder="1" applyAlignment="1">
      <alignment horizontal="center" vertical="center"/>
    </xf>
    <xf numFmtId="0" fontId="3" fillId="3" borderId="16" xfId="0" applyNumberFormat="1" applyFont="1" applyFill="1" applyBorder="1" applyAlignment="1">
      <alignment horizontal="center" vertical="center"/>
    </xf>
    <xf numFmtId="168" fontId="9" fillId="3" borderId="13" xfId="0" applyNumberFormat="1" applyFont="1" applyFill="1" applyBorder="1" applyAlignment="1">
      <alignment horizontal="center" vertical="center"/>
    </xf>
    <xf numFmtId="168" fontId="9" fillId="3" borderId="2" xfId="0" applyNumberFormat="1" applyFont="1" applyFill="1" applyBorder="1" applyAlignment="1">
      <alignment horizontal="center" vertical="center"/>
    </xf>
    <xf numFmtId="168" fontId="9" fillId="3" borderId="14" xfId="0" applyNumberFormat="1" applyFont="1" applyFill="1" applyBorder="1" applyAlignment="1">
      <alignment horizontal="center" vertical="center"/>
    </xf>
    <xf numFmtId="168" fontId="6" fillId="0" borderId="0" xfId="0" applyNumberFormat="1" applyFont="1" applyFill="1" applyAlignment="1">
      <alignment horizontal="center"/>
    </xf>
    <xf numFmtId="171" fontId="24" fillId="3" borderId="0" xfId="0" applyNumberFormat="1" applyFont="1" applyFill="1" applyBorder="1" applyAlignment="1">
      <alignment horizontal="right"/>
    </xf>
    <xf numFmtId="171" fontId="24" fillId="3" borderId="0" xfId="0" applyNumberFormat="1" applyFont="1" applyFill="1" applyBorder="1" applyAlignment="1">
      <alignment horizontal="center"/>
    </xf>
    <xf numFmtId="171" fontId="24" fillId="3" borderId="8" xfId="0" applyNumberFormat="1" applyFont="1" applyFill="1" applyBorder="1" applyAlignment="1">
      <alignment horizontal="center" vertical="center"/>
    </xf>
    <xf numFmtId="176" fontId="24" fillId="3" borderId="8" xfId="1" applyNumberFormat="1" applyFont="1" applyFill="1" applyBorder="1" applyAlignment="1" applyProtection="1">
      <alignment horizontal="right" vertical="center"/>
    </xf>
    <xf numFmtId="175" fontId="24" fillId="3" borderId="8" xfId="1" applyNumberFormat="1" applyFont="1" applyFill="1" applyBorder="1" applyAlignment="1" applyProtection="1">
      <alignment horizontal="right" vertical="center"/>
    </xf>
    <xf numFmtId="171" fontId="24" fillId="3" borderId="8" xfId="0" applyNumberFormat="1" applyFont="1" applyFill="1" applyBorder="1" applyAlignment="1">
      <alignment horizontal="left" vertical="center"/>
    </xf>
    <xf numFmtId="168" fontId="3" fillId="3" borderId="0" xfId="0" applyNumberFormat="1" applyFont="1" applyFill="1" applyAlignment="1">
      <alignment horizontal="center"/>
    </xf>
    <xf numFmtId="171" fontId="24" fillId="3" borderId="0" xfId="1" applyNumberFormat="1" applyFont="1" applyFill="1" applyBorder="1" applyAlignment="1" applyProtection="1">
      <alignment horizontal="left"/>
    </xf>
    <xf numFmtId="171" fontId="24" fillId="3" borderId="0" xfId="1" applyNumberFormat="1" applyFont="1" applyFill="1" applyBorder="1" applyAlignment="1" applyProtection="1">
      <alignment horizontal="center"/>
    </xf>
    <xf numFmtId="171" fontId="21" fillId="3" borderId="0" xfId="0" applyNumberFormat="1" applyFont="1" applyFill="1" applyBorder="1" applyAlignment="1">
      <alignment horizontal="center"/>
    </xf>
    <xf numFmtId="171" fontId="21" fillId="3" borderId="0" xfId="1" applyNumberFormat="1" applyFont="1" applyFill="1" applyBorder="1" applyAlignment="1" applyProtection="1">
      <alignment horizontal="center"/>
    </xf>
    <xf numFmtId="168" fontId="11" fillId="3" borderId="13" xfId="0" applyNumberFormat="1" applyFont="1" applyFill="1" applyBorder="1" applyAlignment="1">
      <alignment horizontal="center"/>
    </xf>
    <xf numFmtId="168" fontId="11" fillId="3" borderId="14" xfId="0" applyNumberFormat="1" applyFont="1" applyFill="1" applyBorder="1" applyAlignment="1">
      <alignment horizontal="center"/>
    </xf>
    <xf numFmtId="168" fontId="12" fillId="3" borderId="7" xfId="0" applyNumberFormat="1" applyFont="1" applyFill="1" applyBorder="1" applyAlignment="1">
      <alignment horizontal="right"/>
    </xf>
    <xf numFmtId="168" fontId="12" fillId="3" borderId="12" xfId="0" applyNumberFormat="1" applyFont="1" applyFill="1" applyBorder="1" applyAlignment="1">
      <alignment horizontal="right"/>
    </xf>
    <xf numFmtId="168" fontId="12" fillId="0" borderId="7" xfId="0" applyNumberFormat="1" applyFont="1" applyFill="1" applyBorder="1" applyAlignment="1">
      <alignment horizontal="right"/>
    </xf>
    <xf numFmtId="168" fontId="12" fillId="0" borderId="12" xfId="0" applyNumberFormat="1" applyFont="1" applyFill="1" applyBorder="1" applyAlignment="1">
      <alignment horizontal="right"/>
    </xf>
    <xf numFmtId="168" fontId="12" fillId="3" borderId="10" xfId="0" applyNumberFormat="1" applyFont="1" applyFill="1" applyBorder="1" applyAlignment="1">
      <alignment horizontal="right"/>
    </xf>
    <xf numFmtId="168" fontId="12" fillId="3" borderId="5" xfId="0" applyNumberFormat="1" applyFont="1" applyFill="1" applyBorder="1" applyAlignment="1">
      <alignment horizontal="right"/>
    </xf>
    <xf numFmtId="168" fontId="12" fillId="3" borderId="11" xfId="0" applyNumberFormat="1" applyFont="1" applyFill="1" applyBorder="1" applyAlignment="1">
      <alignment horizontal="right"/>
    </xf>
    <xf numFmtId="168" fontId="11" fillId="3" borderId="11" xfId="0" applyNumberFormat="1" applyFont="1" applyFill="1" applyBorder="1" applyAlignment="1">
      <alignment horizontal="center" vertical="center"/>
    </xf>
    <xf numFmtId="168" fontId="11" fillId="3" borderId="1" xfId="0" applyNumberFormat="1" applyFont="1" applyFill="1" applyBorder="1" applyAlignment="1">
      <alignment horizontal="center" vertical="center"/>
    </xf>
    <xf numFmtId="168" fontId="12" fillId="3" borderId="9" xfId="0" applyNumberFormat="1" applyFont="1" applyFill="1" applyBorder="1" applyAlignment="1">
      <alignment horizontal="left" vertical="justify"/>
    </xf>
    <xf numFmtId="168" fontId="12" fillId="3" borderId="15" xfId="0" applyNumberFormat="1" applyFont="1" applyFill="1" applyBorder="1" applyAlignment="1">
      <alignment horizontal="left" vertical="justify"/>
    </xf>
    <xf numFmtId="168" fontId="12" fillId="0" borderId="10" xfId="0" applyNumberFormat="1" applyFont="1" applyFill="1" applyBorder="1" applyAlignment="1">
      <alignment horizontal="right"/>
    </xf>
    <xf numFmtId="171" fontId="25" fillId="0" borderId="0" xfId="1" applyNumberFormat="1" applyFont="1" applyBorder="1" applyAlignment="1" applyProtection="1">
      <alignment horizontal="center"/>
    </xf>
    <xf numFmtId="171" fontId="26" fillId="0" borderId="0" xfId="1" applyNumberFormat="1" applyFont="1" applyBorder="1" applyAlignment="1" applyProtection="1">
      <alignment horizontal="center"/>
    </xf>
    <xf numFmtId="171" fontId="25" fillId="0" borderId="5" xfId="0" applyNumberFormat="1" applyFont="1" applyBorder="1" applyAlignment="1">
      <alignment horizontal="center"/>
    </xf>
    <xf numFmtId="171" fontId="20" fillId="0" borderId="0" xfId="0" applyNumberFormat="1" applyFont="1" applyBorder="1" applyAlignment="1">
      <alignment horizontal="right"/>
    </xf>
    <xf numFmtId="171" fontId="22" fillId="0" borderId="0" xfId="0" applyNumberFormat="1" applyFont="1" applyBorder="1" applyAlignment="1">
      <alignment horizontal="center"/>
    </xf>
    <xf numFmtId="168" fontId="5" fillId="0" borderId="0" xfId="0" applyNumberFormat="1" applyFont="1" applyBorder="1" applyAlignment="1">
      <alignment horizontal="right"/>
    </xf>
    <xf numFmtId="168" fontId="6" fillId="0" borderId="5" xfId="0" applyNumberFormat="1" applyFont="1" applyFill="1" applyBorder="1" applyAlignment="1">
      <alignment horizontal="center" vertical="center"/>
    </xf>
    <xf numFmtId="168" fontId="6" fillId="0" borderId="17" xfId="0" applyNumberFormat="1" applyFont="1" applyFill="1" applyBorder="1" applyAlignment="1">
      <alignment horizontal="center" vertical="center"/>
    </xf>
    <xf numFmtId="168" fontId="6" fillId="0" borderId="6" xfId="0" applyNumberFormat="1" applyFont="1" applyFill="1" applyBorder="1" applyAlignment="1">
      <alignment horizontal="center" vertical="center"/>
    </xf>
    <xf numFmtId="168" fontId="6" fillId="0" borderId="11" xfId="0" applyNumberFormat="1" applyFont="1" applyFill="1" applyBorder="1" applyAlignment="1">
      <alignment horizontal="center" vertical="center"/>
    </xf>
    <xf numFmtId="168" fontId="6" fillId="0" borderId="1" xfId="0" applyNumberFormat="1" applyFont="1" applyFill="1" applyBorder="1" applyAlignment="1">
      <alignment horizontal="center" vertical="center"/>
    </xf>
    <xf numFmtId="168" fontId="6" fillId="0" borderId="16"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6" xfId="0" applyNumberFormat="1" applyFont="1" applyFill="1" applyBorder="1" applyAlignment="1">
      <alignment horizontal="center" vertical="center"/>
    </xf>
    <xf numFmtId="169" fontId="7" fillId="3" borderId="9" xfId="0" applyNumberFormat="1" applyFont="1" applyFill="1" applyBorder="1" applyAlignment="1">
      <alignment horizontal="right"/>
    </xf>
    <xf numFmtId="169" fontId="7" fillId="3" borderId="0" xfId="0" applyNumberFormat="1" applyFont="1" applyFill="1" applyBorder="1" applyAlignment="1">
      <alignment horizontal="right"/>
    </xf>
    <xf numFmtId="169" fontId="7" fillId="3" borderId="15" xfId="0" applyNumberFormat="1" applyFont="1" applyFill="1" applyBorder="1" applyAlignment="1">
      <alignment horizontal="right"/>
    </xf>
    <xf numFmtId="169" fontId="7" fillId="3" borderId="9" xfId="0" applyNumberFormat="1" applyFont="1" applyFill="1" applyBorder="1" applyAlignment="1">
      <alignment horizontal="center"/>
    </xf>
    <xf numFmtId="169" fontId="7" fillId="3" borderId="0" xfId="0" applyNumberFormat="1" applyFont="1" applyFill="1" applyBorder="1" applyAlignment="1">
      <alignment horizontal="center"/>
    </xf>
    <xf numFmtId="169" fontId="7" fillId="3" borderId="15" xfId="0" applyNumberFormat="1" applyFont="1" applyFill="1" applyBorder="1" applyAlignment="1">
      <alignment horizontal="center"/>
    </xf>
  </cellXfs>
  <cellStyles count="6">
    <cellStyle name="Millares" xfId="1" builtinId="3"/>
    <cellStyle name="Millares [0]" xfId="2" builtinId="6"/>
    <cellStyle name="Normal" xfId="0" builtinId="0"/>
    <cellStyle name="Normal 3" xfId="3"/>
    <cellStyle name="Normal 4" xfId="4"/>
    <cellStyle name="Normal 5"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3.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323849</xdr:colOff>
      <xdr:row>0</xdr:row>
      <xdr:rowOff>47625</xdr:rowOff>
    </xdr:from>
    <xdr:to>
      <xdr:col>14</xdr:col>
      <xdr:colOff>476250</xdr:colOff>
      <xdr:row>10</xdr:row>
      <xdr:rowOff>19050</xdr:rowOff>
    </xdr:to>
    <xdr:sp macro="" textlink="">
      <xdr:nvSpPr>
        <xdr:cNvPr id="2" name="1 CuadroTexto"/>
        <xdr:cNvSpPr txBox="1"/>
      </xdr:nvSpPr>
      <xdr:spPr>
        <a:xfrm>
          <a:off x="1085849" y="47625"/>
          <a:ext cx="10382251"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 sz="1100"/>
        </a:p>
        <a:p>
          <a:pPr algn="ctr"/>
          <a:endParaRPr lang="es-ES" sz="1100" baseline="0"/>
        </a:p>
        <a:p>
          <a:pPr algn="ctr"/>
          <a:endParaRPr lang="es-ES" sz="1100" baseline="0"/>
        </a:p>
        <a:p>
          <a:pPr algn="ctr"/>
          <a:endParaRPr lang="es-ES" sz="1100" baseline="0"/>
        </a:p>
        <a:p>
          <a:pPr algn="ctr"/>
          <a:endParaRPr lang="es-ES" sz="1100" baseline="0"/>
        </a:p>
        <a:p>
          <a:pPr algn="ctr"/>
          <a:endParaRPr lang="es-ES" sz="1100" baseline="0"/>
        </a:p>
        <a:p>
          <a:pPr algn="ctr"/>
          <a:endParaRPr lang="es-ES" sz="1100"/>
        </a:p>
        <a:p>
          <a:endParaRPr lang="es-ES" sz="1100"/>
        </a:p>
        <a:p>
          <a:endParaRPr lang="es-ES" sz="1100"/>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Por el ejercicio anual </a:t>
          </a:r>
          <a:r>
            <a:rPr lang="es-ES_tradnl" sz="1100">
              <a:solidFill>
                <a:sysClr val="windowText" lastClr="000000"/>
              </a:solidFill>
              <a:latin typeface="+mn-lt"/>
              <a:ea typeface="+mn-ea"/>
              <a:cs typeface="+mn-cs"/>
            </a:rPr>
            <a:t>Nº 23 correspondiente </a:t>
          </a:r>
          <a:r>
            <a:rPr lang="es-ES_tradnl" sz="1100">
              <a:solidFill>
                <a:schemeClr val="dk1"/>
              </a:solidFill>
              <a:latin typeface="+mn-lt"/>
              <a:ea typeface="+mn-ea"/>
              <a:cs typeface="+mn-cs"/>
            </a:rPr>
            <a:t>al periodo económico </a:t>
          </a:r>
          <a:r>
            <a:rPr lang="es-ES_tradnl" sz="1100">
              <a:solidFill>
                <a:sysClr val="windowText" lastClr="000000"/>
              </a:solidFill>
              <a:latin typeface="+mn-lt"/>
              <a:ea typeface="+mn-ea"/>
              <a:cs typeface="+mn-cs"/>
            </a:rPr>
            <a:t>entre el 01 de enero de 2020 y el 30 de</a:t>
          </a:r>
          <a:r>
            <a:rPr lang="es-ES_tradnl" sz="1100" baseline="0">
              <a:solidFill>
                <a:sysClr val="windowText" lastClr="000000"/>
              </a:solidFill>
              <a:latin typeface="+mn-lt"/>
              <a:ea typeface="+mn-ea"/>
              <a:cs typeface="+mn-cs"/>
            </a:rPr>
            <a:t> junio </a:t>
          </a:r>
          <a:r>
            <a:rPr lang="es-ES_tradnl" sz="1100">
              <a:solidFill>
                <a:sysClr val="windowText" lastClr="000000"/>
              </a:solidFill>
              <a:latin typeface="+mn-lt"/>
              <a:ea typeface="+mn-ea"/>
              <a:cs typeface="+mn-cs"/>
            </a:rPr>
            <a:t>de 2020, con cifras comparativas de conformidad con los P.C.G.A.</a:t>
          </a:r>
          <a:endParaRPr lang="es-ES" sz="1100">
            <a:solidFill>
              <a:sysClr val="windowText" lastClr="000000"/>
            </a:solidFill>
            <a:latin typeface="+mn-lt"/>
            <a:ea typeface="+mn-ea"/>
            <a:cs typeface="+mn-cs"/>
          </a:endParaRPr>
        </a:p>
        <a:p>
          <a:endParaRPr lang="es-ES" sz="1100"/>
        </a:p>
        <a:p>
          <a:endParaRPr lang="es-ES" sz="1100"/>
        </a:p>
        <a:p>
          <a:r>
            <a:rPr lang="es-ES_tradnl" sz="1100" b="1">
              <a:solidFill>
                <a:schemeClr val="dk1"/>
              </a:solidFill>
              <a:latin typeface="+mn-lt"/>
              <a:ea typeface="+mn-ea"/>
              <a:cs typeface="+mn-cs"/>
            </a:rPr>
            <a:t>Denominación			:</a:t>
          </a:r>
          <a:r>
            <a:rPr lang="es-ES" sz="1100" b="1">
              <a:solidFill>
                <a:schemeClr val="dk1"/>
              </a:solidFill>
              <a:latin typeface="+mn-lt"/>
              <a:ea typeface="+mn-ea"/>
              <a:cs typeface="+mn-cs"/>
            </a:rPr>
            <a:t>		</a:t>
          </a:r>
          <a:r>
            <a:rPr lang="es-ES_tradnl" sz="1100">
              <a:solidFill>
                <a:schemeClr val="dk1"/>
              </a:solidFill>
              <a:latin typeface="+mn-lt"/>
              <a:ea typeface="+mn-ea"/>
              <a:cs typeface="+mn-cs"/>
            </a:rPr>
            <a:t>Implementos y Maquinarías Agrícolas Sociedad de Responsabilidad Limitada (IMAG S.R.L.)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Domicilio Legal			:</a:t>
          </a:r>
          <a:r>
            <a:rPr lang="es-ES" sz="1100" b="1">
              <a:solidFill>
                <a:schemeClr val="dk1"/>
              </a:solidFill>
              <a:latin typeface="+mn-lt"/>
              <a:ea typeface="+mn-ea"/>
              <a:cs typeface="+mn-cs"/>
            </a:rPr>
            <a:t>		</a:t>
          </a:r>
          <a:r>
            <a:rPr lang="pt-BR" sz="1100" b="1">
              <a:solidFill>
                <a:schemeClr val="dk1"/>
              </a:solidFill>
              <a:latin typeface="+mn-lt"/>
              <a:ea typeface="+mn-ea"/>
              <a:cs typeface="+mn-cs"/>
            </a:rPr>
            <a:t>Av. Boggiani e/ Facundo Machain</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Actividad Principal:	</a:t>
          </a:r>
          <a:r>
            <a:rPr lang="es-ES" sz="1100" b="1">
              <a:solidFill>
                <a:schemeClr val="dk1"/>
              </a:solidFill>
              <a:latin typeface="+mn-lt"/>
              <a:ea typeface="+mn-ea"/>
              <a:cs typeface="+mn-cs"/>
            </a:rPr>
            <a:t>			</a:t>
          </a:r>
          <a:r>
            <a:rPr lang="es-ES_tradnl" sz="1100">
              <a:solidFill>
                <a:schemeClr val="dk1"/>
              </a:solidFill>
              <a:latin typeface="+mn-lt"/>
              <a:ea typeface="+mn-ea"/>
              <a:cs typeface="+mn-cs"/>
            </a:rPr>
            <a:t>Importación, compra-venta de implementos agrícolas,  purificadores de agua, motores fuera de borda, 					UTV/ATV,  motos, generadores y productos de fuerza.</a:t>
          </a:r>
          <a:endParaRPr lang="es-ES" sz="1100">
            <a:solidFill>
              <a:schemeClr val="dk1"/>
            </a:solidFill>
            <a:latin typeface="+mn-lt"/>
            <a:ea typeface="+mn-ea"/>
            <a:cs typeface="+mn-cs"/>
          </a:endParaRPr>
        </a:p>
        <a:p>
          <a:r>
            <a:rPr lang="es-ES_tradnl" sz="1100" b="1" u="sng">
              <a:solidFill>
                <a:schemeClr val="dk1"/>
              </a:solidFill>
              <a:latin typeface="+mn-lt"/>
              <a:ea typeface="+mn-ea"/>
              <a:cs typeface="+mn-cs"/>
            </a:rPr>
            <a:t>Inscripciones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el Registro Público de Comercio	:</a:t>
          </a:r>
          <a:r>
            <a:rPr lang="es-ES" sz="1100" b="1">
              <a:solidFill>
                <a:schemeClr val="dk1"/>
              </a:solidFill>
              <a:latin typeface="+mn-lt"/>
              <a:ea typeface="+mn-ea"/>
              <a:cs typeface="+mn-cs"/>
            </a:rPr>
            <a:t>		</a:t>
          </a:r>
          <a:r>
            <a:rPr lang="es-ES_tradnl" sz="1100">
              <a:solidFill>
                <a:schemeClr val="dk1"/>
              </a:solidFill>
              <a:latin typeface="+mn-lt"/>
              <a:ea typeface="+mn-ea"/>
              <a:cs typeface="+mn-cs"/>
            </a:rPr>
            <a:t>Nº 1144 de fecha 20/11/97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Del Estatuto o Contrato Social		:</a:t>
          </a:r>
          <a:r>
            <a:rPr lang="es-ES" sz="1100" b="1">
              <a:solidFill>
                <a:schemeClr val="dk1"/>
              </a:solidFill>
              <a:latin typeface="+mn-lt"/>
              <a:ea typeface="+mn-ea"/>
              <a:cs typeface="+mn-cs"/>
            </a:rPr>
            <a:t>		</a:t>
          </a:r>
          <a:r>
            <a:rPr lang="es-ES_tradnl" sz="1100" b="0">
              <a:solidFill>
                <a:schemeClr val="dk1"/>
              </a:solidFill>
              <a:latin typeface="+mn-lt"/>
              <a:ea typeface="+mn-ea"/>
              <a:cs typeface="+mn-cs"/>
            </a:rPr>
            <a:t>Escritura Pública Nº 11 del 12/01/95</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De las Modificaciones		:</a:t>
          </a:r>
          <a:r>
            <a:rPr lang="es-ES" sz="1100" b="1">
              <a:solidFill>
                <a:schemeClr val="dk1"/>
              </a:solidFill>
              <a:latin typeface="+mn-lt"/>
              <a:ea typeface="+mn-ea"/>
              <a:cs typeface="+mn-cs"/>
            </a:rPr>
            <a:t>		</a:t>
          </a:r>
          <a:r>
            <a:rPr lang="es-ES_tradnl" sz="1100">
              <a:solidFill>
                <a:schemeClr val="dk1"/>
              </a:solidFill>
              <a:latin typeface="+mn-lt"/>
              <a:ea typeface="+mn-ea"/>
              <a:cs typeface="+mn-cs"/>
            </a:rPr>
            <a:t>Escritura Pública Nº 135 de fecha 08/10/97, inscripta en el Registro Público de Comercio bajo Nº 					867 Serie “B”, folio 8109 y siguientes de fecha 04/11/97.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68 de  fecha  15/06/98, inscripta en el Registro Público de Comercio   bajo Nº 					708 serie “C”, folio 5586 y siguientes de fecha 01/07/98.</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115 de fecha 30/12/00, inscripta en el Registro Público de Comercio bajo Nº 					40 Serie “A” folio 247 y siguientes de fecha 12/01/01.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79 de fecha 15/06/01, inscripta en el Registro Público de Comercio bajo Nº 						509 Serie “B” folio 5306 y siguientes de fecha 11/07/01.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71 de fecha 01/08/03, inscripta en el Registro Público de Comercio bajo Nº 						785 Serie “B” folio 5586 y siguientes de fecha 18/11/01.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r>
            <a:rPr lang="es-ES_tradnl" sz="1100">
              <a:solidFill>
                <a:schemeClr val="dk1"/>
              </a:solidFill>
              <a:latin typeface="+mn-lt"/>
              <a:ea typeface="+mn-ea"/>
              <a:cs typeface="+mn-cs"/>
            </a:rPr>
            <a:t>					Escritura Pública Nº 10 de fecha 08/02/05, inscripta en el Registro Público de Comercio bajo Nº 						408 Serie “C” folio 4261 y siguientes de fecha 11/04/05.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la Comisión Nacional de Valores	:</a:t>
          </a:r>
          <a:r>
            <a:rPr lang="es-ES" sz="1100" b="1">
              <a:solidFill>
                <a:schemeClr val="dk1"/>
              </a:solidFill>
              <a:latin typeface="+mn-lt"/>
              <a:ea typeface="+mn-ea"/>
              <a:cs typeface="+mn-cs"/>
            </a:rPr>
            <a:t>		</a:t>
          </a:r>
          <a:r>
            <a:rPr lang="es-ES_tradnl" sz="1100">
              <a:solidFill>
                <a:schemeClr val="dk1"/>
              </a:solidFill>
              <a:latin typeface="+mn-lt"/>
              <a:ea typeface="+mn-ea"/>
              <a:cs typeface="+mn-cs"/>
            </a:rPr>
            <a:t>876/05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Vencimiento del Estatuto Social	:</a:t>
          </a:r>
          <a:r>
            <a:rPr lang="es-ES" sz="1100" b="1">
              <a:solidFill>
                <a:schemeClr val="dk1"/>
              </a:solidFill>
              <a:latin typeface="+mn-lt"/>
              <a:ea typeface="+mn-ea"/>
              <a:cs typeface="+mn-cs"/>
            </a:rPr>
            <a:t>		</a:t>
          </a:r>
          <a:r>
            <a:rPr lang="es-ES_tradnl" sz="1100">
              <a:solidFill>
                <a:schemeClr val="dk1"/>
              </a:solidFill>
              <a:latin typeface="+mn-lt"/>
              <a:ea typeface="+mn-ea"/>
              <a:cs typeface="+mn-cs"/>
            </a:rPr>
            <a:t>12 de enero del 2094</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Composición de las acciones		:</a:t>
          </a:r>
          <a:r>
            <a:rPr lang="es-ES" sz="1100" b="1">
              <a:solidFill>
                <a:schemeClr val="dk1"/>
              </a:solidFill>
              <a:latin typeface="+mn-lt"/>
              <a:ea typeface="+mn-ea"/>
              <a:cs typeface="+mn-cs"/>
            </a:rPr>
            <a:t>		</a:t>
          </a:r>
          <a:r>
            <a:rPr lang="en-GB" sz="1100">
              <a:solidFill>
                <a:schemeClr val="dk1"/>
              </a:solidFill>
              <a:latin typeface="+mn-lt"/>
              <a:ea typeface="+mn-ea"/>
              <a:cs typeface="+mn-cs"/>
            </a:rPr>
            <a:t>N/A</a:t>
          </a:r>
          <a:endParaRPr lang="es-ES" sz="1100">
            <a:solidFill>
              <a:schemeClr val="dk1"/>
            </a:solidFill>
            <a:latin typeface="+mn-lt"/>
            <a:ea typeface="+mn-ea"/>
            <a:cs typeface="+mn-cs"/>
          </a:endParaRPr>
        </a:p>
        <a:p>
          <a:endParaRPr lang="es-ES" sz="1100"/>
        </a:p>
      </xdr:txBody>
    </xdr:sp>
    <xdr:clientData/>
  </xdr:twoCellAnchor>
  <xdr:twoCellAnchor>
    <xdr:from>
      <xdr:col>5</xdr:col>
      <xdr:colOff>85725</xdr:colOff>
      <xdr:row>1</xdr:row>
      <xdr:rowOff>142875</xdr:rowOff>
    </xdr:from>
    <xdr:to>
      <xdr:col>9</xdr:col>
      <xdr:colOff>19050</xdr:colOff>
      <xdr:row>7</xdr:row>
      <xdr:rowOff>152400</xdr:rowOff>
    </xdr:to>
    <xdr:pic>
      <xdr:nvPicPr>
        <xdr:cNvPr id="4097" name="Picture 1" descr="Guía de anunciantes :: Revista Mandu'a - Información, opinión y ..."/>
        <xdr:cNvPicPr>
          <a:picLocks noChangeAspect="1" noChangeArrowheads="1"/>
        </xdr:cNvPicPr>
      </xdr:nvPicPr>
      <xdr:blipFill>
        <a:blip xmlns:r="http://schemas.openxmlformats.org/officeDocument/2006/relationships" r:embed="rId1"/>
        <a:srcRect t="22535" b="19014"/>
        <a:stretch>
          <a:fillRect/>
        </a:stretch>
      </xdr:blipFill>
      <xdr:spPr bwMode="auto">
        <a:xfrm>
          <a:off x="4657725" y="304800"/>
          <a:ext cx="298132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76197</xdr:rowOff>
    </xdr:from>
    <xdr:to>
      <xdr:col>13</xdr:col>
      <xdr:colOff>57150</xdr:colOff>
      <xdr:row>6</xdr:row>
      <xdr:rowOff>19051</xdr:rowOff>
    </xdr:to>
    <xdr:sp macro="" textlink="">
      <xdr:nvSpPr>
        <xdr:cNvPr id="3" name="2 CuadroTexto"/>
        <xdr:cNvSpPr txBox="1"/>
      </xdr:nvSpPr>
      <xdr:spPr>
        <a:xfrm>
          <a:off x="771525" y="647697"/>
          <a:ext cx="9191625" cy="514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_tradnl" sz="1100" b="1">
            <a:solidFill>
              <a:schemeClr val="dk1"/>
            </a:solidFill>
            <a:latin typeface="+mn-lt"/>
            <a:ea typeface="+mn-ea"/>
            <a:cs typeface="+mn-cs"/>
          </a:endParaRPr>
        </a:p>
        <a:p>
          <a:pPr algn="ctr"/>
          <a:r>
            <a:rPr lang="es-ES_tradnl" sz="1100" b="1" i="0" u="none" strike="noStrike">
              <a:solidFill>
                <a:schemeClr val="dk1"/>
              </a:solidFill>
              <a:effectLst>
                <a:outerShdw blurRad="50800" dist="38100" algn="tr" rotWithShape="0">
                  <a:prstClr val="black">
                    <a:alpha val="40000"/>
                  </a:prstClr>
                </a:outerShdw>
              </a:effectLst>
              <a:latin typeface="+mn-lt"/>
              <a:ea typeface="+mn-ea"/>
              <a:cs typeface="+mn-cs"/>
            </a:rPr>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NOTAS A LOS ESTADOS FINANCIEROS </a:t>
          </a:r>
          <a:r>
            <a:rPr lang="es-ES" sz="1200"/>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 Al 30 DE JUNIO DE 2020</a:t>
          </a:r>
          <a:endParaRPr lang="es-ES_tradnl" sz="1100" b="1">
            <a:solidFill>
              <a:schemeClr val="dk1"/>
            </a:solidFill>
            <a:latin typeface="+mn-lt"/>
            <a:ea typeface="+mn-ea"/>
            <a:cs typeface="+mn-cs"/>
          </a:endParaRPr>
        </a:p>
        <a:p>
          <a:endParaRPr lang="es-ES_tradnl" sz="1100" b="1">
            <a:solidFill>
              <a:schemeClr val="dk1"/>
            </a:solidFill>
            <a:latin typeface="+mn-lt"/>
            <a:ea typeface="+mn-ea"/>
            <a:cs typeface="+mn-cs"/>
          </a:endParaRPr>
        </a:p>
        <a:p>
          <a:r>
            <a:rPr lang="es-ES_tradnl" sz="1100" b="1">
              <a:solidFill>
                <a:schemeClr val="dk1"/>
              </a:solidFill>
              <a:latin typeface="+mn-lt"/>
              <a:ea typeface="+mn-ea"/>
              <a:cs typeface="+mn-cs"/>
            </a:rPr>
            <a:t>1.	Ente.</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empresa </a:t>
          </a:r>
          <a:r>
            <a:rPr lang="es-ES_tradnl" sz="1100" b="1">
              <a:solidFill>
                <a:schemeClr val="dk1"/>
              </a:solidFill>
              <a:latin typeface="+mn-lt"/>
              <a:ea typeface="+mn-ea"/>
              <a:cs typeface="+mn-cs"/>
            </a:rPr>
            <a:t>IMAG S.R.L.</a:t>
          </a:r>
          <a:r>
            <a:rPr lang="es-ES_tradnl" sz="1100">
              <a:solidFill>
                <a:schemeClr val="dk1"/>
              </a:solidFill>
              <a:latin typeface="+mn-lt"/>
              <a:ea typeface="+mn-ea"/>
              <a:cs typeface="+mn-cs"/>
            </a:rPr>
            <a:t> fue constituida por Escritura Pública N° 11 de fecha 12 de enero de 1995, e inscripta en el Registro Público de 	Comercio bajo el N°  1144 de fecha 20 de noviembre de 1997. Por Escritura Pública  N° 10 de  fecha 08/01/05, autorizada por la Escribana 	María Inocencia Cristaldo Centurión, fue formalizada la modificación de los estatutos, inscribiéndose en la Dirección General de los Registros 	Públicos, Sección Personas Jurídicas y Asociaciones, con el N° 246 al folio 2945 y siguientes el 05/04/05  y en el Registro Público de Comercio 	con el N° 408  Serie “C” al folio  4261 y siguientes sección contratos el 11/04/05.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por objeto la realización por cuenta propia, individualmente o asociada a terceros, o por cuenta de terceros, de toda clase 	de operaciones relacionadas con la compra-venta de implementos agrícolas, motores  eléctricos, importación de vehículos y servicio de taller.</a:t>
          </a:r>
          <a:endParaRPr lang="es-ES" sz="1100">
            <a:solidFill>
              <a:schemeClr val="dk1"/>
            </a:solidFill>
            <a:latin typeface="+mn-lt"/>
            <a:ea typeface="+mn-ea"/>
            <a:cs typeface="+mn-cs"/>
          </a:endParaRPr>
        </a:p>
        <a:p>
          <a:endParaRPr lang="es-ES" sz="1100"/>
        </a:p>
        <a:p>
          <a:r>
            <a:rPr lang="es-ES_tradnl" sz="1100" b="1">
              <a:solidFill>
                <a:schemeClr val="dk1"/>
              </a:solidFill>
              <a:latin typeface="+mn-lt"/>
              <a:ea typeface="+mn-ea"/>
              <a:cs typeface="+mn-cs"/>
            </a:rPr>
            <a:t>2.	Base</a:t>
          </a:r>
          <a:r>
            <a:rPr lang="es-ES_tradnl" sz="1100" b="1" baseline="0">
              <a:solidFill>
                <a:schemeClr val="dk1"/>
              </a:solidFill>
              <a:latin typeface="+mn-lt"/>
              <a:ea typeface="+mn-ea"/>
              <a:cs typeface="+mn-cs"/>
            </a:rPr>
            <a:t> de Preparación y </a:t>
          </a:r>
          <a:r>
            <a:rPr lang="es-ES_tradnl" sz="1100" b="1">
              <a:solidFill>
                <a:schemeClr val="dk1"/>
              </a:solidFill>
              <a:latin typeface="+mn-lt"/>
              <a:ea typeface="+mn-ea"/>
              <a:cs typeface="+mn-cs"/>
            </a:rPr>
            <a:t>Políticas de Contabilidad.</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sus políticas de contabilidad, siguiendo los lineamientos generales de las prácticas contables usuales en el país. Y son</a:t>
          </a:r>
          <a:r>
            <a:rPr lang="es-ES_tradnl" sz="1100" baseline="0">
              <a:solidFill>
                <a:schemeClr val="dk1"/>
              </a:solidFill>
              <a:latin typeface="+mn-lt"/>
              <a:ea typeface="+mn-ea"/>
              <a:cs typeface="+mn-cs"/>
            </a:rPr>
            <a:t> 	presentadas conforme a  lo establecido  en la </a:t>
          </a:r>
          <a:r>
            <a:rPr lang="es-ES_tradnl" sz="1100" b="1" baseline="0">
              <a:solidFill>
                <a:schemeClr val="dk1"/>
              </a:solidFill>
              <a:latin typeface="+mn-lt"/>
              <a:ea typeface="+mn-ea"/>
              <a:cs typeface="+mn-cs"/>
            </a:rPr>
            <a:t>Resolución Nro. 5/92</a:t>
          </a:r>
          <a:r>
            <a:rPr lang="es-ES_tradnl" sz="1100" baseline="0">
              <a:solidFill>
                <a:schemeClr val="dk1"/>
              </a:solidFill>
              <a:latin typeface="+mn-lt"/>
              <a:ea typeface="+mn-ea"/>
              <a:cs typeface="+mn-cs"/>
            </a:rPr>
            <a:t> de la </a:t>
          </a:r>
          <a:r>
            <a:rPr lang="es-ES_tradnl" sz="1100" b="0" baseline="0">
              <a:solidFill>
                <a:schemeClr val="dk1"/>
              </a:solidFill>
              <a:latin typeface="+mn-lt"/>
              <a:ea typeface="+mn-ea"/>
              <a:cs typeface="+mn-cs"/>
            </a:rPr>
            <a:t>Comisión Nacional de Valores - CNV.</a:t>
          </a:r>
          <a:endParaRPr lang="es-ES" sz="1100" b="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  Efectos de la Inflación en los Estados Financieros.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estados financieros han sido preparados sobre la base de cifras históricas y no reconocen en forma integral los efectos de la inflación 	sobre la situación patrimonial, financiera y resultados de la Sociedad al 30 de junio de 2020. Consecuentemente, no se determina el 	resultado por exposición de la inflación. Constituye, sin embargo, un reconocimiento parcial  del efecto inflacionario, el revalúo de los bienes 	de uso practicado de acuerdo a los procedimientos descriptos en el punto </a:t>
          </a:r>
          <a:r>
            <a:rPr lang="es-ES_tradnl" sz="1100" b="1">
              <a:solidFill>
                <a:schemeClr val="dk1"/>
              </a:solidFill>
              <a:latin typeface="+mn-lt"/>
              <a:ea typeface="+mn-ea"/>
              <a:cs typeface="+mn-cs"/>
            </a:rPr>
            <a:t>c)</a:t>
          </a:r>
          <a:r>
            <a:rPr lang="es-ES_tradnl" sz="1100">
              <a:solidFill>
                <a:schemeClr val="dk1"/>
              </a:solidFill>
              <a:latin typeface="+mn-lt"/>
              <a:ea typeface="+mn-ea"/>
              <a:cs typeface="+mn-cs"/>
            </a:rPr>
            <a:t>, de esta nota, y el ajuste de los tipos de cambio de activos y 	pasivos en 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b)Moneda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activos en moneda extranjera se valúan al tipo de cambio comprador vigente a la fecha de cierre y los pasivos se valúan al tipo de cambio 	vendedor, de conformidad con principios de contabilidad generalmente aceptados, a saber:</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r>
            <a:rPr lang="es-ES_tradnl" sz="1100">
              <a:solidFill>
                <a:schemeClr val="dk1"/>
              </a:solidFill>
              <a:latin typeface="+mn-lt"/>
              <a:ea typeface="+mn-ea"/>
              <a:cs typeface="+mn-cs"/>
            </a:rPr>
            <a:t>	Las diferencias netas de cambio devengadas por fluctuaciones en los tipos de cambio entre las fechas de concertación de las operaciones y su 	liquidación o valuación al cierre del período se imputan a resultados en la cuenta Diferencia de Cambio.</a:t>
          </a:r>
        </a:p>
        <a:p>
          <a:endParaRPr lang="es-ES_tradnl" sz="1100">
            <a:solidFill>
              <a:schemeClr val="dk1"/>
            </a:solidFill>
            <a:latin typeface="+mn-lt"/>
            <a:ea typeface="+mn-ea"/>
            <a:cs typeface="+mn-cs"/>
          </a:endParaRPr>
        </a:p>
        <a:p>
          <a:pPr lvl="0"/>
          <a:r>
            <a:rPr lang="es-ES_tradnl" sz="1100" b="1">
              <a:solidFill>
                <a:schemeClr val="dk1"/>
              </a:solidFill>
              <a:latin typeface="+mn-lt"/>
              <a:ea typeface="+mn-ea"/>
              <a:cs typeface="+mn-cs"/>
            </a:rPr>
            <a:t>	c) Bienes de Uso.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bienes de uso se exponen a su costo histórico y revaluados mensualmente al cierre del mes, mediante la aplicación de los coeficientes de 	revalúo establecidos por el Ministerio de Hacienda. Las depreciaciones son también corregidas al mismo índice aplicado a los costos de 	adquisición y computadas mediante cargos periódicos a resultados, suficientes para recuperar el valor de los activos sobre la base del sistema 	lineal, en los años estimados de vida útil.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	d)  Criterio de lo Devengado.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el criterio contable de lo devengado para el reconocimiento de sus egresos. También es aplicada la misma política para el 	reconocimiento de los ingresos.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3.	</a:t>
          </a:r>
          <a:r>
            <a:rPr lang="es-ES_tradnl" sz="1100" b="1">
              <a:solidFill>
                <a:sysClr val="windowText" lastClr="000000"/>
              </a:solidFill>
              <a:latin typeface="+mn-lt"/>
              <a:ea typeface="+mn-ea"/>
              <a:cs typeface="+mn-cs"/>
            </a:rPr>
            <a:t>Previsiones. </a:t>
          </a:r>
          <a:endParaRPr lang="es-ES" sz="1100">
            <a:solidFill>
              <a:sysClr val="windowText" lastClr="000000"/>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constituida al 30 de Junio de 2020 estimaciones contables contra malos créditos por valor de Gs 1.873.245.265. En el 	presente periodo fueron constituidas previsiones por valor de Gs. 351.277.457 Las previsiones creadas sobre la cartera de créditos, son 	expuestas en el activo como cuenta regularizadora del rubro créditos.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4. 	Ejercicio Fiscal.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El cierre del ejercicio fiscal es el 31 de diciembre de cada año. Los estados financieros que se presentan abarcan el periodo comprendido entre 	el 01 de enero y el 30 de junio de 2020. Los estados financieros correspondientes al periodo comprendido entre el 01 de enero y el 30 de 	junio de 2019 son expuestos con fines comparativos.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r>
            <a:rPr lang="es-ES_tradnl" sz="1100" b="1">
              <a:solidFill>
                <a:schemeClr val="dk1"/>
              </a:solidFill>
              <a:latin typeface="+mn-lt"/>
              <a:ea typeface="+mn-ea"/>
              <a:cs typeface="+mn-cs"/>
            </a:rPr>
            <a:t>5.	Disponibilidades.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Comprende en guaraníes:</a:t>
          </a: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6. 	</a:t>
          </a:r>
          <a:r>
            <a:rPr lang="es-ES_tradnl" sz="1100" b="1">
              <a:solidFill>
                <a:sysClr val="windowText" lastClr="000000"/>
              </a:solidFill>
              <a:latin typeface="+mn-lt"/>
              <a:ea typeface="+mn-ea"/>
              <a:cs typeface="+mn-cs"/>
            </a:rPr>
            <a:t>Deudores por Ventas.</a:t>
          </a:r>
          <a:endParaRPr lang="es-ES" sz="1100">
            <a:solidFill>
              <a:sysClr val="windowText" lastClr="000000"/>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Esta cuenta representa derechos contra terceros (clientes) por ventas realizadas a crédito en guaraníes y en dólares estadounidenses. El saldo 	de esta cuenta al 30 de Junio de 2020 es de Gs. 9.856.172.633 (Corriente) y de Gs. 2.361.292.282 (No Corriente), y al 30 deJunio de 2019 el 	saldo asciende a Gs. 7.038.975.780 (Corriente) y de Gs. 2.158.213.986 (No Corriente).</a:t>
          </a:r>
          <a:endParaRPr lang="es-ES"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7.	</a:t>
          </a:r>
          <a:r>
            <a:rPr lang="es-ES_tradnl" sz="1100" b="1">
              <a:solidFill>
                <a:sysClr val="windowText" lastClr="000000"/>
              </a:solidFill>
              <a:latin typeface="+mn-lt"/>
              <a:ea typeface="+mn-ea"/>
              <a:cs typeface="+mn-cs"/>
            </a:rPr>
            <a:t>Mercaderías para la Reventa.</a:t>
          </a:r>
          <a:endParaRPr lang="es-ES" sz="1100">
            <a:solidFill>
              <a:sysClr val="windowText" lastClr="000000"/>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Las mercaderías han sido valuadas al costo de adquisición y representan entre otras la existencia de vehículos, implementos agrícolas, 	motores eléctricos en general, destinadas a la venta. El saldo de esta cuenta al 30 de Junio de 2020 y de 2019 es de Gs. 17.742.414.482 y Gs. 	17.362.052.468 respectivamente.</a:t>
          </a:r>
          <a:endParaRPr lang="es-ES"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8.	Deudas Bancarias y Financieras.</a:t>
          </a:r>
        </a:p>
        <a:p>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9.	</a:t>
          </a:r>
          <a:r>
            <a:rPr lang="es-ES_tradnl" sz="1100" b="1">
              <a:solidFill>
                <a:sysClr val="windowText" lastClr="000000"/>
              </a:solidFill>
              <a:latin typeface="+mn-lt"/>
              <a:ea typeface="+mn-ea"/>
              <a:cs typeface="+mn-cs"/>
            </a:rPr>
            <a:t>Proveedores de Bienes y Servicios.</a:t>
          </a:r>
          <a:endParaRPr lang="es-ES" sz="1100">
            <a:solidFill>
              <a:sysClr val="windowText" lastClr="000000"/>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 cuenta representa obligaciones de la sociedad con los distintos proveedores relacionados con la compra de mercaderías y la prestación de 	servicios tanto en dólares americanos como en guaraníes. El saldo de esta cuenta al 30 de Junio de 2020 es de Gs. 612.544.744 (Corriente) y 	al 30 de junio de 2019 el saldo asciende a Gs. 1.020.332.622 (Corriente).</a:t>
          </a:r>
          <a:endParaRPr lang="es-ES"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10.	Capital.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composición del Capital al 30 de Junio de 2020 y 2019</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comprende:</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pPr lvl="0"/>
          <a:r>
            <a:rPr lang="es-ES_tradnl" sz="1100" b="1">
              <a:solidFill>
                <a:schemeClr val="dk1"/>
              </a:solidFill>
              <a:latin typeface="+mn-lt"/>
              <a:ea typeface="+mn-ea"/>
              <a:cs typeface="+mn-cs"/>
            </a:rPr>
            <a:t>11.	Hecho relevante ocurrido en el presente ejercicio.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Durante las primeras semanas de 2020 se inicio la propagación de un nuevo virus causante de la enfermedad conocida como COVID-19, que a 	la fecha de la emisión de los estados financieros se había extendido a muchos países en diversos continentes con un impacto social y 	económico importante. Con fecha 11 de marzo de 2020 la Organización Mundial de la Salud lo declaro una pandemia.</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Es probable que la propagación del Coronavirus (COVID-19) tenga un impacto en cualquiera (o la totalidad) de nuestras operaciones, la de 	nuestros clientes o su cadena de suministro, que podría extenderse a todos los servicios y bienes. Actualmente, se desconoce el alcance de su 	impacto, ya que los hechos y el entorno están cambiando constantemente, incluidas las decisiones externas tales como declaraciones de 	estados de emergencia, cierres nacionales o regionales.</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Dichas decisiones pueden afectar los nivele de suministros y la disponibilidad de mano de obra, ya sea directamente a la Sociedad o a 	cualquiera de nuestros proveedores, clientes o actividades relacionadas, lo que podría reducir a demanda y probablemente afectar nuestra 	actividad y rendimiento. La gerencia esta siguiendo y apoyando todas las decisiones estatales y brinda apoyo a nuestros empleados, 	proveedores y clientes en esta situación excepcional.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xdr:txBody>
    </xdr:sp>
    <xdr:clientData/>
  </xdr:twoCellAnchor>
  <xdr:twoCellAnchor editAs="oneCell">
    <xdr:from>
      <xdr:col>3</xdr:col>
      <xdr:colOff>85725</xdr:colOff>
      <xdr:row>32</xdr:row>
      <xdr:rowOff>0</xdr:rowOff>
    </xdr:from>
    <xdr:to>
      <xdr:col>10</xdr:col>
      <xdr:colOff>95250</xdr:colOff>
      <xdr:row>36</xdr:row>
      <xdr:rowOff>152400</xdr:rowOff>
    </xdr:to>
    <xdr:pic>
      <xdr:nvPicPr>
        <xdr:cNvPr id="8" name="Picture 2"/>
        <xdr:cNvPicPr>
          <a:picLocks noChangeAspect="1" noChangeArrowheads="1"/>
        </xdr:cNvPicPr>
      </xdr:nvPicPr>
      <xdr:blipFill>
        <a:blip xmlns:r="http://schemas.openxmlformats.org/officeDocument/2006/relationships" r:embed="rId1"/>
        <a:srcRect l="33968" t="51693" r="24963" b="39713"/>
        <a:stretch>
          <a:fillRect/>
        </a:stretch>
      </xdr:blipFill>
      <xdr:spPr bwMode="auto">
        <a:xfrm>
          <a:off x="2371725" y="6096000"/>
          <a:ext cx="5343525" cy="914400"/>
        </a:xfrm>
        <a:prstGeom prst="rect">
          <a:avLst/>
        </a:prstGeom>
        <a:noFill/>
        <a:ln w="1">
          <a:noFill/>
          <a:miter lim="800000"/>
          <a:headEnd/>
          <a:tailEnd type="none" w="med" len="med"/>
        </a:ln>
        <a:effectLst/>
      </xdr:spPr>
    </xdr:pic>
    <xdr:clientData/>
  </xdr:twoCellAnchor>
  <xdr:twoCellAnchor editAs="oneCell">
    <xdr:from>
      <xdr:col>3</xdr:col>
      <xdr:colOff>219075</xdr:colOff>
      <xdr:row>65</xdr:row>
      <xdr:rowOff>28576</xdr:rowOff>
    </xdr:from>
    <xdr:to>
      <xdr:col>10</xdr:col>
      <xdr:colOff>609600</xdr:colOff>
      <xdr:row>86</xdr:row>
      <xdr:rowOff>161926</xdr:rowOff>
    </xdr:to>
    <xdr:pic>
      <xdr:nvPicPr>
        <xdr:cNvPr id="5" name="Picture 3"/>
        <xdr:cNvPicPr>
          <a:picLocks noChangeAspect="1" noChangeArrowheads="1"/>
        </xdr:cNvPicPr>
      </xdr:nvPicPr>
      <xdr:blipFill>
        <a:blip xmlns:r="http://schemas.openxmlformats.org/officeDocument/2006/relationships" r:embed="rId2"/>
        <a:srcRect l="31113" t="22656" r="24890" b="10807"/>
        <a:stretch>
          <a:fillRect/>
        </a:stretch>
      </xdr:blipFill>
      <xdr:spPr bwMode="auto">
        <a:xfrm>
          <a:off x="2505075" y="12411076"/>
          <a:ext cx="5724525" cy="4133850"/>
        </a:xfrm>
        <a:prstGeom prst="rect">
          <a:avLst/>
        </a:prstGeom>
        <a:noFill/>
        <a:ln w="1">
          <a:noFill/>
          <a:miter lim="800000"/>
          <a:headEnd/>
          <a:tailEnd type="none" w="med" len="med"/>
        </a:ln>
        <a:effectLst/>
      </xdr:spPr>
    </xdr:pic>
    <xdr:clientData/>
  </xdr:twoCellAnchor>
  <xdr:twoCellAnchor editAs="oneCell">
    <xdr:from>
      <xdr:col>3</xdr:col>
      <xdr:colOff>95250</xdr:colOff>
      <xdr:row>103</xdr:row>
      <xdr:rowOff>85718</xdr:rowOff>
    </xdr:from>
    <xdr:to>
      <xdr:col>10</xdr:col>
      <xdr:colOff>523875</xdr:colOff>
      <xdr:row>114</xdr:row>
      <xdr:rowOff>171443</xdr:rowOff>
    </xdr:to>
    <xdr:pic>
      <xdr:nvPicPr>
        <xdr:cNvPr id="6" name="Picture 4"/>
        <xdr:cNvPicPr>
          <a:picLocks noChangeAspect="1" noChangeArrowheads="1"/>
        </xdr:cNvPicPr>
      </xdr:nvPicPr>
      <xdr:blipFill>
        <a:blip xmlns:r="http://schemas.openxmlformats.org/officeDocument/2006/relationships" r:embed="rId3"/>
        <a:srcRect l="30820" t="38802" r="24890" b="31380"/>
        <a:stretch>
          <a:fillRect/>
        </a:stretch>
      </xdr:blipFill>
      <xdr:spPr bwMode="auto">
        <a:xfrm>
          <a:off x="2381250" y="19707218"/>
          <a:ext cx="5762625" cy="2181225"/>
        </a:xfrm>
        <a:prstGeom prst="rect">
          <a:avLst/>
        </a:prstGeom>
        <a:noFill/>
        <a:ln w="1">
          <a:noFill/>
          <a:miter lim="800000"/>
          <a:headEnd/>
          <a:tailEnd type="none" w="med" len="med"/>
        </a:ln>
        <a:effectLst/>
      </xdr:spPr>
    </xdr:pic>
    <xdr:clientData/>
  </xdr:twoCellAnchor>
  <xdr:twoCellAnchor editAs="oneCell">
    <xdr:from>
      <xdr:col>2</xdr:col>
      <xdr:colOff>600075</xdr:colOff>
      <xdr:row>126</xdr:row>
      <xdr:rowOff>190493</xdr:rowOff>
    </xdr:from>
    <xdr:to>
      <xdr:col>10</xdr:col>
      <xdr:colOff>114300</xdr:colOff>
      <xdr:row>133</xdr:row>
      <xdr:rowOff>190493</xdr:rowOff>
    </xdr:to>
    <xdr:pic>
      <xdr:nvPicPr>
        <xdr:cNvPr id="7" name="Picture 5"/>
        <xdr:cNvPicPr>
          <a:picLocks noChangeAspect="1" noChangeArrowheads="1"/>
        </xdr:cNvPicPr>
      </xdr:nvPicPr>
      <xdr:blipFill>
        <a:blip xmlns:r="http://schemas.openxmlformats.org/officeDocument/2006/relationships" r:embed="rId4"/>
        <a:srcRect l="31259" t="50130" r="25622" b="31641"/>
        <a:stretch>
          <a:fillRect/>
        </a:stretch>
      </xdr:blipFill>
      <xdr:spPr bwMode="auto">
        <a:xfrm>
          <a:off x="2124075" y="24193493"/>
          <a:ext cx="5610225" cy="13335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800100</xdr:colOff>
      <xdr:row>28</xdr:row>
      <xdr:rowOff>0</xdr:rowOff>
    </xdr:from>
    <xdr:to>
      <xdr:col>8</xdr:col>
      <xdr:colOff>38100</xdr:colOff>
      <xdr:row>29</xdr:row>
      <xdr:rowOff>152400</xdr:rowOff>
    </xdr:to>
    <xdr:sp macro="" textlink="">
      <xdr:nvSpPr>
        <xdr:cNvPr id="2049" name="WordArt 1"/>
        <xdr:cNvSpPr>
          <a:spLocks noChangeArrowheads="1" noChangeShapeType="1" noTextEdit="1"/>
        </xdr:cNvSpPr>
      </xdr:nvSpPr>
      <xdr:spPr bwMode="auto">
        <a:xfrm>
          <a:off x="4838700" y="5629275"/>
          <a:ext cx="3695700" cy="36195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2050" name="WordArt 2"/>
        <xdr:cNvSpPr>
          <a:spLocks noChangeArrowheads="1" noChangeShapeType="1" noTextEdit="1"/>
        </xdr:cNvSpPr>
      </xdr:nvSpPr>
      <xdr:spPr bwMode="auto">
        <a:xfrm>
          <a:off x="4829175" y="3238500"/>
          <a:ext cx="3695700" cy="4095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800100</xdr:colOff>
      <xdr:row>28</xdr:row>
      <xdr:rowOff>0</xdr:rowOff>
    </xdr:from>
    <xdr:to>
      <xdr:col>8</xdr:col>
      <xdr:colOff>38100</xdr:colOff>
      <xdr:row>29</xdr:row>
      <xdr:rowOff>152400</xdr:rowOff>
    </xdr:to>
    <xdr:sp macro="" textlink="">
      <xdr:nvSpPr>
        <xdr:cNvPr id="4" name="WordArt 1"/>
        <xdr:cNvSpPr>
          <a:spLocks noChangeArrowheads="1" noChangeShapeType="1" noTextEdit="1"/>
        </xdr:cNvSpPr>
      </xdr:nvSpPr>
      <xdr:spPr bwMode="auto">
        <a:xfrm>
          <a:off x="4838700" y="5276850"/>
          <a:ext cx="3695700" cy="34290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5" name="WordArt 2"/>
        <xdr:cNvSpPr>
          <a:spLocks noChangeArrowheads="1" noChangeShapeType="1" noTextEdit="1"/>
        </xdr:cNvSpPr>
      </xdr:nvSpPr>
      <xdr:spPr bwMode="auto">
        <a:xfrm>
          <a:off x="4829175" y="3067050"/>
          <a:ext cx="3695700" cy="3714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16</xdr:row>
      <xdr:rowOff>0</xdr:rowOff>
    </xdr:from>
    <xdr:to>
      <xdr:col>4</xdr:col>
      <xdr:colOff>904875</xdr:colOff>
      <xdr:row>18</xdr:row>
      <xdr:rowOff>76200</xdr:rowOff>
    </xdr:to>
    <xdr:sp macro="" textlink="">
      <xdr:nvSpPr>
        <xdr:cNvPr id="3073" name="WordArt 1"/>
        <xdr:cNvSpPr>
          <a:spLocks noChangeArrowheads="1" noChangeShapeType="1" noTextEdit="1"/>
        </xdr:cNvSpPr>
      </xdr:nvSpPr>
      <xdr:spPr bwMode="auto">
        <a:xfrm>
          <a:off x="2362200" y="2857500"/>
          <a:ext cx="3019425" cy="45720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3074" name="WordArt 2"/>
        <xdr:cNvSpPr>
          <a:spLocks noChangeArrowheads="1" noChangeShapeType="1" noTextEdit="1"/>
        </xdr:cNvSpPr>
      </xdr:nvSpPr>
      <xdr:spPr bwMode="auto">
        <a:xfrm>
          <a:off x="2362200" y="4000500"/>
          <a:ext cx="3019425" cy="44767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16</xdr:row>
      <xdr:rowOff>0</xdr:rowOff>
    </xdr:from>
    <xdr:to>
      <xdr:col>4</xdr:col>
      <xdr:colOff>904875</xdr:colOff>
      <xdr:row>18</xdr:row>
      <xdr:rowOff>76200</xdr:rowOff>
    </xdr:to>
    <xdr:sp macro="" textlink="">
      <xdr:nvSpPr>
        <xdr:cNvPr id="4" name="WordArt 1"/>
        <xdr:cNvSpPr>
          <a:spLocks noChangeArrowheads="1" noChangeShapeType="1" noTextEdit="1"/>
        </xdr:cNvSpPr>
      </xdr:nvSpPr>
      <xdr:spPr bwMode="auto">
        <a:xfrm>
          <a:off x="2362200" y="2667000"/>
          <a:ext cx="3019425" cy="40005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5" name="WordArt 2"/>
        <xdr:cNvSpPr>
          <a:spLocks noChangeArrowheads="1" noChangeShapeType="1" noTextEdit="1"/>
        </xdr:cNvSpPr>
      </xdr:nvSpPr>
      <xdr:spPr bwMode="auto">
        <a:xfrm>
          <a:off x="2362200" y="3705225"/>
          <a:ext cx="3019425" cy="39052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152400</xdr:colOff>
      <xdr:row>1</xdr:row>
      <xdr:rowOff>0</xdr:rowOff>
    </xdr:from>
    <xdr:ext cx="0" cy="157854"/>
    <xdr:sp macro="" textlink="">
      <xdr:nvSpPr>
        <xdr:cNvPr id="20"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21"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23"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24"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25"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6"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MAG%20S.R.L\BG%20y%20Anexos%2030.06.2012%20Ima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C&#233;s@r%20Compaq/CsystemAs/Laboral/ALPA%20cas/SAECA/IMAG%20SRL/2012/BG%20y%20Anexos%20Imag%20%20Mar-2012%20CES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esktop/CONTABILIDAD/JOSE/CNV/202006/Calculo%20de%20Flujo%20de%20Efectivo-06%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ditores/AppData/Local/Temp/Temp2_enviandoporcorreoelectrnicoaaabacadaea.zip/BG%20y%20Anexos%20Imag%20%20Mar-2012%20Definitivo%20impre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AUDITORIA/CLIENTES/SOCIEDADES/2012/IMAG%20S.R.L/31-12-12/31-12-12/BG%20y%20Anexos%20Imag%20%20Setiembre%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Auditores\Downloads\BG%20y%20Anexos%20Imag%20%20Mar-2012%20Final%20(3)%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UDITORIA%20LUZ/2019/IMAG/INFORME%20BOLSA/BG%20y%20Anexos%20Imag%20%20al%2031-12-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IMAG/BG%20y%20Anexos%20Imag%20%20Mar-2012%20Fina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BG%20y%20Anexos%20Imag%20%20AL%2030-06-12%20P3d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B.p Fluj."/>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A_SIERR"/>
      <sheetName val="Hoja3"/>
    </sheetNames>
    <sheetDataSet>
      <sheetData sheetId="0" refreshError="1"/>
      <sheetData sheetId="1" refreshError="1"/>
      <sheetData sheetId="2" refreshError="1">
        <row r="3">
          <cell r="A3" t="str">
            <v xml:space="preserve">POR EL PERIODO COMPRENDIDO ENTRE EL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Hoja9"/>
      <sheetName val="Hoja10"/>
    </sheetNames>
    <sheetDataSet>
      <sheetData sheetId="0" refreshError="1"/>
      <sheetData sheetId="1" refreshError="1"/>
      <sheetData sheetId="2" refreshError="1"/>
      <sheetData sheetId="3" refreshError="1"/>
      <sheetData sheetId="4">
        <row r="40">
          <cell r="D40">
            <v>-1707895143</v>
          </cell>
        </row>
        <row r="41">
          <cell r="D41">
            <v>-66564640</v>
          </cell>
        </row>
        <row r="42">
          <cell r="D42">
            <v>3465421</v>
          </cell>
        </row>
        <row r="43">
          <cell r="D43">
            <v>1709866290</v>
          </cell>
        </row>
        <row r="44">
          <cell r="D44">
            <v>99192747</v>
          </cell>
        </row>
        <row r="45">
          <cell r="D45">
            <v>3705699</v>
          </cell>
        </row>
        <row r="46">
          <cell r="D46">
            <v>-441126874</v>
          </cell>
        </row>
        <row r="47">
          <cell r="D47">
            <v>-46698707</v>
          </cell>
        </row>
        <row r="48">
          <cell r="D48">
            <v>110581856</v>
          </cell>
        </row>
        <row r="51">
          <cell r="D51">
            <v>57739691</v>
          </cell>
        </row>
        <row r="63">
          <cell r="D63">
            <v>18115192</v>
          </cell>
        </row>
        <row r="64">
          <cell r="D64">
            <v>-4458960</v>
          </cell>
        </row>
        <row r="71">
          <cell r="D71">
            <v>-2304747775.5999999</v>
          </cell>
        </row>
        <row r="73">
          <cell r="D73">
            <v>-157575758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ow r="2">
          <cell r="A2" t="str">
            <v xml:space="preserve">BALANCE GENERAL </v>
          </cell>
        </row>
      </sheetData>
      <sheetData sheetId="1">
        <row r="56">
          <cell r="G56">
            <v>295698994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B4" t="str">
            <v>BALANCE GENERAL</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c.a previsiones act"/>
      <sheetName val="c.a prev. pasivo"/>
    </sheetNames>
    <sheetDataSet>
      <sheetData sheetId="0">
        <row r="14">
          <cell r="D14">
            <v>998621040</v>
          </cell>
        </row>
      </sheetData>
      <sheetData sheetId="1" refreshError="1"/>
      <sheetData sheetId="2">
        <row r="11">
          <cell r="D11">
            <v>-19369231445</v>
          </cell>
          <cell r="F11">
            <v>-17114669187</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F"/>
      <sheetName val="E"/>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bodyPr wrap="none" fromWordArt="1">
        <a:prstTxWarp prst="textPlain">
          <a:avLst>
            <a:gd name="adj" fmla="val 50000"/>
          </a:avLst>
        </a:prstTxWarp>
      </a:bodyPr>
      <a:lstStyle>
        <a:defPPr algn="ctr" rtl="0">
          <a:defRPr sz="1600" kern="10" spc="0">
            <a:ln w="9525">
              <a:solidFill>
                <a:srgbClr val="000000"/>
              </a:solidFill>
              <a:round/>
              <a:headEnd/>
              <a:tailEnd/>
            </a:ln>
            <a:solidFill>
              <a:srgbClr val="FFFFFF"/>
            </a:solidFill>
            <a:effectLst/>
            <a:latin typeface="Times New Roman"/>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43:N45"/>
  <sheetViews>
    <sheetView tabSelected="1" topLeftCell="A35" zoomScaleNormal="100" zoomScaleSheetLayoutView="70" workbookViewId="0">
      <selection activeCell="H51" sqref="H51"/>
    </sheetView>
  </sheetViews>
  <sheetFormatPr baseColWidth="10" defaultRowHeight="15" x14ac:dyDescent="0.2"/>
  <cols>
    <col min="1" max="9" width="11.42578125" style="200"/>
    <col min="10" max="10" width="4.85546875" style="200" customWidth="1"/>
    <col min="11" max="16384" width="11.42578125" style="200"/>
  </cols>
  <sheetData>
    <row r="43" spans="1:14" ht="19.5" x14ac:dyDescent="0.2">
      <c r="C43" s="467"/>
      <c r="J43" s="468"/>
      <c r="N43" s="468"/>
    </row>
    <row r="44" spans="1:14" s="280" customFormat="1" ht="20.25" customHeight="1" x14ac:dyDescent="0.25">
      <c r="A44" s="636"/>
      <c r="B44" s="636"/>
      <c r="C44" s="636"/>
      <c r="F44" s="636"/>
      <c r="G44" s="636"/>
      <c r="H44" s="636"/>
      <c r="I44" s="636"/>
      <c r="K44" s="637"/>
      <c r="L44" s="637"/>
      <c r="M44" s="637"/>
      <c r="N44" s="489"/>
    </row>
    <row r="45" spans="1:14" s="280" customFormat="1" ht="21" customHeight="1" x14ac:dyDescent="0.25">
      <c r="A45" s="637"/>
      <c r="B45" s="637"/>
      <c r="C45" s="637"/>
      <c r="F45" s="637"/>
      <c r="G45" s="637"/>
      <c r="H45" s="637"/>
      <c r="I45" s="637"/>
      <c r="K45" s="200"/>
      <c r="L45" s="200"/>
      <c r="M45" s="200"/>
      <c r="N45" s="490"/>
    </row>
  </sheetData>
  <mergeCells count="5">
    <mergeCell ref="A44:C44"/>
    <mergeCell ref="A45:C45"/>
    <mergeCell ref="K44:M44"/>
    <mergeCell ref="F44:I44"/>
    <mergeCell ref="F45:I45"/>
  </mergeCells>
  <pageMargins left="0.7" right="0.7" top="0.75" bottom="0.75" header="0.3" footer="0.3"/>
  <pageSetup scale="52"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47"/>
  <sheetViews>
    <sheetView showGridLines="0" view="pageBreakPreview" topLeftCell="A26" zoomScale="90" zoomScaleNormal="100" zoomScaleSheetLayoutView="90" workbookViewId="0">
      <selection activeCell="F53" sqref="F53"/>
    </sheetView>
  </sheetViews>
  <sheetFormatPr baseColWidth="10" defaultRowHeight="12.75" x14ac:dyDescent="0.2"/>
  <cols>
    <col min="1" max="1" width="38.140625" style="13" customWidth="1"/>
    <col min="2" max="2" width="9.7109375" style="13" customWidth="1"/>
    <col min="3" max="5" width="12.7109375" style="13" customWidth="1"/>
    <col min="6" max="6" width="16" style="13" customWidth="1"/>
    <col min="7" max="8" width="12.7109375" style="13" customWidth="1"/>
    <col min="9" max="10" width="16" style="13" customWidth="1"/>
    <col min="11" max="11" width="12.7109375" style="13" customWidth="1"/>
    <col min="12" max="12" width="14.85546875" style="13" customWidth="1"/>
    <col min="13" max="13" width="21.7109375" style="13" customWidth="1"/>
    <col min="14" max="16384" width="11.42578125" style="13"/>
  </cols>
  <sheetData>
    <row r="1" spans="1:14" ht="18" x14ac:dyDescent="0.25">
      <c r="A1" s="77"/>
      <c r="B1" s="77"/>
      <c r="C1" s="77"/>
      <c r="D1" s="77"/>
      <c r="E1" s="77"/>
      <c r="F1" s="77"/>
      <c r="G1" s="77"/>
      <c r="H1" s="77"/>
      <c r="I1" s="77"/>
      <c r="J1" s="77"/>
      <c r="K1" s="77"/>
      <c r="L1" s="77"/>
      <c r="M1" s="237" t="s">
        <v>47</v>
      </c>
      <c r="N1" s="77"/>
    </row>
    <row r="2" spans="1:14" ht="19.5" x14ac:dyDescent="0.25">
      <c r="A2" s="693" t="str">
        <f>+[5]ACTIVO!A2</f>
        <v xml:space="preserve">BALANCE GENERAL </v>
      </c>
      <c r="B2" s="693"/>
      <c r="C2" s="693"/>
      <c r="D2" s="693"/>
      <c r="E2" s="693"/>
      <c r="F2" s="693"/>
      <c r="G2" s="693"/>
      <c r="H2" s="693"/>
      <c r="I2" s="693"/>
      <c r="J2" s="693"/>
      <c r="K2" s="693"/>
      <c r="L2" s="693"/>
      <c r="M2" s="693"/>
      <c r="N2" s="77"/>
    </row>
    <row r="3" spans="1:14" ht="19.5" x14ac:dyDescent="0.25">
      <c r="A3" s="693" t="str">
        <f>+B!B3</f>
        <v>1° DE ENERO Y EL 30 DE JUNIO DE 2020 y 2019</v>
      </c>
      <c r="B3" s="693"/>
      <c r="C3" s="693"/>
      <c r="D3" s="693"/>
      <c r="E3" s="693"/>
      <c r="F3" s="693"/>
      <c r="G3" s="693"/>
      <c r="H3" s="693"/>
      <c r="I3" s="693"/>
      <c r="J3" s="693"/>
      <c r="K3" s="693"/>
      <c r="L3" s="693"/>
      <c r="M3" s="693"/>
      <c r="N3" s="77"/>
    </row>
    <row r="4" spans="1:14" ht="19.5" x14ac:dyDescent="0.25">
      <c r="A4" s="693" t="s">
        <v>33</v>
      </c>
      <c r="B4" s="693"/>
      <c r="C4" s="693"/>
      <c r="D4" s="693"/>
      <c r="E4" s="693"/>
      <c r="F4" s="693"/>
      <c r="G4" s="693"/>
      <c r="H4" s="693"/>
      <c r="I4" s="693"/>
      <c r="J4" s="693"/>
      <c r="K4" s="693"/>
      <c r="L4" s="693"/>
      <c r="M4" s="693"/>
      <c r="N4" s="77"/>
    </row>
    <row r="5" spans="1:14" ht="19.5" x14ac:dyDescent="0.25">
      <c r="A5" s="553"/>
      <c r="B5" s="553"/>
      <c r="C5" s="553"/>
      <c r="D5" s="553"/>
      <c r="E5" s="553"/>
      <c r="F5" s="553"/>
      <c r="G5" s="553"/>
      <c r="H5" s="553"/>
      <c r="I5" s="553"/>
      <c r="J5" s="553"/>
      <c r="K5" s="553"/>
      <c r="L5" s="553"/>
      <c r="M5" s="553"/>
      <c r="N5" s="77"/>
    </row>
    <row r="6" spans="1:14" x14ac:dyDescent="0.2">
      <c r="A6" s="641" t="s">
        <v>414</v>
      </c>
      <c r="B6" s="641"/>
      <c r="C6" s="641"/>
      <c r="D6" s="641"/>
      <c r="E6" s="641"/>
      <c r="F6" s="641"/>
      <c r="G6" s="641"/>
      <c r="H6" s="641"/>
      <c r="I6" s="641"/>
      <c r="J6" s="641"/>
      <c r="K6" s="641"/>
      <c r="L6" s="641"/>
    </row>
    <row r="7" spans="1:14" x14ac:dyDescent="0.2">
      <c r="A7" s="556"/>
      <c r="B7" s="556"/>
      <c r="C7" s="556"/>
      <c r="D7" s="556"/>
      <c r="E7" s="556"/>
      <c r="F7" s="556"/>
      <c r="G7" s="556"/>
      <c r="H7" s="556"/>
      <c r="I7" s="556"/>
      <c r="J7" s="556"/>
      <c r="K7" s="556"/>
      <c r="L7" s="556"/>
    </row>
    <row r="8" spans="1:14" ht="19.5" x14ac:dyDescent="0.25">
      <c r="A8" s="693" t="s">
        <v>48</v>
      </c>
      <c r="B8" s="693"/>
      <c r="C8" s="693"/>
      <c r="D8" s="693"/>
      <c r="E8" s="693"/>
      <c r="F8" s="693"/>
      <c r="G8" s="693"/>
      <c r="H8" s="693"/>
      <c r="I8" s="693"/>
      <c r="J8" s="693"/>
      <c r="K8" s="693"/>
      <c r="L8" s="693"/>
      <c r="M8" s="693"/>
      <c r="N8" s="237"/>
    </row>
    <row r="9" spans="1:14" ht="19.5" x14ac:dyDescent="0.25">
      <c r="A9" s="693" t="s">
        <v>49</v>
      </c>
      <c r="B9" s="693"/>
      <c r="C9" s="693"/>
      <c r="D9" s="693"/>
      <c r="E9" s="693"/>
      <c r="F9" s="693"/>
      <c r="G9" s="693"/>
      <c r="H9" s="693"/>
      <c r="I9" s="693"/>
      <c r="J9" s="693"/>
      <c r="K9" s="693"/>
      <c r="L9" s="693"/>
      <c r="M9" s="693"/>
      <c r="N9" s="77"/>
    </row>
    <row r="12" spans="1:14" ht="15" x14ac:dyDescent="0.2">
      <c r="A12" s="23" t="s">
        <v>50</v>
      </c>
      <c r="B12" s="78"/>
      <c r="C12" s="23" t="s">
        <v>51</v>
      </c>
      <c r="D12" s="78"/>
      <c r="E12" s="23" t="s">
        <v>51</v>
      </c>
      <c r="F12" s="23" t="s">
        <v>51</v>
      </c>
      <c r="G12" s="23" t="s">
        <v>52</v>
      </c>
      <c r="H12" s="23" t="s">
        <v>52</v>
      </c>
      <c r="I12" s="694" t="s">
        <v>53</v>
      </c>
      <c r="J12" s="695"/>
      <c r="K12" s="695"/>
      <c r="L12" s="695"/>
      <c r="M12" s="696"/>
    </row>
    <row r="13" spans="1:14" ht="15" x14ac:dyDescent="0.2">
      <c r="A13" s="79" t="s">
        <v>54</v>
      </c>
      <c r="B13" s="24"/>
      <c r="C13" s="79" t="s">
        <v>55</v>
      </c>
      <c r="D13" s="24"/>
      <c r="E13" s="79" t="s">
        <v>55</v>
      </c>
      <c r="F13" s="79" t="s">
        <v>56</v>
      </c>
      <c r="G13" s="79" t="s">
        <v>57</v>
      </c>
      <c r="H13" s="79" t="s">
        <v>58</v>
      </c>
      <c r="I13" s="23" t="s">
        <v>59</v>
      </c>
      <c r="J13" s="23" t="s">
        <v>60</v>
      </c>
      <c r="K13" s="78"/>
      <c r="L13" s="694" t="s">
        <v>61</v>
      </c>
      <c r="M13" s="696"/>
    </row>
    <row r="14" spans="1:14" ht="15" x14ac:dyDescent="0.2">
      <c r="A14" s="80" t="s">
        <v>62</v>
      </c>
      <c r="B14" s="26" t="s">
        <v>63</v>
      </c>
      <c r="C14" s="80" t="s">
        <v>64</v>
      </c>
      <c r="D14" s="26" t="s">
        <v>65</v>
      </c>
      <c r="E14" s="80" t="s">
        <v>66</v>
      </c>
      <c r="F14" s="80" t="s">
        <v>67</v>
      </c>
      <c r="G14" s="80" t="s">
        <v>68</v>
      </c>
      <c r="H14" s="80" t="s">
        <v>69</v>
      </c>
      <c r="I14" s="80" t="s">
        <v>70</v>
      </c>
      <c r="J14" s="80" t="s">
        <v>71</v>
      </c>
      <c r="K14" s="26" t="s">
        <v>17</v>
      </c>
      <c r="L14" s="241" t="s">
        <v>72</v>
      </c>
      <c r="M14" s="241" t="s">
        <v>73</v>
      </c>
    </row>
    <row r="15" spans="1:14" ht="15" x14ac:dyDescent="0.2">
      <c r="A15" s="81"/>
      <c r="B15" s="81"/>
      <c r="C15" s="81"/>
      <c r="D15" s="81"/>
      <c r="E15" s="81"/>
      <c r="F15" s="81"/>
      <c r="G15" s="81"/>
      <c r="H15" s="81"/>
      <c r="I15" s="81"/>
      <c r="J15" s="81"/>
      <c r="K15" s="81"/>
      <c r="L15" s="81"/>
      <c r="M15" s="81"/>
    </row>
    <row r="16" spans="1:14" ht="15" x14ac:dyDescent="0.2">
      <c r="A16" s="28"/>
      <c r="B16" s="28"/>
      <c r="C16" s="28"/>
      <c r="D16" s="28"/>
      <c r="E16" s="28"/>
      <c r="F16" s="28"/>
      <c r="G16" s="28"/>
      <c r="H16" s="28"/>
      <c r="I16" s="28"/>
      <c r="J16" s="28"/>
      <c r="K16" s="28"/>
      <c r="L16" s="28"/>
      <c r="M16" s="28"/>
    </row>
    <row r="17" spans="1:13" ht="15" x14ac:dyDescent="0.2">
      <c r="A17" s="82" t="s">
        <v>74</v>
      </c>
      <c r="B17" s="28"/>
      <c r="C17" s="28"/>
      <c r="D17" s="28"/>
      <c r="E17" s="28"/>
      <c r="F17" s="28"/>
      <c r="G17" s="28"/>
      <c r="H17" s="28"/>
      <c r="I17" s="28"/>
      <c r="J17" s="28"/>
      <c r="K17" s="28"/>
      <c r="L17" s="28"/>
      <c r="M17" s="28"/>
    </row>
    <row r="18" spans="1:13" ht="15" x14ac:dyDescent="0.2">
      <c r="A18" s="82" t="s">
        <v>75</v>
      </c>
      <c r="B18" s="28"/>
      <c r="C18" s="31"/>
      <c r="D18" s="31"/>
      <c r="E18" s="31"/>
      <c r="F18" s="31"/>
      <c r="G18" s="31"/>
      <c r="H18" s="31"/>
      <c r="I18" s="31"/>
      <c r="J18" s="31"/>
      <c r="K18" s="31"/>
      <c r="L18" s="31"/>
      <c r="M18" s="31"/>
    </row>
    <row r="19" spans="1:13" ht="15" x14ac:dyDescent="0.2">
      <c r="A19" s="82"/>
      <c r="B19" s="28"/>
      <c r="C19" s="28"/>
      <c r="D19" s="28"/>
      <c r="E19" s="28"/>
      <c r="F19" s="28"/>
      <c r="G19" s="28"/>
      <c r="H19" s="28"/>
      <c r="I19" s="28"/>
      <c r="J19" s="28"/>
      <c r="K19" s="28"/>
      <c r="L19" s="28"/>
      <c r="M19" s="28"/>
    </row>
    <row r="20" spans="1:13" ht="15" x14ac:dyDescent="0.2">
      <c r="A20" s="82"/>
      <c r="B20" s="28"/>
      <c r="C20" s="28"/>
      <c r="D20" s="28"/>
      <c r="E20" s="28"/>
      <c r="F20" s="28"/>
      <c r="G20" s="28"/>
      <c r="H20" s="28"/>
      <c r="I20" s="28"/>
      <c r="J20" s="28"/>
      <c r="K20" s="28"/>
      <c r="L20" s="28"/>
      <c r="M20" s="28"/>
    </row>
    <row r="21" spans="1:13" ht="15" x14ac:dyDescent="0.2">
      <c r="A21" s="83"/>
      <c r="B21" s="83"/>
      <c r="C21" s="83"/>
      <c r="D21" s="83"/>
      <c r="E21" s="83"/>
      <c r="F21" s="83"/>
      <c r="G21" s="83"/>
      <c r="H21" s="83"/>
      <c r="I21" s="83"/>
      <c r="J21" s="83"/>
      <c r="K21" s="83"/>
      <c r="L21" s="83"/>
      <c r="M21" s="83"/>
    </row>
    <row r="22" spans="1:13" ht="15" x14ac:dyDescent="0.2">
      <c r="A22" s="84"/>
      <c r="B22" s="5"/>
      <c r="C22" s="5"/>
      <c r="D22" s="5"/>
      <c r="E22" s="5"/>
      <c r="F22" s="5"/>
      <c r="G22" s="84"/>
      <c r="H22" s="14"/>
      <c r="I22" s="14"/>
      <c r="J22" s="14"/>
      <c r="K22" s="14"/>
      <c r="L22" s="14"/>
      <c r="M22" s="85"/>
    </row>
    <row r="23" spans="1:13" ht="15" x14ac:dyDescent="0.2">
      <c r="A23" s="86" t="s">
        <v>422</v>
      </c>
      <c r="B23" s="176"/>
      <c r="C23" s="176"/>
      <c r="D23" s="176"/>
      <c r="E23" s="176"/>
      <c r="F23" s="176"/>
      <c r="G23" s="86"/>
      <c r="H23" s="14"/>
      <c r="I23" s="14"/>
      <c r="J23" s="14"/>
      <c r="K23" s="14"/>
      <c r="L23" s="14"/>
      <c r="M23" s="87"/>
    </row>
    <row r="24" spans="1:13" ht="15" x14ac:dyDescent="0.2">
      <c r="A24" s="88"/>
      <c r="B24" s="176"/>
      <c r="C24" s="176"/>
      <c r="D24" s="176"/>
      <c r="E24" s="176"/>
      <c r="F24" s="176"/>
      <c r="G24" s="88"/>
      <c r="H24" s="14"/>
      <c r="I24" s="14"/>
      <c r="J24" s="14"/>
      <c r="K24" s="14"/>
      <c r="L24" s="14"/>
      <c r="M24" s="87"/>
    </row>
    <row r="25" spans="1:13" ht="15" x14ac:dyDescent="0.2">
      <c r="A25" s="86" t="str">
        <f>+B!B23</f>
        <v>Totales al 30/06/2019</v>
      </c>
      <c r="B25" s="176"/>
      <c r="C25" s="176"/>
      <c r="D25" s="176"/>
      <c r="E25" s="176"/>
      <c r="F25" s="176"/>
      <c r="G25" s="89"/>
      <c r="H25" s="14"/>
      <c r="I25" s="14"/>
      <c r="J25" s="14"/>
      <c r="K25" s="14"/>
      <c r="L25" s="14"/>
      <c r="M25" s="87"/>
    </row>
    <row r="26" spans="1:13" ht="15" x14ac:dyDescent="0.2">
      <c r="A26" s="33"/>
      <c r="B26" s="14"/>
      <c r="C26" s="14"/>
      <c r="D26" s="14"/>
      <c r="E26" s="14"/>
      <c r="F26" s="14"/>
      <c r="G26" s="14"/>
      <c r="H26" s="14"/>
      <c r="I26" s="14"/>
      <c r="J26" s="14"/>
      <c r="K26" s="14"/>
      <c r="L26" s="14"/>
      <c r="M26" s="90"/>
    </row>
    <row r="27" spans="1:13" ht="15" x14ac:dyDescent="0.2">
      <c r="A27" s="81"/>
      <c r="B27" s="81"/>
      <c r="C27" s="81"/>
      <c r="D27" s="81"/>
      <c r="E27" s="81"/>
      <c r="F27" s="81"/>
      <c r="G27" s="81"/>
      <c r="H27" s="81"/>
      <c r="I27" s="81"/>
      <c r="J27" s="81"/>
      <c r="K27" s="81"/>
      <c r="L27" s="81"/>
      <c r="M27" s="81"/>
    </row>
    <row r="28" spans="1:13" ht="15" x14ac:dyDescent="0.2">
      <c r="A28" s="28"/>
      <c r="B28" s="28"/>
      <c r="C28" s="28"/>
      <c r="D28" s="28"/>
      <c r="E28" s="28"/>
      <c r="F28" s="28"/>
      <c r="G28" s="28"/>
      <c r="H28" s="28"/>
      <c r="I28" s="28"/>
      <c r="J28" s="28"/>
      <c r="K28" s="28"/>
      <c r="L28" s="28"/>
      <c r="M28" s="28"/>
    </row>
    <row r="29" spans="1:13" ht="15" x14ac:dyDescent="0.2">
      <c r="A29" s="82" t="s">
        <v>74</v>
      </c>
      <c r="B29" s="28"/>
      <c r="C29" s="28"/>
      <c r="D29" s="28"/>
      <c r="E29" s="28"/>
      <c r="F29" s="28"/>
      <c r="G29" s="28"/>
      <c r="H29" s="28"/>
      <c r="I29" s="28"/>
      <c r="J29" s="28"/>
      <c r="K29" s="28"/>
      <c r="L29" s="28"/>
      <c r="M29" s="28"/>
    </row>
    <row r="30" spans="1:13" ht="15" x14ac:dyDescent="0.2">
      <c r="A30" s="82" t="s">
        <v>76</v>
      </c>
      <c r="B30" s="28"/>
      <c r="C30" s="28"/>
      <c r="D30" s="28"/>
      <c r="E30" s="28"/>
      <c r="F30" s="28"/>
      <c r="G30" s="28"/>
      <c r="H30" s="28"/>
      <c r="I30" s="28"/>
      <c r="J30" s="28"/>
      <c r="K30" s="28"/>
      <c r="L30" s="28"/>
      <c r="M30" s="28"/>
    </row>
    <row r="31" spans="1:13" ht="15" x14ac:dyDescent="0.2">
      <c r="A31" s="82"/>
      <c r="B31" s="28"/>
      <c r="C31" s="28"/>
      <c r="D31" s="28"/>
      <c r="E31" s="28"/>
      <c r="F31" s="28"/>
      <c r="G31" s="28"/>
      <c r="H31" s="28"/>
      <c r="I31" s="28"/>
      <c r="J31" s="28"/>
      <c r="K31" s="28"/>
      <c r="L31" s="28"/>
      <c r="M31" s="28"/>
    </row>
    <row r="32" spans="1:13" ht="15" x14ac:dyDescent="0.2">
      <c r="A32" s="82"/>
      <c r="B32" s="28"/>
      <c r="C32" s="28"/>
      <c r="D32" s="28"/>
      <c r="E32" s="28"/>
      <c r="F32" s="28"/>
      <c r="G32" s="28"/>
      <c r="H32" s="28"/>
      <c r="I32" s="28"/>
      <c r="J32" s="28"/>
      <c r="K32" s="28"/>
      <c r="L32" s="28"/>
      <c r="M32" s="28"/>
    </row>
    <row r="33" spans="1:13" ht="15" x14ac:dyDescent="0.2">
      <c r="A33" s="83"/>
      <c r="B33" s="83"/>
      <c r="C33" s="83"/>
      <c r="D33" s="83"/>
      <c r="E33" s="83"/>
      <c r="F33" s="83"/>
      <c r="G33" s="83"/>
      <c r="H33" s="83"/>
      <c r="I33" s="83"/>
      <c r="J33" s="83"/>
      <c r="K33" s="83"/>
      <c r="L33" s="83"/>
      <c r="M33" s="83"/>
    </row>
    <row r="34" spans="1:13" ht="15" x14ac:dyDescent="0.2">
      <c r="A34" s="84"/>
      <c r="B34" s="5"/>
      <c r="C34" s="5"/>
      <c r="D34" s="5"/>
      <c r="E34" s="5"/>
      <c r="F34" s="5"/>
      <c r="G34" s="84"/>
      <c r="H34" s="5"/>
      <c r="I34" s="5"/>
      <c r="J34" s="5"/>
      <c r="K34" s="14"/>
      <c r="L34" s="14"/>
      <c r="M34" s="14"/>
    </row>
    <row r="35" spans="1:13" ht="15" x14ac:dyDescent="0.2">
      <c r="A35" s="86" t="str">
        <f>+A23</f>
        <v>Totales al 30/06/2020</v>
      </c>
      <c r="B35" s="176"/>
      <c r="C35" s="176"/>
      <c r="D35" s="176"/>
      <c r="E35" s="176"/>
      <c r="F35" s="176"/>
      <c r="G35" s="86"/>
      <c r="H35" s="5"/>
      <c r="I35" s="5"/>
      <c r="J35" s="5"/>
      <c r="K35" s="14"/>
      <c r="L35" s="14"/>
      <c r="M35" s="14"/>
    </row>
    <row r="36" spans="1:13" ht="15" x14ac:dyDescent="0.2">
      <c r="A36" s="88"/>
      <c r="B36" s="176"/>
      <c r="C36" s="176"/>
      <c r="D36" s="176"/>
      <c r="E36" s="176"/>
      <c r="F36" s="176"/>
      <c r="G36" s="88"/>
      <c r="H36" s="5"/>
      <c r="I36" s="5"/>
      <c r="J36" s="5"/>
      <c r="K36" s="14"/>
      <c r="L36" s="14"/>
      <c r="M36" s="14"/>
    </row>
    <row r="37" spans="1:13" ht="15" x14ac:dyDescent="0.2">
      <c r="A37" s="86" t="str">
        <f>+B!B23</f>
        <v>Totales al 30/06/2019</v>
      </c>
      <c r="B37" s="176"/>
      <c r="C37" s="176"/>
      <c r="D37" s="176"/>
      <c r="E37" s="176"/>
      <c r="F37" s="176"/>
      <c r="G37" s="86"/>
      <c r="H37" s="5"/>
      <c r="I37" s="5"/>
      <c r="J37" s="5"/>
      <c r="K37" s="14"/>
      <c r="L37" s="14"/>
      <c r="M37" s="14"/>
    </row>
    <row r="38" spans="1:13" ht="15" x14ac:dyDescent="0.2">
      <c r="A38" s="106"/>
      <c r="B38" s="274"/>
      <c r="C38" s="274"/>
      <c r="D38" s="274"/>
      <c r="E38" s="274"/>
      <c r="F38" s="274"/>
      <c r="G38" s="106"/>
      <c r="H38" s="5"/>
      <c r="I38" s="5"/>
      <c r="J38" s="5"/>
      <c r="K38" s="14"/>
      <c r="L38" s="14"/>
      <c r="M38" s="14"/>
    </row>
    <row r="39" spans="1:13" ht="15" customHeight="1" x14ac:dyDescent="0.2">
      <c r="A39" s="650" t="s">
        <v>300</v>
      </c>
      <c r="B39" s="650"/>
      <c r="C39" s="650"/>
      <c r="D39" s="650"/>
      <c r="E39" s="650"/>
      <c r="F39" s="650"/>
      <c r="G39" s="650"/>
      <c r="H39" s="650"/>
      <c r="I39" s="650"/>
      <c r="J39" s="650"/>
      <c r="K39" s="650"/>
      <c r="L39" s="650"/>
      <c r="M39" s="650"/>
    </row>
    <row r="40" spans="1:13" ht="15" customHeight="1" x14ac:dyDescent="0.2">
      <c r="A40" s="281"/>
      <c r="B40" s="281"/>
      <c r="C40" s="281"/>
      <c r="D40" s="281"/>
      <c r="E40" s="281"/>
      <c r="F40" s="281"/>
      <c r="G40" s="281"/>
      <c r="H40" s="281"/>
      <c r="I40" s="281"/>
      <c r="J40" s="281"/>
      <c r="K40" s="281"/>
      <c r="L40" s="281"/>
      <c r="M40" s="281"/>
    </row>
    <row r="41" spans="1:13" ht="15" customHeight="1" x14ac:dyDescent="0.2">
      <c r="A41" s="281"/>
      <c r="B41" s="281"/>
      <c r="C41" s="281"/>
      <c r="D41" s="281"/>
      <c r="E41" s="281"/>
      <c r="F41" s="281"/>
      <c r="G41" s="281"/>
      <c r="H41" s="281"/>
      <c r="I41" s="281"/>
      <c r="J41" s="281"/>
      <c r="K41" s="281"/>
      <c r="L41" s="281"/>
      <c r="M41" s="281"/>
    </row>
    <row r="42" spans="1:13" ht="15" customHeight="1" x14ac:dyDescent="0.2">
      <c r="A42" s="281"/>
      <c r="B42" s="281"/>
      <c r="C42" s="281"/>
      <c r="D42" s="281"/>
      <c r="E42" s="281"/>
      <c r="F42" s="281"/>
      <c r="G42" s="281"/>
      <c r="H42" s="281"/>
      <c r="I42" s="281"/>
      <c r="J42" s="281"/>
      <c r="K42" s="281"/>
      <c r="L42" s="281"/>
      <c r="M42" s="281"/>
    </row>
    <row r="43" spans="1:13" ht="15" customHeight="1" x14ac:dyDescent="0.2">
      <c r="A43" s="5"/>
      <c r="B43" s="5"/>
      <c r="C43" s="5"/>
      <c r="D43" s="5"/>
      <c r="E43" s="5"/>
      <c r="F43" s="5"/>
      <c r="G43" s="5"/>
      <c r="H43" s="5"/>
      <c r="I43" s="5"/>
      <c r="J43" s="5"/>
      <c r="K43" s="14"/>
      <c r="L43" s="14"/>
      <c r="M43" s="14"/>
    </row>
    <row r="44" spans="1:13" ht="15" x14ac:dyDescent="0.2">
      <c r="A44" s="648"/>
      <c r="B44" s="648"/>
      <c r="C44" s="648"/>
      <c r="D44" s="648"/>
      <c r="E44" s="683"/>
      <c r="F44" s="683"/>
      <c r="G44" s="683"/>
      <c r="H44" s="683"/>
      <c r="I44" s="683"/>
      <c r="J44" s="683"/>
      <c r="K44" s="683"/>
      <c r="L44" s="683"/>
      <c r="M44" s="683"/>
    </row>
    <row r="45" spans="1:13" ht="15" x14ac:dyDescent="0.2">
      <c r="A45" s="684"/>
      <c r="B45" s="684"/>
      <c r="C45" s="684"/>
      <c r="D45" s="684"/>
      <c r="E45" s="644"/>
      <c r="F45" s="644"/>
      <c r="G45" s="644"/>
      <c r="H45" s="644"/>
      <c r="I45" s="644"/>
      <c r="J45" s="644"/>
      <c r="K45" s="644"/>
      <c r="L45" s="644"/>
      <c r="M45" s="644"/>
    </row>
    <row r="46" spans="1:13" x14ac:dyDescent="0.2">
      <c r="C46" s="17"/>
      <c r="D46" s="18"/>
      <c r="E46" s="17"/>
      <c r="K46" s="17"/>
    </row>
    <row r="47" spans="1:13" x14ac:dyDescent="0.2">
      <c r="A47" s="19"/>
      <c r="B47" s="19"/>
      <c r="C47" s="22"/>
      <c r="D47" s="20"/>
      <c r="E47" s="17"/>
      <c r="F47" s="19"/>
      <c r="K47" s="17"/>
    </row>
  </sheetData>
  <mergeCells count="15">
    <mergeCell ref="A39:M39"/>
    <mergeCell ref="A2:M2"/>
    <mergeCell ref="I12:M12"/>
    <mergeCell ref="L13:M13"/>
    <mergeCell ref="A3:M3"/>
    <mergeCell ref="A4:M4"/>
    <mergeCell ref="A9:M9"/>
    <mergeCell ref="A8:M8"/>
    <mergeCell ref="A6:L6"/>
    <mergeCell ref="K45:M45"/>
    <mergeCell ref="E44:J44"/>
    <mergeCell ref="E45:J45"/>
    <mergeCell ref="A44:D44"/>
    <mergeCell ref="A45:D45"/>
    <mergeCell ref="K44:M44"/>
  </mergeCells>
  <phoneticPr fontId="15" type="noConversion"/>
  <printOptions horizontalCentered="1"/>
  <pageMargins left="2.0654330708661419" right="1.3779527559055118" top="1.5748031496062993" bottom="0.78740157480314965" header="0" footer="0"/>
  <pageSetup paperSize="9" scale="42" orientation="landscape"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40"/>
  <sheetViews>
    <sheetView showGridLines="0" topLeftCell="A29" zoomScaleNormal="100" zoomScaleSheetLayoutView="80" workbookViewId="0">
      <selection activeCell="J38" sqref="J38"/>
    </sheetView>
  </sheetViews>
  <sheetFormatPr baseColWidth="10" defaultRowHeight="12.75" x14ac:dyDescent="0.2"/>
  <cols>
    <col min="1" max="1" width="21.42578125" style="13" customWidth="1"/>
    <col min="2" max="2" width="13.85546875" style="13" customWidth="1"/>
    <col min="3" max="3" width="15.28515625" style="13" customWidth="1"/>
    <col min="4" max="4" width="16.5703125" style="13" customWidth="1"/>
    <col min="5" max="5" width="15.85546875" style="13" customWidth="1"/>
    <col min="6" max="6" width="16.140625" style="13" customWidth="1"/>
    <col min="7" max="16384" width="11.42578125" style="13"/>
  </cols>
  <sheetData>
    <row r="1" spans="1:12" ht="18" x14ac:dyDescent="0.25">
      <c r="F1" s="237" t="s">
        <v>77</v>
      </c>
    </row>
    <row r="3" spans="1:12" ht="18" x14ac:dyDescent="0.25">
      <c r="F3" s="237"/>
    </row>
    <row r="4" spans="1:12" ht="18" x14ac:dyDescent="0.25">
      <c r="A4" s="686" t="str">
        <f>+[5]ACTIVO!A2</f>
        <v xml:space="preserve">BALANCE GENERAL </v>
      </c>
      <c r="B4" s="686"/>
      <c r="C4" s="686"/>
      <c r="D4" s="686"/>
      <c r="E4" s="686"/>
      <c r="F4" s="686"/>
    </row>
    <row r="5" spans="1:12" ht="18" x14ac:dyDescent="0.25">
      <c r="A5" s="686" t="str">
        <f>+'C'!A3:M3</f>
        <v>1° DE ENERO Y EL 30 DE JUNIO DE 2020 y 2019</v>
      </c>
      <c r="B5" s="686"/>
      <c r="C5" s="686"/>
      <c r="D5" s="686"/>
      <c r="E5" s="686"/>
      <c r="F5" s="686"/>
    </row>
    <row r="6" spans="1:12" ht="18" x14ac:dyDescent="0.25">
      <c r="A6" s="686" t="s">
        <v>33</v>
      </c>
      <c r="B6" s="686"/>
      <c r="C6" s="686"/>
      <c r="D6" s="686"/>
      <c r="E6" s="686"/>
      <c r="F6" s="686"/>
    </row>
    <row r="8" spans="1:12" s="557" customFormat="1" ht="15" x14ac:dyDescent="0.25">
      <c r="A8" s="641" t="s">
        <v>414</v>
      </c>
      <c r="B8" s="641"/>
      <c r="C8" s="641"/>
      <c r="D8" s="641"/>
      <c r="E8" s="641"/>
      <c r="F8" s="641"/>
      <c r="G8" s="559"/>
      <c r="H8" s="559"/>
      <c r="I8" s="559"/>
      <c r="J8" s="559"/>
      <c r="K8" s="559"/>
      <c r="L8" s="559"/>
    </row>
    <row r="9" spans="1:12" s="557" customFormat="1" ht="15" x14ac:dyDescent="0.25">
      <c r="A9" s="558"/>
      <c r="B9" s="558"/>
      <c r="C9" s="558"/>
      <c r="D9" s="558"/>
      <c r="E9" s="558"/>
      <c r="F9" s="558"/>
      <c r="G9" s="558"/>
      <c r="H9" s="558"/>
      <c r="I9" s="558"/>
      <c r="J9" s="558"/>
      <c r="K9" s="558"/>
      <c r="L9" s="558"/>
    </row>
    <row r="10" spans="1:12" ht="18" x14ac:dyDescent="0.25">
      <c r="A10" s="686" t="s">
        <v>78</v>
      </c>
      <c r="B10" s="686"/>
      <c r="C10" s="686"/>
      <c r="D10" s="686"/>
      <c r="E10" s="686"/>
      <c r="F10" s="686"/>
    </row>
    <row r="13" spans="1:12" x14ac:dyDescent="0.2">
      <c r="A13" s="91"/>
      <c r="B13" s="92" t="s">
        <v>52</v>
      </c>
      <c r="C13" s="91"/>
      <c r="D13" s="92" t="s">
        <v>52</v>
      </c>
      <c r="E13" s="92" t="s">
        <v>51</v>
      </c>
      <c r="F13" s="92" t="s">
        <v>51</v>
      </c>
    </row>
    <row r="14" spans="1:12" x14ac:dyDescent="0.2">
      <c r="A14" s="93"/>
      <c r="B14" s="94" t="s">
        <v>79</v>
      </c>
      <c r="C14" s="93"/>
      <c r="D14" s="94" t="s">
        <v>79</v>
      </c>
      <c r="E14" s="94" t="s">
        <v>80</v>
      </c>
      <c r="F14" s="94" t="s">
        <v>80</v>
      </c>
    </row>
    <row r="15" spans="1:12" x14ac:dyDescent="0.2">
      <c r="A15" s="95" t="s">
        <v>22</v>
      </c>
      <c r="B15" s="96" t="s">
        <v>81</v>
      </c>
      <c r="C15" s="95" t="s">
        <v>82</v>
      </c>
      <c r="D15" s="96" t="s">
        <v>69</v>
      </c>
      <c r="E15" s="97">
        <v>2020</v>
      </c>
      <c r="F15" s="97">
        <v>2019</v>
      </c>
    </row>
    <row r="16" spans="1:12" x14ac:dyDescent="0.2">
      <c r="A16" s="98"/>
      <c r="B16" s="98"/>
      <c r="C16" s="98"/>
      <c r="D16" s="98"/>
      <c r="E16" s="98"/>
      <c r="F16" s="98"/>
    </row>
    <row r="17" spans="1:13" x14ac:dyDescent="0.2">
      <c r="A17" s="99" t="s">
        <v>74</v>
      </c>
      <c r="B17" s="100"/>
      <c r="C17" s="100"/>
      <c r="D17" s="100"/>
      <c r="E17" s="100"/>
      <c r="F17" s="100"/>
    </row>
    <row r="18" spans="1:13" x14ac:dyDescent="0.2">
      <c r="A18" s="99" t="s">
        <v>83</v>
      </c>
      <c r="B18" s="100"/>
      <c r="C18" s="100"/>
      <c r="D18" s="100"/>
      <c r="E18" s="100"/>
      <c r="F18" s="100"/>
    </row>
    <row r="19" spans="1:13" x14ac:dyDescent="0.2">
      <c r="A19" s="99"/>
      <c r="B19" s="100"/>
      <c r="C19" s="100"/>
      <c r="D19" s="100"/>
      <c r="E19" s="100"/>
      <c r="F19" s="100"/>
    </row>
    <row r="20" spans="1:13" x14ac:dyDescent="0.2">
      <c r="A20" s="101"/>
      <c r="B20" s="101"/>
      <c r="C20" s="101"/>
      <c r="D20" s="101"/>
      <c r="E20" s="101"/>
      <c r="F20" s="101"/>
    </row>
    <row r="21" spans="1:13" ht="15" customHeight="1" x14ac:dyDescent="0.2">
      <c r="A21" s="102" t="s">
        <v>84</v>
      </c>
      <c r="B21" s="103"/>
      <c r="C21" s="103"/>
      <c r="D21" s="103"/>
      <c r="E21" s="103"/>
      <c r="F21" s="103"/>
    </row>
    <row r="22" spans="1:13" x14ac:dyDescent="0.2">
      <c r="A22" s="98"/>
      <c r="B22" s="98"/>
      <c r="C22" s="98"/>
      <c r="D22" s="98"/>
      <c r="E22" s="98"/>
      <c r="F22" s="98"/>
    </row>
    <row r="23" spans="1:13" x14ac:dyDescent="0.2">
      <c r="A23" s="99" t="s">
        <v>74</v>
      </c>
      <c r="B23" s="100"/>
      <c r="C23" s="100"/>
      <c r="D23" s="100"/>
      <c r="E23" s="100"/>
      <c r="F23" s="100"/>
    </row>
    <row r="24" spans="1:13" x14ac:dyDescent="0.2">
      <c r="A24" s="99" t="s">
        <v>85</v>
      </c>
      <c r="B24" s="100"/>
      <c r="C24" s="100"/>
      <c r="D24" s="100"/>
      <c r="E24" s="100"/>
      <c r="F24" s="100"/>
    </row>
    <row r="25" spans="1:13" x14ac:dyDescent="0.2">
      <c r="A25" s="99"/>
      <c r="B25" s="100"/>
      <c r="C25" s="100"/>
      <c r="D25" s="100"/>
      <c r="E25" s="100"/>
      <c r="F25" s="100"/>
    </row>
    <row r="26" spans="1:13" x14ac:dyDescent="0.2">
      <c r="A26" s="101"/>
      <c r="B26" s="101"/>
      <c r="C26" s="101"/>
      <c r="D26" s="101"/>
      <c r="E26" s="101"/>
      <c r="F26" s="101"/>
    </row>
    <row r="27" spans="1:13" ht="15" customHeight="1" x14ac:dyDescent="0.2">
      <c r="A27" s="102" t="s">
        <v>84</v>
      </c>
      <c r="B27" s="103"/>
      <c r="C27" s="103"/>
      <c r="D27" s="103"/>
      <c r="E27" s="103"/>
      <c r="F27" s="103"/>
    </row>
    <row r="28" spans="1:13" x14ac:dyDescent="0.2">
      <c r="A28" s="98"/>
      <c r="B28" s="98"/>
      <c r="C28" s="98"/>
      <c r="D28" s="98"/>
      <c r="E28" s="98"/>
      <c r="F28" s="98"/>
    </row>
    <row r="29" spans="1:13" ht="15" customHeight="1" x14ac:dyDescent="0.2">
      <c r="A29" s="104" t="s">
        <v>86</v>
      </c>
      <c r="B29" s="101"/>
      <c r="C29" s="101"/>
      <c r="D29" s="101"/>
      <c r="E29" s="101"/>
      <c r="F29" s="101"/>
    </row>
    <row r="30" spans="1:13" ht="15" customHeight="1" x14ac:dyDescent="0.2"/>
    <row r="31" spans="1:13" ht="15" customHeight="1" x14ac:dyDescent="0.2"/>
    <row r="32" spans="1:13" ht="15" customHeight="1" x14ac:dyDescent="0.2">
      <c r="A32" s="650" t="s">
        <v>300</v>
      </c>
      <c r="B32" s="650"/>
      <c r="C32" s="650"/>
      <c r="D32" s="650"/>
      <c r="E32" s="650"/>
      <c r="F32" s="650"/>
      <c r="G32" s="285"/>
      <c r="H32" s="285"/>
      <c r="I32" s="285"/>
      <c r="J32" s="285"/>
      <c r="K32" s="285"/>
      <c r="L32" s="285"/>
      <c r="M32" s="285"/>
    </row>
    <row r="33" spans="1:13" ht="15" customHeight="1" x14ac:dyDescent="0.2">
      <c r="A33" s="281"/>
      <c r="B33" s="281"/>
      <c r="C33" s="281"/>
      <c r="D33" s="281"/>
      <c r="E33" s="281"/>
      <c r="F33" s="281"/>
      <c r="G33" s="285"/>
      <c r="H33" s="285"/>
      <c r="I33" s="285"/>
      <c r="J33" s="285"/>
      <c r="K33" s="285"/>
      <c r="L33" s="285"/>
      <c r="M33" s="285"/>
    </row>
    <row r="34" spans="1:13" ht="15" customHeight="1" x14ac:dyDescent="0.2">
      <c r="A34" s="281"/>
      <c r="B34" s="281"/>
      <c r="C34" s="281"/>
      <c r="D34" s="281"/>
      <c r="E34" s="281"/>
      <c r="F34" s="281"/>
      <c r="G34" s="285"/>
      <c r="H34" s="285"/>
      <c r="I34" s="285"/>
      <c r="J34" s="285"/>
      <c r="K34" s="285"/>
      <c r="L34" s="285"/>
      <c r="M34" s="285"/>
    </row>
    <row r="35" spans="1:13" ht="15" customHeight="1" x14ac:dyDescent="0.2">
      <c r="A35" s="281"/>
      <c r="B35" s="281"/>
      <c r="C35" s="281"/>
      <c r="D35" s="281"/>
      <c r="E35" s="281"/>
      <c r="F35" s="281"/>
      <c r="G35" s="285"/>
      <c r="H35" s="285"/>
      <c r="I35" s="285"/>
      <c r="J35" s="285"/>
      <c r="K35" s="285"/>
      <c r="L35" s="285"/>
      <c r="M35" s="285"/>
    </row>
    <row r="36" spans="1:13" ht="15" customHeight="1" x14ac:dyDescent="0.2"/>
    <row r="37" spans="1:13" ht="15" x14ac:dyDescent="0.2">
      <c r="A37" s="648"/>
      <c r="B37" s="648"/>
      <c r="C37" s="683"/>
      <c r="D37" s="683"/>
      <c r="E37" s="683"/>
      <c r="F37" s="683"/>
      <c r="G37" s="239"/>
      <c r="H37" s="239"/>
      <c r="I37" s="239"/>
      <c r="J37" s="239"/>
      <c r="L37" s="239"/>
      <c r="M37" s="239"/>
    </row>
    <row r="38" spans="1:13" ht="15" x14ac:dyDescent="0.2">
      <c r="A38" s="684"/>
      <c r="B38" s="684"/>
      <c r="C38" s="644"/>
      <c r="D38" s="644"/>
      <c r="E38" s="644"/>
      <c r="F38" s="644"/>
      <c r="G38" s="236"/>
      <c r="H38" s="236"/>
      <c r="I38" s="236"/>
      <c r="J38" s="236"/>
      <c r="L38" s="236"/>
      <c r="M38" s="236"/>
    </row>
    <row r="39" spans="1:13" x14ac:dyDescent="0.2">
      <c r="D39" s="18"/>
      <c r="E39" s="17"/>
    </row>
    <row r="40" spans="1:13" x14ac:dyDescent="0.2">
      <c r="A40" s="19"/>
      <c r="B40" s="19"/>
      <c r="C40" s="19"/>
      <c r="D40" s="20"/>
      <c r="E40" s="17"/>
    </row>
  </sheetData>
  <mergeCells count="12">
    <mergeCell ref="E38:F38"/>
    <mergeCell ref="A37:B37"/>
    <mergeCell ref="A38:B38"/>
    <mergeCell ref="C37:D37"/>
    <mergeCell ref="C38:D38"/>
    <mergeCell ref="A5:F5"/>
    <mergeCell ref="A6:F6"/>
    <mergeCell ref="A10:F10"/>
    <mergeCell ref="A4:F4"/>
    <mergeCell ref="E37:F37"/>
    <mergeCell ref="A32:F32"/>
    <mergeCell ref="A8:F8"/>
  </mergeCells>
  <phoneticPr fontId="15" type="noConversion"/>
  <printOptions horizontalCentered="1"/>
  <pageMargins left="0.98425196850393704" right="0.78740157480314965" top="2.5766141732283465" bottom="2.3622047244094491" header="0" footer="0"/>
  <pageSetup paperSize="9" scale="66"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K71"/>
  <sheetViews>
    <sheetView showGridLines="0" topLeftCell="A21" zoomScaleNormal="100" zoomScaleSheetLayoutView="80" workbookViewId="0">
      <selection activeCell="J34" sqref="J34"/>
    </sheetView>
  </sheetViews>
  <sheetFormatPr baseColWidth="10" defaultRowHeight="15" x14ac:dyDescent="0.2"/>
  <cols>
    <col min="1" max="1" width="4" style="141" customWidth="1"/>
    <col min="2" max="2" width="19.7109375" style="141" customWidth="1"/>
    <col min="3" max="3" width="19.140625" style="141" customWidth="1"/>
    <col min="4" max="4" width="20" style="228" customWidth="1"/>
    <col min="5" max="5" width="19.5703125" style="141" bestFit="1" customWidth="1"/>
    <col min="6" max="6" width="22.140625" style="228" customWidth="1"/>
    <col min="7" max="7" width="20.42578125" style="235" customWidth="1"/>
    <col min="8" max="8" width="16.42578125" style="141" hidden="1" customWidth="1"/>
    <col min="9" max="9" width="16.42578125" style="141" bestFit="1" customWidth="1"/>
    <col min="10" max="10" width="14.140625" style="141" bestFit="1" customWidth="1"/>
    <col min="11" max="11" width="11.42578125" style="141"/>
    <col min="12" max="12" width="15.140625" style="141" bestFit="1" customWidth="1"/>
    <col min="13" max="1025" width="11.42578125" style="141"/>
    <col min="1026" max="16384" width="11.42578125" style="274"/>
  </cols>
  <sheetData>
    <row r="1" spans="1:1025" ht="18" x14ac:dyDescent="0.25">
      <c r="B1" s="228"/>
      <c r="C1" s="228"/>
      <c r="E1" s="228"/>
      <c r="G1" s="502" t="s">
        <v>130</v>
      </c>
    </row>
    <row r="2" spans="1:1025" ht="18" customHeight="1" x14ac:dyDescent="0.25">
      <c r="B2" s="228"/>
      <c r="C2" s="228"/>
      <c r="E2" s="228"/>
      <c r="G2" s="502"/>
      <c r="H2" s="159"/>
      <c r="I2" s="159"/>
    </row>
    <row r="3" spans="1:1025" ht="14.25" customHeight="1" x14ac:dyDescent="0.2">
      <c r="B3" s="228"/>
      <c r="C3" s="228"/>
      <c r="E3" s="228"/>
      <c r="G3" s="503"/>
    </row>
    <row r="4" spans="1:1025" ht="24" customHeight="1" x14ac:dyDescent="0.25">
      <c r="B4" s="700" t="str">
        <f>+[6]ACTIVO!A2</f>
        <v>BALANCE GENERAL</v>
      </c>
      <c r="C4" s="700"/>
      <c r="D4" s="700"/>
      <c r="E4" s="700"/>
      <c r="F4" s="700"/>
      <c r="G4" s="700"/>
    </row>
    <row r="5" spans="1:1025" ht="17.25" customHeight="1" x14ac:dyDescent="0.25">
      <c r="B5" s="700" t="str">
        <f>+D!A5</f>
        <v>1° DE ENERO Y EL 30 DE JUNIO DE 2020 y 2019</v>
      </c>
      <c r="C5" s="700"/>
      <c r="D5" s="700"/>
      <c r="E5" s="700"/>
      <c r="F5" s="700"/>
      <c r="G5" s="700"/>
    </row>
    <row r="6" spans="1:1025" ht="15.75" customHeight="1" x14ac:dyDescent="0.25">
      <c r="B6" s="700" t="s">
        <v>131</v>
      </c>
      <c r="C6" s="700"/>
      <c r="D6" s="700"/>
      <c r="E6" s="700"/>
      <c r="F6" s="700"/>
      <c r="G6" s="700"/>
    </row>
    <row r="7" spans="1:1025" ht="15.75" customHeight="1" x14ac:dyDescent="0.25">
      <c r="B7" s="221"/>
      <c r="C7" s="221"/>
      <c r="D7" s="221"/>
      <c r="E7" s="221"/>
      <c r="F7" s="221"/>
      <c r="G7" s="504"/>
    </row>
    <row r="8" spans="1:1025" s="554" customFormat="1" ht="15.75" customHeight="1" x14ac:dyDescent="0.2">
      <c r="A8" s="141"/>
      <c r="B8" s="641" t="s">
        <v>414</v>
      </c>
      <c r="C8" s="641"/>
      <c r="D8" s="641"/>
      <c r="E8" s="641"/>
      <c r="F8" s="641"/>
      <c r="G8" s="6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c r="FP8" s="141"/>
      <c r="FQ8" s="141"/>
      <c r="FR8" s="141"/>
      <c r="FS8" s="141"/>
      <c r="FT8" s="141"/>
      <c r="FU8" s="141"/>
      <c r="FV8" s="141"/>
      <c r="FW8" s="141"/>
      <c r="FX8" s="141"/>
      <c r="FY8" s="141"/>
      <c r="FZ8" s="141"/>
      <c r="GA8" s="141"/>
      <c r="GB8" s="141"/>
      <c r="GC8" s="141"/>
      <c r="GD8" s="141"/>
      <c r="GE8" s="141"/>
      <c r="GF8" s="141"/>
      <c r="GG8" s="141"/>
      <c r="GH8" s="141"/>
      <c r="GI8" s="141"/>
      <c r="GJ8" s="141"/>
      <c r="GK8" s="141"/>
      <c r="GL8" s="141"/>
      <c r="GM8" s="141"/>
      <c r="GN8" s="141"/>
      <c r="GO8" s="141"/>
      <c r="GP8" s="141"/>
      <c r="GQ8" s="141"/>
      <c r="GR8" s="141"/>
      <c r="GS8" s="141"/>
      <c r="GT8" s="141"/>
      <c r="GU8" s="141"/>
      <c r="GV8" s="141"/>
      <c r="GW8" s="141"/>
      <c r="GX8" s="141"/>
      <c r="GY8" s="141"/>
      <c r="GZ8" s="141"/>
      <c r="HA8" s="141"/>
      <c r="HB8" s="141"/>
      <c r="HC8" s="141"/>
      <c r="HD8" s="141"/>
      <c r="HE8" s="141"/>
      <c r="HF8" s="141"/>
      <c r="HG8" s="141"/>
      <c r="HH8" s="141"/>
      <c r="HI8" s="141"/>
      <c r="HJ8" s="141"/>
      <c r="HK8" s="141"/>
      <c r="HL8" s="141"/>
      <c r="HM8" s="141"/>
      <c r="HN8" s="141"/>
      <c r="HO8" s="141"/>
      <c r="HP8" s="141"/>
      <c r="HQ8" s="141"/>
      <c r="HR8" s="141"/>
      <c r="HS8" s="141"/>
      <c r="HT8" s="141"/>
      <c r="HU8" s="141"/>
      <c r="HV8" s="141"/>
      <c r="HW8" s="141"/>
      <c r="HX8" s="141"/>
      <c r="HY8" s="141"/>
      <c r="HZ8" s="141"/>
      <c r="IA8" s="141"/>
      <c r="IB8" s="141"/>
      <c r="IC8" s="141"/>
      <c r="ID8" s="141"/>
      <c r="IE8" s="141"/>
      <c r="IF8" s="141"/>
      <c r="IG8" s="141"/>
      <c r="IH8" s="141"/>
      <c r="II8" s="141"/>
      <c r="IJ8" s="141"/>
      <c r="IK8" s="141"/>
      <c r="IL8" s="141"/>
      <c r="IM8" s="141"/>
      <c r="IN8" s="141"/>
      <c r="IO8" s="141"/>
      <c r="IP8" s="141"/>
      <c r="IQ8" s="141"/>
      <c r="IR8" s="141"/>
      <c r="IS8" s="141"/>
      <c r="IT8" s="141"/>
      <c r="IU8" s="141"/>
      <c r="IV8" s="141"/>
      <c r="IW8" s="141"/>
      <c r="IX8" s="141"/>
      <c r="IY8" s="141"/>
      <c r="IZ8" s="141"/>
      <c r="JA8" s="141"/>
      <c r="JB8" s="141"/>
      <c r="JC8" s="141"/>
      <c r="JD8" s="141"/>
      <c r="JE8" s="141"/>
      <c r="JF8" s="141"/>
      <c r="JG8" s="141"/>
      <c r="JH8" s="141"/>
      <c r="JI8" s="141"/>
      <c r="JJ8" s="141"/>
      <c r="JK8" s="141"/>
      <c r="JL8" s="141"/>
      <c r="JM8" s="141"/>
      <c r="JN8" s="141"/>
      <c r="JO8" s="141"/>
      <c r="JP8" s="141"/>
      <c r="JQ8" s="141"/>
      <c r="JR8" s="141"/>
      <c r="JS8" s="141"/>
      <c r="JT8" s="141"/>
      <c r="JU8" s="141"/>
      <c r="JV8" s="141"/>
      <c r="JW8" s="141"/>
      <c r="JX8" s="141"/>
      <c r="JY8" s="141"/>
      <c r="JZ8" s="141"/>
      <c r="KA8" s="141"/>
      <c r="KB8" s="141"/>
      <c r="KC8" s="141"/>
      <c r="KD8" s="141"/>
      <c r="KE8" s="141"/>
      <c r="KF8" s="141"/>
      <c r="KG8" s="141"/>
      <c r="KH8" s="141"/>
      <c r="KI8" s="141"/>
      <c r="KJ8" s="141"/>
      <c r="KK8" s="141"/>
      <c r="KL8" s="141"/>
      <c r="KM8" s="141"/>
      <c r="KN8" s="141"/>
      <c r="KO8" s="141"/>
      <c r="KP8" s="141"/>
      <c r="KQ8" s="141"/>
      <c r="KR8" s="141"/>
      <c r="KS8" s="141"/>
      <c r="KT8" s="141"/>
      <c r="KU8" s="141"/>
      <c r="KV8" s="141"/>
      <c r="KW8" s="141"/>
      <c r="KX8" s="141"/>
      <c r="KY8" s="141"/>
      <c r="KZ8" s="141"/>
      <c r="LA8" s="141"/>
      <c r="LB8" s="141"/>
      <c r="LC8" s="141"/>
      <c r="LD8" s="141"/>
      <c r="LE8" s="141"/>
      <c r="LF8" s="141"/>
      <c r="LG8" s="141"/>
      <c r="LH8" s="141"/>
      <c r="LI8" s="141"/>
      <c r="LJ8" s="141"/>
      <c r="LK8" s="141"/>
      <c r="LL8" s="141"/>
      <c r="LM8" s="141"/>
      <c r="LN8" s="141"/>
      <c r="LO8" s="141"/>
      <c r="LP8" s="141"/>
      <c r="LQ8" s="141"/>
      <c r="LR8" s="141"/>
      <c r="LS8" s="141"/>
      <c r="LT8" s="141"/>
      <c r="LU8" s="141"/>
      <c r="LV8" s="141"/>
      <c r="LW8" s="141"/>
      <c r="LX8" s="141"/>
      <c r="LY8" s="141"/>
      <c r="LZ8" s="141"/>
      <c r="MA8" s="141"/>
      <c r="MB8" s="141"/>
      <c r="MC8" s="141"/>
      <c r="MD8" s="141"/>
      <c r="ME8" s="141"/>
      <c r="MF8" s="141"/>
      <c r="MG8" s="141"/>
      <c r="MH8" s="141"/>
      <c r="MI8" s="141"/>
      <c r="MJ8" s="141"/>
      <c r="MK8" s="141"/>
      <c r="ML8" s="141"/>
      <c r="MM8" s="141"/>
      <c r="MN8" s="141"/>
      <c r="MO8" s="141"/>
      <c r="MP8" s="141"/>
      <c r="MQ8" s="141"/>
      <c r="MR8" s="141"/>
      <c r="MS8" s="141"/>
      <c r="MT8" s="141"/>
      <c r="MU8" s="141"/>
      <c r="MV8" s="141"/>
      <c r="MW8" s="141"/>
      <c r="MX8" s="141"/>
      <c r="MY8" s="141"/>
      <c r="MZ8" s="141"/>
      <c r="NA8" s="141"/>
      <c r="NB8" s="141"/>
      <c r="NC8" s="141"/>
      <c r="ND8" s="141"/>
      <c r="NE8" s="141"/>
      <c r="NF8" s="141"/>
      <c r="NG8" s="141"/>
      <c r="NH8" s="141"/>
      <c r="NI8" s="141"/>
      <c r="NJ8" s="141"/>
      <c r="NK8" s="141"/>
      <c r="NL8" s="141"/>
      <c r="NM8" s="141"/>
      <c r="NN8" s="141"/>
      <c r="NO8" s="141"/>
      <c r="NP8" s="141"/>
      <c r="NQ8" s="141"/>
      <c r="NR8" s="141"/>
      <c r="NS8" s="141"/>
      <c r="NT8" s="141"/>
      <c r="NU8" s="141"/>
      <c r="NV8" s="141"/>
      <c r="NW8" s="141"/>
      <c r="NX8" s="141"/>
      <c r="NY8" s="141"/>
      <c r="NZ8" s="141"/>
      <c r="OA8" s="141"/>
      <c r="OB8" s="141"/>
      <c r="OC8" s="141"/>
      <c r="OD8" s="141"/>
      <c r="OE8" s="141"/>
      <c r="OF8" s="141"/>
      <c r="OG8" s="141"/>
      <c r="OH8" s="141"/>
      <c r="OI8" s="141"/>
      <c r="OJ8" s="141"/>
      <c r="OK8" s="141"/>
      <c r="OL8" s="141"/>
      <c r="OM8" s="141"/>
      <c r="ON8" s="141"/>
      <c r="OO8" s="141"/>
      <c r="OP8" s="141"/>
      <c r="OQ8" s="141"/>
      <c r="OR8" s="141"/>
      <c r="OS8" s="141"/>
      <c r="OT8" s="141"/>
      <c r="OU8" s="141"/>
      <c r="OV8" s="141"/>
      <c r="OW8" s="141"/>
      <c r="OX8" s="141"/>
      <c r="OY8" s="141"/>
      <c r="OZ8" s="141"/>
      <c r="PA8" s="141"/>
      <c r="PB8" s="141"/>
      <c r="PC8" s="141"/>
      <c r="PD8" s="141"/>
      <c r="PE8" s="141"/>
      <c r="PF8" s="141"/>
      <c r="PG8" s="141"/>
      <c r="PH8" s="141"/>
      <c r="PI8" s="141"/>
      <c r="PJ8" s="141"/>
      <c r="PK8" s="141"/>
      <c r="PL8" s="141"/>
      <c r="PM8" s="141"/>
      <c r="PN8" s="141"/>
      <c r="PO8" s="141"/>
      <c r="PP8" s="141"/>
      <c r="PQ8" s="141"/>
      <c r="PR8" s="141"/>
      <c r="PS8" s="141"/>
      <c r="PT8" s="141"/>
      <c r="PU8" s="141"/>
      <c r="PV8" s="141"/>
      <c r="PW8" s="141"/>
      <c r="PX8" s="141"/>
      <c r="PY8" s="141"/>
      <c r="PZ8" s="141"/>
      <c r="QA8" s="141"/>
      <c r="QB8" s="141"/>
      <c r="QC8" s="141"/>
      <c r="QD8" s="141"/>
      <c r="QE8" s="141"/>
      <c r="QF8" s="141"/>
      <c r="QG8" s="141"/>
      <c r="QH8" s="141"/>
      <c r="QI8" s="141"/>
      <c r="QJ8" s="141"/>
      <c r="QK8" s="141"/>
      <c r="QL8" s="141"/>
      <c r="QM8" s="141"/>
      <c r="QN8" s="141"/>
      <c r="QO8" s="141"/>
      <c r="QP8" s="141"/>
      <c r="QQ8" s="141"/>
      <c r="QR8" s="141"/>
      <c r="QS8" s="141"/>
      <c r="QT8" s="141"/>
      <c r="QU8" s="141"/>
      <c r="QV8" s="141"/>
      <c r="QW8" s="141"/>
      <c r="QX8" s="141"/>
      <c r="QY8" s="141"/>
      <c r="QZ8" s="141"/>
      <c r="RA8" s="141"/>
      <c r="RB8" s="141"/>
      <c r="RC8" s="141"/>
      <c r="RD8" s="141"/>
      <c r="RE8" s="141"/>
      <c r="RF8" s="141"/>
      <c r="RG8" s="141"/>
      <c r="RH8" s="141"/>
      <c r="RI8" s="141"/>
      <c r="RJ8" s="141"/>
      <c r="RK8" s="141"/>
      <c r="RL8" s="141"/>
      <c r="RM8" s="141"/>
      <c r="RN8" s="141"/>
      <c r="RO8" s="141"/>
      <c r="RP8" s="141"/>
      <c r="RQ8" s="141"/>
      <c r="RR8" s="141"/>
      <c r="RS8" s="141"/>
      <c r="RT8" s="141"/>
      <c r="RU8" s="141"/>
      <c r="RV8" s="141"/>
      <c r="RW8" s="141"/>
      <c r="RX8" s="141"/>
      <c r="RY8" s="141"/>
      <c r="RZ8" s="141"/>
      <c r="SA8" s="141"/>
      <c r="SB8" s="141"/>
      <c r="SC8" s="141"/>
      <c r="SD8" s="141"/>
      <c r="SE8" s="141"/>
      <c r="SF8" s="141"/>
      <c r="SG8" s="141"/>
      <c r="SH8" s="141"/>
      <c r="SI8" s="141"/>
      <c r="SJ8" s="141"/>
      <c r="SK8" s="141"/>
      <c r="SL8" s="141"/>
      <c r="SM8" s="141"/>
      <c r="SN8" s="141"/>
      <c r="SO8" s="141"/>
      <c r="SP8" s="141"/>
      <c r="SQ8" s="141"/>
      <c r="SR8" s="141"/>
      <c r="SS8" s="141"/>
      <c r="ST8" s="141"/>
      <c r="SU8" s="141"/>
      <c r="SV8" s="141"/>
      <c r="SW8" s="141"/>
      <c r="SX8" s="141"/>
      <c r="SY8" s="141"/>
      <c r="SZ8" s="141"/>
      <c r="TA8" s="141"/>
      <c r="TB8" s="141"/>
      <c r="TC8" s="141"/>
      <c r="TD8" s="141"/>
      <c r="TE8" s="141"/>
      <c r="TF8" s="141"/>
      <c r="TG8" s="141"/>
      <c r="TH8" s="141"/>
      <c r="TI8" s="141"/>
      <c r="TJ8" s="141"/>
      <c r="TK8" s="141"/>
      <c r="TL8" s="141"/>
      <c r="TM8" s="141"/>
      <c r="TN8" s="141"/>
      <c r="TO8" s="141"/>
      <c r="TP8" s="141"/>
      <c r="TQ8" s="141"/>
      <c r="TR8" s="141"/>
      <c r="TS8" s="141"/>
      <c r="TT8" s="141"/>
      <c r="TU8" s="141"/>
      <c r="TV8" s="141"/>
      <c r="TW8" s="141"/>
      <c r="TX8" s="141"/>
      <c r="TY8" s="141"/>
      <c r="TZ8" s="141"/>
      <c r="UA8" s="141"/>
      <c r="UB8" s="141"/>
      <c r="UC8" s="141"/>
      <c r="UD8" s="141"/>
      <c r="UE8" s="141"/>
      <c r="UF8" s="141"/>
      <c r="UG8" s="141"/>
      <c r="UH8" s="141"/>
      <c r="UI8" s="141"/>
      <c r="UJ8" s="141"/>
      <c r="UK8" s="141"/>
      <c r="UL8" s="141"/>
      <c r="UM8" s="141"/>
      <c r="UN8" s="141"/>
      <c r="UO8" s="141"/>
      <c r="UP8" s="141"/>
      <c r="UQ8" s="141"/>
      <c r="UR8" s="141"/>
      <c r="US8" s="141"/>
      <c r="UT8" s="141"/>
      <c r="UU8" s="141"/>
      <c r="UV8" s="141"/>
      <c r="UW8" s="141"/>
      <c r="UX8" s="141"/>
      <c r="UY8" s="141"/>
      <c r="UZ8" s="141"/>
      <c r="VA8" s="141"/>
      <c r="VB8" s="141"/>
      <c r="VC8" s="141"/>
      <c r="VD8" s="141"/>
      <c r="VE8" s="141"/>
      <c r="VF8" s="141"/>
      <c r="VG8" s="141"/>
      <c r="VH8" s="141"/>
      <c r="VI8" s="141"/>
      <c r="VJ8" s="141"/>
      <c r="VK8" s="141"/>
      <c r="VL8" s="141"/>
      <c r="VM8" s="141"/>
      <c r="VN8" s="141"/>
      <c r="VO8" s="141"/>
      <c r="VP8" s="141"/>
      <c r="VQ8" s="141"/>
      <c r="VR8" s="141"/>
      <c r="VS8" s="141"/>
      <c r="VT8" s="141"/>
      <c r="VU8" s="141"/>
      <c r="VV8" s="141"/>
      <c r="VW8" s="141"/>
      <c r="VX8" s="141"/>
      <c r="VY8" s="141"/>
      <c r="VZ8" s="141"/>
      <c r="WA8" s="141"/>
      <c r="WB8" s="141"/>
      <c r="WC8" s="141"/>
      <c r="WD8" s="141"/>
      <c r="WE8" s="141"/>
      <c r="WF8" s="141"/>
      <c r="WG8" s="141"/>
      <c r="WH8" s="141"/>
      <c r="WI8" s="141"/>
      <c r="WJ8" s="141"/>
      <c r="WK8" s="141"/>
      <c r="WL8" s="141"/>
      <c r="WM8" s="141"/>
      <c r="WN8" s="141"/>
      <c r="WO8" s="141"/>
      <c r="WP8" s="141"/>
      <c r="WQ8" s="141"/>
      <c r="WR8" s="141"/>
      <c r="WS8" s="141"/>
      <c r="WT8" s="141"/>
      <c r="WU8" s="141"/>
      <c r="WV8" s="141"/>
      <c r="WW8" s="141"/>
      <c r="WX8" s="141"/>
      <c r="WY8" s="141"/>
      <c r="WZ8" s="141"/>
      <c r="XA8" s="141"/>
      <c r="XB8" s="141"/>
      <c r="XC8" s="141"/>
      <c r="XD8" s="141"/>
      <c r="XE8" s="141"/>
      <c r="XF8" s="141"/>
      <c r="XG8" s="141"/>
      <c r="XH8" s="141"/>
      <c r="XI8" s="141"/>
      <c r="XJ8" s="141"/>
      <c r="XK8" s="141"/>
      <c r="XL8" s="141"/>
      <c r="XM8" s="141"/>
      <c r="XN8" s="141"/>
      <c r="XO8" s="141"/>
      <c r="XP8" s="141"/>
      <c r="XQ8" s="141"/>
      <c r="XR8" s="141"/>
      <c r="XS8" s="141"/>
      <c r="XT8" s="141"/>
      <c r="XU8" s="141"/>
      <c r="XV8" s="141"/>
      <c r="XW8" s="141"/>
      <c r="XX8" s="141"/>
      <c r="XY8" s="141"/>
      <c r="XZ8" s="141"/>
      <c r="YA8" s="141"/>
      <c r="YB8" s="141"/>
      <c r="YC8" s="141"/>
      <c r="YD8" s="141"/>
      <c r="YE8" s="141"/>
      <c r="YF8" s="141"/>
      <c r="YG8" s="141"/>
      <c r="YH8" s="141"/>
      <c r="YI8" s="141"/>
      <c r="YJ8" s="141"/>
      <c r="YK8" s="141"/>
      <c r="YL8" s="141"/>
      <c r="YM8" s="141"/>
      <c r="YN8" s="141"/>
      <c r="YO8" s="141"/>
      <c r="YP8" s="141"/>
      <c r="YQ8" s="141"/>
      <c r="YR8" s="141"/>
      <c r="YS8" s="141"/>
      <c r="YT8" s="141"/>
      <c r="YU8" s="141"/>
      <c r="YV8" s="141"/>
      <c r="YW8" s="141"/>
      <c r="YX8" s="141"/>
      <c r="YY8" s="141"/>
      <c r="YZ8" s="141"/>
      <c r="ZA8" s="141"/>
      <c r="ZB8" s="141"/>
      <c r="ZC8" s="141"/>
      <c r="ZD8" s="141"/>
      <c r="ZE8" s="141"/>
      <c r="ZF8" s="141"/>
      <c r="ZG8" s="141"/>
      <c r="ZH8" s="141"/>
      <c r="ZI8" s="141"/>
      <c r="ZJ8" s="141"/>
      <c r="ZK8" s="141"/>
      <c r="ZL8" s="141"/>
      <c r="ZM8" s="141"/>
      <c r="ZN8" s="141"/>
      <c r="ZO8" s="141"/>
      <c r="ZP8" s="141"/>
      <c r="ZQ8" s="141"/>
      <c r="ZR8" s="141"/>
      <c r="ZS8" s="141"/>
      <c r="ZT8" s="141"/>
      <c r="ZU8" s="141"/>
      <c r="ZV8" s="141"/>
      <c r="ZW8" s="141"/>
      <c r="ZX8" s="141"/>
      <c r="ZY8" s="141"/>
      <c r="ZZ8" s="141"/>
      <c r="AAA8" s="141"/>
      <c r="AAB8" s="141"/>
      <c r="AAC8" s="141"/>
      <c r="AAD8" s="141"/>
      <c r="AAE8" s="141"/>
      <c r="AAF8" s="141"/>
      <c r="AAG8" s="141"/>
      <c r="AAH8" s="141"/>
      <c r="AAI8" s="141"/>
      <c r="AAJ8" s="141"/>
      <c r="AAK8" s="141"/>
      <c r="AAL8" s="141"/>
      <c r="AAM8" s="141"/>
      <c r="AAN8" s="141"/>
      <c r="AAO8" s="141"/>
      <c r="AAP8" s="141"/>
      <c r="AAQ8" s="141"/>
      <c r="AAR8" s="141"/>
      <c r="AAS8" s="141"/>
      <c r="AAT8" s="141"/>
      <c r="AAU8" s="141"/>
      <c r="AAV8" s="141"/>
      <c r="AAW8" s="141"/>
      <c r="AAX8" s="141"/>
      <c r="AAY8" s="141"/>
      <c r="AAZ8" s="141"/>
      <c r="ABA8" s="141"/>
      <c r="ABB8" s="141"/>
      <c r="ABC8" s="141"/>
      <c r="ABD8" s="141"/>
      <c r="ABE8" s="141"/>
      <c r="ABF8" s="141"/>
      <c r="ABG8" s="141"/>
      <c r="ABH8" s="141"/>
      <c r="ABI8" s="141"/>
      <c r="ABJ8" s="141"/>
      <c r="ABK8" s="141"/>
      <c r="ABL8" s="141"/>
      <c r="ABM8" s="141"/>
      <c r="ABN8" s="141"/>
      <c r="ABO8" s="141"/>
      <c r="ABP8" s="141"/>
      <c r="ABQ8" s="141"/>
      <c r="ABR8" s="141"/>
      <c r="ABS8" s="141"/>
      <c r="ABT8" s="141"/>
      <c r="ABU8" s="141"/>
      <c r="ABV8" s="141"/>
      <c r="ABW8" s="141"/>
      <c r="ABX8" s="141"/>
      <c r="ABY8" s="141"/>
      <c r="ABZ8" s="141"/>
      <c r="ACA8" s="141"/>
      <c r="ACB8" s="141"/>
      <c r="ACC8" s="141"/>
      <c r="ACD8" s="141"/>
      <c r="ACE8" s="141"/>
      <c r="ACF8" s="141"/>
      <c r="ACG8" s="141"/>
      <c r="ACH8" s="141"/>
      <c r="ACI8" s="141"/>
      <c r="ACJ8" s="141"/>
      <c r="ACK8" s="141"/>
      <c r="ACL8" s="141"/>
      <c r="ACM8" s="141"/>
      <c r="ACN8" s="141"/>
      <c r="ACO8" s="141"/>
      <c r="ACP8" s="141"/>
      <c r="ACQ8" s="141"/>
      <c r="ACR8" s="141"/>
      <c r="ACS8" s="141"/>
      <c r="ACT8" s="141"/>
      <c r="ACU8" s="141"/>
      <c r="ACV8" s="141"/>
      <c r="ACW8" s="141"/>
      <c r="ACX8" s="141"/>
      <c r="ACY8" s="141"/>
      <c r="ACZ8" s="141"/>
      <c r="ADA8" s="141"/>
      <c r="ADB8" s="141"/>
      <c r="ADC8" s="141"/>
      <c r="ADD8" s="141"/>
      <c r="ADE8" s="141"/>
      <c r="ADF8" s="141"/>
      <c r="ADG8" s="141"/>
      <c r="ADH8" s="141"/>
      <c r="ADI8" s="141"/>
      <c r="ADJ8" s="141"/>
      <c r="ADK8" s="141"/>
      <c r="ADL8" s="141"/>
      <c r="ADM8" s="141"/>
      <c r="ADN8" s="141"/>
      <c r="ADO8" s="141"/>
      <c r="ADP8" s="141"/>
      <c r="ADQ8" s="141"/>
      <c r="ADR8" s="141"/>
      <c r="ADS8" s="141"/>
      <c r="ADT8" s="141"/>
      <c r="ADU8" s="141"/>
      <c r="ADV8" s="141"/>
      <c r="ADW8" s="141"/>
      <c r="ADX8" s="141"/>
      <c r="ADY8" s="141"/>
      <c r="ADZ8" s="141"/>
      <c r="AEA8" s="141"/>
      <c r="AEB8" s="141"/>
      <c r="AEC8" s="141"/>
      <c r="AED8" s="141"/>
      <c r="AEE8" s="141"/>
      <c r="AEF8" s="141"/>
      <c r="AEG8" s="141"/>
      <c r="AEH8" s="141"/>
      <c r="AEI8" s="141"/>
      <c r="AEJ8" s="141"/>
      <c r="AEK8" s="141"/>
      <c r="AEL8" s="141"/>
      <c r="AEM8" s="141"/>
      <c r="AEN8" s="141"/>
      <c r="AEO8" s="141"/>
      <c r="AEP8" s="141"/>
      <c r="AEQ8" s="141"/>
      <c r="AER8" s="141"/>
      <c r="AES8" s="141"/>
      <c r="AET8" s="141"/>
      <c r="AEU8" s="141"/>
      <c r="AEV8" s="141"/>
      <c r="AEW8" s="141"/>
      <c r="AEX8" s="141"/>
      <c r="AEY8" s="141"/>
      <c r="AEZ8" s="141"/>
      <c r="AFA8" s="141"/>
      <c r="AFB8" s="141"/>
      <c r="AFC8" s="141"/>
      <c r="AFD8" s="141"/>
      <c r="AFE8" s="141"/>
      <c r="AFF8" s="141"/>
      <c r="AFG8" s="141"/>
      <c r="AFH8" s="141"/>
      <c r="AFI8" s="141"/>
      <c r="AFJ8" s="141"/>
      <c r="AFK8" s="141"/>
      <c r="AFL8" s="141"/>
      <c r="AFM8" s="141"/>
      <c r="AFN8" s="141"/>
      <c r="AFO8" s="141"/>
      <c r="AFP8" s="141"/>
      <c r="AFQ8" s="141"/>
      <c r="AFR8" s="141"/>
      <c r="AFS8" s="141"/>
      <c r="AFT8" s="141"/>
      <c r="AFU8" s="141"/>
      <c r="AFV8" s="141"/>
      <c r="AFW8" s="141"/>
      <c r="AFX8" s="141"/>
      <c r="AFY8" s="141"/>
      <c r="AFZ8" s="141"/>
      <c r="AGA8" s="141"/>
      <c r="AGB8" s="141"/>
      <c r="AGC8" s="141"/>
      <c r="AGD8" s="141"/>
      <c r="AGE8" s="141"/>
      <c r="AGF8" s="141"/>
      <c r="AGG8" s="141"/>
      <c r="AGH8" s="141"/>
      <c r="AGI8" s="141"/>
      <c r="AGJ8" s="141"/>
      <c r="AGK8" s="141"/>
      <c r="AGL8" s="141"/>
      <c r="AGM8" s="141"/>
      <c r="AGN8" s="141"/>
      <c r="AGO8" s="141"/>
      <c r="AGP8" s="141"/>
      <c r="AGQ8" s="141"/>
      <c r="AGR8" s="141"/>
      <c r="AGS8" s="141"/>
      <c r="AGT8" s="141"/>
      <c r="AGU8" s="141"/>
      <c r="AGV8" s="141"/>
      <c r="AGW8" s="141"/>
      <c r="AGX8" s="141"/>
      <c r="AGY8" s="141"/>
      <c r="AGZ8" s="141"/>
      <c r="AHA8" s="141"/>
      <c r="AHB8" s="141"/>
      <c r="AHC8" s="141"/>
      <c r="AHD8" s="141"/>
      <c r="AHE8" s="141"/>
      <c r="AHF8" s="141"/>
      <c r="AHG8" s="141"/>
      <c r="AHH8" s="141"/>
      <c r="AHI8" s="141"/>
      <c r="AHJ8" s="141"/>
      <c r="AHK8" s="141"/>
      <c r="AHL8" s="141"/>
      <c r="AHM8" s="141"/>
      <c r="AHN8" s="141"/>
      <c r="AHO8" s="141"/>
      <c r="AHP8" s="141"/>
      <c r="AHQ8" s="141"/>
      <c r="AHR8" s="141"/>
      <c r="AHS8" s="141"/>
      <c r="AHT8" s="141"/>
      <c r="AHU8" s="141"/>
      <c r="AHV8" s="141"/>
      <c r="AHW8" s="141"/>
      <c r="AHX8" s="141"/>
      <c r="AHY8" s="141"/>
      <c r="AHZ8" s="141"/>
      <c r="AIA8" s="141"/>
      <c r="AIB8" s="141"/>
      <c r="AIC8" s="141"/>
      <c r="AID8" s="141"/>
      <c r="AIE8" s="141"/>
      <c r="AIF8" s="141"/>
      <c r="AIG8" s="141"/>
      <c r="AIH8" s="141"/>
      <c r="AII8" s="141"/>
      <c r="AIJ8" s="141"/>
      <c r="AIK8" s="141"/>
      <c r="AIL8" s="141"/>
      <c r="AIM8" s="141"/>
      <c r="AIN8" s="141"/>
      <c r="AIO8" s="141"/>
      <c r="AIP8" s="141"/>
      <c r="AIQ8" s="141"/>
      <c r="AIR8" s="141"/>
      <c r="AIS8" s="141"/>
      <c r="AIT8" s="141"/>
      <c r="AIU8" s="141"/>
      <c r="AIV8" s="141"/>
      <c r="AIW8" s="141"/>
      <c r="AIX8" s="141"/>
      <c r="AIY8" s="141"/>
      <c r="AIZ8" s="141"/>
      <c r="AJA8" s="141"/>
      <c r="AJB8" s="141"/>
      <c r="AJC8" s="141"/>
      <c r="AJD8" s="141"/>
      <c r="AJE8" s="141"/>
      <c r="AJF8" s="141"/>
      <c r="AJG8" s="141"/>
      <c r="AJH8" s="141"/>
      <c r="AJI8" s="141"/>
      <c r="AJJ8" s="141"/>
      <c r="AJK8" s="141"/>
      <c r="AJL8" s="141"/>
      <c r="AJM8" s="141"/>
      <c r="AJN8" s="141"/>
      <c r="AJO8" s="141"/>
      <c r="AJP8" s="141"/>
      <c r="AJQ8" s="141"/>
      <c r="AJR8" s="141"/>
      <c r="AJS8" s="141"/>
      <c r="AJT8" s="141"/>
      <c r="AJU8" s="141"/>
      <c r="AJV8" s="141"/>
      <c r="AJW8" s="141"/>
      <c r="AJX8" s="141"/>
      <c r="AJY8" s="141"/>
      <c r="AJZ8" s="141"/>
      <c r="AKA8" s="141"/>
      <c r="AKB8" s="141"/>
      <c r="AKC8" s="141"/>
      <c r="AKD8" s="141"/>
      <c r="AKE8" s="141"/>
      <c r="AKF8" s="141"/>
      <c r="AKG8" s="141"/>
      <c r="AKH8" s="141"/>
      <c r="AKI8" s="141"/>
      <c r="AKJ8" s="141"/>
      <c r="AKK8" s="141"/>
      <c r="AKL8" s="141"/>
      <c r="AKM8" s="141"/>
      <c r="AKN8" s="141"/>
      <c r="AKO8" s="141"/>
      <c r="AKP8" s="141"/>
      <c r="AKQ8" s="141"/>
      <c r="AKR8" s="141"/>
      <c r="AKS8" s="141"/>
      <c r="AKT8" s="141"/>
      <c r="AKU8" s="141"/>
      <c r="AKV8" s="141"/>
      <c r="AKW8" s="141"/>
      <c r="AKX8" s="141"/>
      <c r="AKY8" s="141"/>
      <c r="AKZ8" s="141"/>
      <c r="ALA8" s="141"/>
      <c r="ALB8" s="141"/>
      <c r="ALC8" s="141"/>
      <c r="ALD8" s="141"/>
      <c r="ALE8" s="141"/>
      <c r="ALF8" s="141"/>
      <c r="ALG8" s="141"/>
      <c r="ALH8" s="141"/>
      <c r="ALI8" s="141"/>
      <c r="ALJ8" s="141"/>
      <c r="ALK8" s="141"/>
      <c r="ALL8" s="141"/>
      <c r="ALM8" s="141"/>
      <c r="ALN8" s="141"/>
      <c r="ALO8" s="141"/>
      <c r="ALP8" s="141"/>
      <c r="ALQ8" s="141"/>
      <c r="ALR8" s="141"/>
      <c r="ALS8" s="141"/>
      <c r="ALT8" s="141"/>
      <c r="ALU8" s="141"/>
      <c r="ALV8" s="141"/>
      <c r="ALW8" s="141"/>
      <c r="ALX8" s="141"/>
      <c r="ALY8" s="141"/>
      <c r="ALZ8" s="141"/>
      <c r="AMA8" s="141"/>
      <c r="AMB8" s="141"/>
      <c r="AMC8" s="141"/>
      <c r="AMD8" s="141"/>
      <c r="AME8" s="141"/>
      <c r="AMF8" s="141"/>
      <c r="AMG8" s="141"/>
      <c r="AMH8" s="141"/>
      <c r="AMI8" s="141"/>
      <c r="AMJ8" s="141"/>
      <c r="AMK8" s="141"/>
    </row>
    <row r="9" spans="1:1025" s="554" customFormat="1" ht="15.75" customHeight="1" x14ac:dyDescent="0.25">
      <c r="A9" s="141"/>
      <c r="B9" s="221"/>
      <c r="C9" s="221"/>
      <c r="D9" s="221"/>
      <c r="E9" s="221"/>
      <c r="F9" s="221"/>
      <c r="G9" s="504"/>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c r="FW9" s="141"/>
      <c r="FX9" s="141"/>
      <c r="FY9" s="141"/>
      <c r="FZ9" s="141"/>
      <c r="GA9" s="141"/>
      <c r="GB9" s="141"/>
      <c r="GC9" s="141"/>
      <c r="GD9" s="141"/>
      <c r="GE9" s="141"/>
      <c r="GF9" s="141"/>
      <c r="GG9" s="141"/>
      <c r="GH9" s="141"/>
      <c r="GI9" s="141"/>
      <c r="GJ9" s="141"/>
      <c r="GK9" s="141"/>
      <c r="GL9" s="141"/>
      <c r="GM9" s="141"/>
      <c r="GN9" s="141"/>
      <c r="GO9" s="141"/>
      <c r="GP9" s="141"/>
      <c r="GQ9" s="141"/>
      <c r="GR9" s="141"/>
      <c r="GS9" s="141"/>
      <c r="GT9" s="141"/>
      <c r="GU9" s="141"/>
      <c r="GV9" s="141"/>
      <c r="GW9" s="141"/>
      <c r="GX9" s="141"/>
      <c r="GY9" s="141"/>
      <c r="GZ9" s="141"/>
      <c r="HA9" s="141"/>
      <c r="HB9" s="141"/>
      <c r="HC9" s="141"/>
      <c r="HD9" s="141"/>
      <c r="HE9" s="141"/>
      <c r="HF9" s="141"/>
      <c r="HG9" s="141"/>
      <c r="HH9" s="141"/>
      <c r="HI9" s="141"/>
      <c r="HJ9" s="141"/>
      <c r="HK9" s="141"/>
      <c r="HL9" s="141"/>
      <c r="HM9" s="141"/>
      <c r="HN9" s="141"/>
      <c r="HO9" s="141"/>
      <c r="HP9" s="141"/>
      <c r="HQ9" s="141"/>
      <c r="HR9" s="141"/>
      <c r="HS9" s="141"/>
      <c r="HT9" s="141"/>
      <c r="HU9" s="141"/>
      <c r="HV9" s="141"/>
      <c r="HW9" s="141"/>
      <c r="HX9" s="141"/>
      <c r="HY9" s="141"/>
      <c r="HZ9" s="141"/>
      <c r="IA9" s="141"/>
      <c r="IB9" s="141"/>
      <c r="IC9" s="141"/>
      <c r="ID9" s="141"/>
      <c r="IE9" s="141"/>
      <c r="IF9" s="141"/>
      <c r="IG9" s="141"/>
      <c r="IH9" s="141"/>
      <c r="II9" s="141"/>
      <c r="IJ9" s="141"/>
      <c r="IK9" s="141"/>
      <c r="IL9" s="141"/>
      <c r="IM9" s="141"/>
      <c r="IN9" s="141"/>
      <c r="IO9" s="141"/>
      <c r="IP9" s="141"/>
      <c r="IQ9" s="141"/>
      <c r="IR9" s="141"/>
      <c r="IS9" s="141"/>
      <c r="IT9" s="141"/>
      <c r="IU9" s="141"/>
      <c r="IV9" s="141"/>
      <c r="IW9" s="141"/>
      <c r="IX9" s="141"/>
      <c r="IY9" s="141"/>
      <c r="IZ9" s="141"/>
      <c r="JA9" s="141"/>
      <c r="JB9" s="141"/>
      <c r="JC9" s="141"/>
      <c r="JD9" s="141"/>
      <c r="JE9" s="141"/>
      <c r="JF9" s="141"/>
      <c r="JG9" s="141"/>
      <c r="JH9" s="141"/>
      <c r="JI9" s="141"/>
      <c r="JJ9" s="141"/>
      <c r="JK9" s="141"/>
      <c r="JL9" s="141"/>
      <c r="JM9" s="141"/>
      <c r="JN9" s="141"/>
      <c r="JO9" s="141"/>
      <c r="JP9" s="141"/>
      <c r="JQ9" s="141"/>
      <c r="JR9" s="141"/>
      <c r="JS9" s="141"/>
      <c r="JT9" s="141"/>
      <c r="JU9" s="141"/>
      <c r="JV9" s="141"/>
      <c r="JW9" s="141"/>
      <c r="JX9" s="141"/>
      <c r="JY9" s="141"/>
      <c r="JZ9" s="141"/>
      <c r="KA9" s="141"/>
      <c r="KB9" s="141"/>
      <c r="KC9" s="141"/>
      <c r="KD9" s="141"/>
      <c r="KE9" s="141"/>
      <c r="KF9" s="141"/>
      <c r="KG9" s="141"/>
      <c r="KH9" s="141"/>
      <c r="KI9" s="141"/>
      <c r="KJ9" s="141"/>
      <c r="KK9" s="141"/>
      <c r="KL9" s="141"/>
      <c r="KM9" s="141"/>
      <c r="KN9" s="141"/>
      <c r="KO9" s="141"/>
      <c r="KP9" s="141"/>
      <c r="KQ9" s="141"/>
      <c r="KR9" s="141"/>
      <c r="KS9" s="141"/>
      <c r="KT9" s="141"/>
      <c r="KU9" s="141"/>
      <c r="KV9" s="141"/>
      <c r="KW9" s="141"/>
      <c r="KX9" s="141"/>
      <c r="KY9" s="141"/>
      <c r="KZ9" s="141"/>
      <c r="LA9" s="141"/>
      <c r="LB9" s="141"/>
      <c r="LC9" s="141"/>
      <c r="LD9" s="141"/>
      <c r="LE9" s="141"/>
      <c r="LF9" s="141"/>
      <c r="LG9" s="141"/>
      <c r="LH9" s="141"/>
      <c r="LI9" s="141"/>
      <c r="LJ9" s="141"/>
      <c r="LK9" s="141"/>
      <c r="LL9" s="141"/>
      <c r="LM9" s="141"/>
      <c r="LN9" s="141"/>
      <c r="LO9" s="141"/>
      <c r="LP9" s="141"/>
      <c r="LQ9" s="141"/>
      <c r="LR9" s="141"/>
      <c r="LS9" s="141"/>
      <c r="LT9" s="141"/>
      <c r="LU9" s="141"/>
      <c r="LV9" s="141"/>
      <c r="LW9" s="141"/>
      <c r="LX9" s="141"/>
      <c r="LY9" s="141"/>
      <c r="LZ9" s="141"/>
      <c r="MA9" s="141"/>
      <c r="MB9" s="141"/>
      <c r="MC9" s="141"/>
      <c r="MD9" s="141"/>
      <c r="ME9" s="141"/>
      <c r="MF9" s="141"/>
      <c r="MG9" s="141"/>
      <c r="MH9" s="141"/>
      <c r="MI9" s="141"/>
      <c r="MJ9" s="141"/>
      <c r="MK9" s="141"/>
      <c r="ML9" s="141"/>
      <c r="MM9" s="141"/>
      <c r="MN9" s="141"/>
      <c r="MO9" s="141"/>
      <c r="MP9" s="141"/>
      <c r="MQ9" s="141"/>
      <c r="MR9" s="141"/>
      <c r="MS9" s="141"/>
      <c r="MT9" s="141"/>
      <c r="MU9" s="141"/>
      <c r="MV9" s="141"/>
      <c r="MW9" s="141"/>
      <c r="MX9" s="141"/>
      <c r="MY9" s="141"/>
      <c r="MZ9" s="141"/>
      <c r="NA9" s="141"/>
      <c r="NB9" s="141"/>
      <c r="NC9" s="141"/>
      <c r="ND9" s="141"/>
      <c r="NE9" s="141"/>
      <c r="NF9" s="141"/>
      <c r="NG9" s="141"/>
      <c r="NH9" s="141"/>
      <c r="NI9" s="141"/>
      <c r="NJ9" s="141"/>
      <c r="NK9" s="141"/>
      <c r="NL9" s="141"/>
      <c r="NM9" s="141"/>
      <c r="NN9" s="141"/>
      <c r="NO9" s="141"/>
      <c r="NP9" s="141"/>
      <c r="NQ9" s="141"/>
      <c r="NR9" s="141"/>
      <c r="NS9" s="141"/>
      <c r="NT9" s="141"/>
      <c r="NU9" s="141"/>
      <c r="NV9" s="141"/>
      <c r="NW9" s="141"/>
      <c r="NX9" s="141"/>
      <c r="NY9" s="141"/>
      <c r="NZ9" s="141"/>
      <c r="OA9" s="141"/>
      <c r="OB9" s="141"/>
      <c r="OC9" s="141"/>
      <c r="OD9" s="141"/>
      <c r="OE9" s="141"/>
      <c r="OF9" s="141"/>
      <c r="OG9" s="141"/>
      <c r="OH9" s="141"/>
      <c r="OI9" s="141"/>
      <c r="OJ9" s="141"/>
      <c r="OK9" s="141"/>
      <c r="OL9" s="141"/>
      <c r="OM9" s="141"/>
      <c r="ON9" s="141"/>
      <c r="OO9" s="141"/>
      <c r="OP9" s="141"/>
      <c r="OQ9" s="141"/>
      <c r="OR9" s="141"/>
      <c r="OS9" s="141"/>
      <c r="OT9" s="141"/>
      <c r="OU9" s="141"/>
      <c r="OV9" s="141"/>
      <c r="OW9" s="141"/>
      <c r="OX9" s="141"/>
      <c r="OY9" s="141"/>
      <c r="OZ9" s="141"/>
      <c r="PA9" s="141"/>
      <c r="PB9" s="141"/>
      <c r="PC9" s="141"/>
      <c r="PD9" s="141"/>
      <c r="PE9" s="141"/>
      <c r="PF9" s="141"/>
      <c r="PG9" s="141"/>
      <c r="PH9" s="141"/>
      <c r="PI9" s="141"/>
      <c r="PJ9" s="141"/>
      <c r="PK9" s="141"/>
      <c r="PL9" s="141"/>
      <c r="PM9" s="141"/>
      <c r="PN9" s="141"/>
      <c r="PO9" s="141"/>
      <c r="PP9" s="141"/>
      <c r="PQ9" s="141"/>
      <c r="PR9" s="141"/>
      <c r="PS9" s="141"/>
      <c r="PT9" s="141"/>
      <c r="PU9" s="141"/>
      <c r="PV9" s="141"/>
      <c r="PW9" s="141"/>
      <c r="PX9" s="141"/>
      <c r="PY9" s="141"/>
      <c r="PZ9" s="141"/>
      <c r="QA9" s="141"/>
      <c r="QB9" s="141"/>
      <c r="QC9" s="141"/>
      <c r="QD9" s="141"/>
      <c r="QE9" s="141"/>
      <c r="QF9" s="141"/>
      <c r="QG9" s="141"/>
      <c r="QH9" s="141"/>
      <c r="QI9" s="141"/>
      <c r="QJ9" s="141"/>
      <c r="QK9" s="141"/>
      <c r="QL9" s="141"/>
      <c r="QM9" s="141"/>
      <c r="QN9" s="141"/>
      <c r="QO9" s="141"/>
      <c r="QP9" s="141"/>
      <c r="QQ9" s="141"/>
      <c r="QR9" s="141"/>
      <c r="QS9" s="141"/>
      <c r="QT9" s="141"/>
      <c r="QU9" s="141"/>
      <c r="QV9" s="141"/>
      <c r="QW9" s="141"/>
      <c r="QX9" s="141"/>
      <c r="QY9" s="141"/>
      <c r="QZ9" s="141"/>
      <c r="RA9" s="141"/>
      <c r="RB9" s="141"/>
      <c r="RC9" s="141"/>
      <c r="RD9" s="141"/>
      <c r="RE9" s="141"/>
      <c r="RF9" s="141"/>
      <c r="RG9" s="141"/>
      <c r="RH9" s="141"/>
      <c r="RI9" s="141"/>
      <c r="RJ9" s="141"/>
      <c r="RK9" s="141"/>
      <c r="RL9" s="141"/>
      <c r="RM9" s="141"/>
      <c r="RN9" s="141"/>
      <c r="RO9" s="141"/>
      <c r="RP9" s="141"/>
      <c r="RQ9" s="141"/>
      <c r="RR9" s="141"/>
      <c r="RS9" s="141"/>
      <c r="RT9" s="141"/>
      <c r="RU9" s="141"/>
      <c r="RV9" s="141"/>
      <c r="RW9" s="141"/>
      <c r="RX9" s="141"/>
      <c r="RY9" s="141"/>
      <c r="RZ9" s="141"/>
      <c r="SA9" s="141"/>
      <c r="SB9" s="141"/>
      <c r="SC9" s="141"/>
      <c r="SD9" s="141"/>
      <c r="SE9" s="141"/>
      <c r="SF9" s="141"/>
      <c r="SG9" s="141"/>
      <c r="SH9" s="141"/>
      <c r="SI9" s="141"/>
      <c r="SJ9" s="141"/>
      <c r="SK9" s="141"/>
      <c r="SL9" s="141"/>
      <c r="SM9" s="141"/>
      <c r="SN9" s="141"/>
      <c r="SO9" s="141"/>
      <c r="SP9" s="141"/>
      <c r="SQ9" s="141"/>
      <c r="SR9" s="141"/>
      <c r="SS9" s="141"/>
      <c r="ST9" s="141"/>
      <c r="SU9" s="141"/>
      <c r="SV9" s="141"/>
      <c r="SW9" s="141"/>
      <c r="SX9" s="141"/>
      <c r="SY9" s="141"/>
      <c r="SZ9" s="141"/>
      <c r="TA9" s="141"/>
      <c r="TB9" s="141"/>
      <c r="TC9" s="141"/>
      <c r="TD9" s="141"/>
      <c r="TE9" s="141"/>
      <c r="TF9" s="141"/>
      <c r="TG9" s="141"/>
      <c r="TH9" s="141"/>
      <c r="TI9" s="141"/>
      <c r="TJ9" s="141"/>
      <c r="TK9" s="141"/>
      <c r="TL9" s="141"/>
      <c r="TM9" s="141"/>
      <c r="TN9" s="141"/>
      <c r="TO9" s="141"/>
      <c r="TP9" s="141"/>
      <c r="TQ9" s="141"/>
      <c r="TR9" s="141"/>
      <c r="TS9" s="141"/>
      <c r="TT9" s="141"/>
      <c r="TU9" s="141"/>
      <c r="TV9" s="141"/>
      <c r="TW9" s="141"/>
      <c r="TX9" s="141"/>
      <c r="TY9" s="141"/>
      <c r="TZ9" s="141"/>
      <c r="UA9" s="141"/>
      <c r="UB9" s="141"/>
      <c r="UC9" s="141"/>
      <c r="UD9" s="141"/>
      <c r="UE9" s="141"/>
      <c r="UF9" s="141"/>
      <c r="UG9" s="141"/>
      <c r="UH9" s="141"/>
      <c r="UI9" s="141"/>
      <c r="UJ9" s="141"/>
      <c r="UK9" s="141"/>
      <c r="UL9" s="141"/>
      <c r="UM9" s="141"/>
      <c r="UN9" s="141"/>
      <c r="UO9" s="141"/>
      <c r="UP9" s="141"/>
      <c r="UQ9" s="141"/>
      <c r="UR9" s="141"/>
      <c r="US9" s="141"/>
      <c r="UT9" s="141"/>
      <c r="UU9" s="141"/>
      <c r="UV9" s="141"/>
      <c r="UW9" s="141"/>
      <c r="UX9" s="141"/>
      <c r="UY9" s="141"/>
      <c r="UZ9" s="141"/>
      <c r="VA9" s="141"/>
      <c r="VB9" s="141"/>
      <c r="VC9" s="141"/>
      <c r="VD9" s="141"/>
      <c r="VE9" s="141"/>
      <c r="VF9" s="141"/>
      <c r="VG9" s="141"/>
      <c r="VH9" s="141"/>
      <c r="VI9" s="141"/>
      <c r="VJ9" s="141"/>
      <c r="VK9" s="141"/>
      <c r="VL9" s="141"/>
      <c r="VM9" s="141"/>
      <c r="VN9" s="141"/>
      <c r="VO9" s="141"/>
      <c r="VP9" s="141"/>
      <c r="VQ9" s="141"/>
      <c r="VR9" s="141"/>
      <c r="VS9" s="141"/>
      <c r="VT9" s="141"/>
      <c r="VU9" s="141"/>
      <c r="VV9" s="141"/>
      <c r="VW9" s="141"/>
      <c r="VX9" s="141"/>
      <c r="VY9" s="141"/>
      <c r="VZ9" s="141"/>
      <c r="WA9" s="141"/>
      <c r="WB9" s="141"/>
      <c r="WC9" s="141"/>
      <c r="WD9" s="141"/>
      <c r="WE9" s="141"/>
      <c r="WF9" s="141"/>
      <c r="WG9" s="141"/>
      <c r="WH9" s="141"/>
      <c r="WI9" s="141"/>
      <c r="WJ9" s="141"/>
      <c r="WK9" s="141"/>
      <c r="WL9" s="141"/>
      <c r="WM9" s="141"/>
      <c r="WN9" s="141"/>
      <c r="WO9" s="141"/>
      <c r="WP9" s="141"/>
      <c r="WQ9" s="141"/>
      <c r="WR9" s="141"/>
      <c r="WS9" s="141"/>
      <c r="WT9" s="141"/>
      <c r="WU9" s="141"/>
      <c r="WV9" s="141"/>
      <c r="WW9" s="141"/>
      <c r="WX9" s="141"/>
      <c r="WY9" s="141"/>
      <c r="WZ9" s="141"/>
      <c r="XA9" s="141"/>
      <c r="XB9" s="141"/>
      <c r="XC9" s="141"/>
      <c r="XD9" s="141"/>
      <c r="XE9" s="141"/>
      <c r="XF9" s="141"/>
      <c r="XG9" s="141"/>
      <c r="XH9" s="141"/>
      <c r="XI9" s="141"/>
      <c r="XJ9" s="141"/>
      <c r="XK9" s="141"/>
      <c r="XL9" s="141"/>
      <c r="XM9" s="141"/>
      <c r="XN9" s="141"/>
      <c r="XO9" s="141"/>
      <c r="XP9" s="141"/>
      <c r="XQ9" s="141"/>
      <c r="XR9" s="141"/>
      <c r="XS9" s="141"/>
      <c r="XT9" s="141"/>
      <c r="XU9" s="141"/>
      <c r="XV9" s="141"/>
      <c r="XW9" s="141"/>
      <c r="XX9" s="141"/>
      <c r="XY9" s="141"/>
      <c r="XZ9" s="141"/>
      <c r="YA9" s="141"/>
      <c r="YB9" s="141"/>
      <c r="YC9" s="141"/>
      <c r="YD9" s="141"/>
      <c r="YE9" s="141"/>
      <c r="YF9" s="141"/>
      <c r="YG9" s="141"/>
      <c r="YH9" s="141"/>
      <c r="YI9" s="141"/>
      <c r="YJ9" s="141"/>
      <c r="YK9" s="141"/>
      <c r="YL9" s="141"/>
      <c r="YM9" s="141"/>
      <c r="YN9" s="141"/>
      <c r="YO9" s="141"/>
      <c r="YP9" s="141"/>
      <c r="YQ9" s="141"/>
      <c r="YR9" s="141"/>
      <c r="YS9" s="141"/>
      <c r="YT9" s="141"/>
      <c r="YU9" s="141"/>
      <c r="YV9" s="141"/>
      <c r="YW9" s="141"/>
      <c r="YX9" s="141"/>
      <c r="YY9" s="141"/>
      <c r="YZ9" s="141"/>
      <c r="ZA9" s="141"/>
      <c r="ZB9" s="141"/>
      <c r="ZC9" s="141"/>
      <c r="ZD9" s="141"/>
      <c r="ZE9" s="141"/>
      <c r="ZF9" s="141"/>
      <c r="ZG9" s="141"/>
      <c r="ZH9" s="141"/>
      <c r="ZI9" s="141"/>
      <c r="ZJ9" s="141"/>
      <c r="ZK9" s="141"/>
      <c r="ZL9" s="141"/>
      <c r="ZM9" s="141"/>
      <c r="ZN9" s="141"/>
      <c r="ZO9" s="141"/>
      <c r="ZP9" s="141"/>
      <c r="ZQ9" s="141"/>
      <c r="ZR9" s="141"/>
      <c r="ZS9" s="141"/>
      <c r="ZT9" s="141"/>
      <c r="ZU9" s="141"/>
      <c r="ZV9" s="141"/>
      <c r="ZW9" s="141"/>
      <c r="ZX9" s="141"/>
      <c r="ZY9" s="141"/>
      <c r="ZZ9" s="141"/>
      <c r="AAA9" s="141"/>
      <c r="AAB9" s="141"/>
      <c r="AAC9" s="141"/>
      <c r="AAD9" s="141"/>
      <c r="AAE9" s="141"/>
      <c r="AAF9" s="141"/>
      <c r="AAG9" s="141"/>
      <c r="AAH9" s="141"/>
      <c r="AAI9" s="141"/>
      <c r="AAJ9" s="141"/>
      <c r="AAK9" s="141"/>
      <c r="AAL9" s="141"/>
      <c r="AAM9" s="141"/>
      <c r="AAN9" s="141"/>
      <c r="AAO9" s="141"/>
      <c r="AAP9" s="141"/>
      <c r="AAQ9" s="141"/>
      <c r="AAR9" s="141"/>
      <c r="AAS9" s="141"/>
      <c r="AAT9" s="141"/>
      <c r="AAU9" s="141"/>
      <c r="AAV9" s="141"/>
      <c r="AAW9" s="141"/>
      <c r="AAX9" s="141"/>
      <c r="AAY9" s="141"/>
      <c r="AAZ9" s="141"/>
      <c r="ABA9" s="141"/>
      <c r="ABB9" s="141"/>
      <c r="ABC9" s="141"/>
      <c r="ABD9" s="141"/>
      <c r="ABE9" s="141"/>
      <c r="ABF9" s="141"/>
      <c r="ABG9" s="141"/>
      <c r="ABH9" s="141"/>
      <c r="ABI9" s="141"/>
      <c r="ABJ9" s="141"/>
      <c r="ABK9" s="141"/>
      <c r="ABL9" s="141"/>
      <c r="ABM9" s="141"/>
      <c r="ABN9" s="141"/>
      <c r="ABO9" s="141"/>
      <c r="ABP9" s="141"/>
      <c r="ABQ9" s="141"/>
      <c r="ABR9" s="141"/>
      <c r="ABS9" s="141"/>
      <c r="ABT9" s="141"/>
      <c r="ABU9" s="141"/>
      <c r="ABV9" s="141"/>
      <c r="ABW9" s="141"/>
      <c r="ABX9" s="141"/>
      <c r="ABY9" s="141"/>
      <c r="ABZ9" s="141"/>
      <c r="ACA9" s="141"/>
      <c r="ACB9" s="141"/>
      <c r="ACC9" s="141"/>
      <c r="ACD9" s="141"/>
      <c r="ACE9" s="141"/>
      <c r="ACF9" s="141"/>
      <c r="ACG9" s="141"/>
      <c r="ACH9" s="141"/>
      <c r="ACI9" s="141"/>
      <c r="ACJ9" s="141"/>
      <c r="ACK9" s="141"/>
      <c r="ACL9" s="141"/>
      <c r="ACM9" s="141"/>
      <c r="ACN9" s="141"/>
      <c r="ACO9" s="141"/>
      <c r="ACP9" s="141"/>
      <c r="ACQ9" s="141"/>
      <c r="ACR9" s="141"/>
      <c r="ACS9" s="141"/>
      <c r="ACT9" s="141"/>
      <c r="ACU9" s="141"/>
      <c r="ACV9" s="141"/>
      <c r="ACW9" s="141"/>
      <c r="ACX9" s="141"/>
      <c r="ACY9" s="141"/>
      <c r="ACZ9" s="141"/>
      <c r="ADA9" s="141"/>
      <c r="ADB9" s="141"/>
      <c r="ADC9" s="141"/>
      <c r="ADD9" s="141"/>
      <c r="ADE9" s="141"/>
      <c r="ADF9" s="141"/>
      <c r="ADG9" s="141"/>
      <c r="ADH9" s="141"/>
      <c r="ADI9" s="141"/>
      <c r="ADJ9" s="141"/>
      <c r="ADK9" s="141"/>
      <c r="ADL9" s="141"/>
      <c r="ADM9" s="141"/>
      <c r="ADN9" s="141"/>
      <c r="ADO9" s="141"/>
      <c r="ADP9" s="141"/>
      <c r="ADQ9" s="141"/>
      <c r="ADR9" s="141"/>
      <c r="ADS9" s="141"/>
      <c r="ADT9" s="141"/>
      <c r="ADU9" s="141"/>
      <c r="ADV9" s="141"/>
      <c r="ADW9" s="141"/>
      <c r="ADX9" s="141"/>
      <c r="ADY9" s="141"/>
      <c r="ADZ9" s="141"/>
      <c r="AEA9" s="141"/>
      <c r="AEB9" s="141"/>
      <c r="AEC9" s="141"/>
      <c r="AED9" s="141"/>
      <c r="AEE9" s="141"/>
      <c r="AEF9" s="141"/>
      <c r="AEG9" s="141"/>
      <c r="AEH9" s="141"/>
      <c r="AEI9" s="141"/>
      <c r="AEJ9" s="141"/>
      <c r="AEK9" s="141"/>
      <c r="AEL9" s="141"/>
      <c r="AEM9" s="141"/>
      <c r="AEN9" s="141"/>
      <c r="AEO9" s="141"/>
      <c r="AEP9" s="141"/>
      <c r="AEQ9" s="141"/>
      <c r="AER9" s="141"/>
      <c r="AES9" s="141"/>
      <c r="AET9" s="141"/>
      <c r="AEU9" s="141"/>
      <c r="AEV9" s="141"/>
      <c r="AEW9" s="141"/>
      <c r="AEX9" s="141"/>
      <c r="AEY9" s="141"/>
      <c r="AEZ9" s="141"/>
      <c r="AFA9" s="141"/>
      <c r="AFB9" s="141"/>
      <c r="AFC9" s="141"/>
      <c r="AFD9" s="141"/>
      <c r="AFE9" s="141"/>
      <c r="AFF9" s="141"/>
      <c r="AFG9" s="141"/>
      <c r="AFH9" s="141"/>
      <c r="AFI9" s="141"/>
      <c r="AFJ9" s="141"/>
      <c r="AFK9" s="141"/>
      <c r="AFL9" s="141"/>
      <c r="AFM9" s="141"/>
      <c r="AFN9" s="141"/>
      <c r="AFO9" s="141"/>
      <c r="AFP9" s="141"/>
      <c r="AFQ9" s="141"/>
      <c r="AFR9" s="141"/>
      <c r="AFS9" s="141"/>
      <c r="AFT9" s="141"/>
      <c r="AFU9" s="141"/>
      <c r="AFV9" s="141"/>
      <c r="AFW9" s="141"/>
      <c r="AFX9" s="141"/>
      <c r="AFY9" s="141"/>
      <c r="AFZ9" s="141"/>
      <c r="AGA9" s="141"/>
      <c r="AGB9" s="141"/>
      <c r="AGC9" s="141"/>
      <c r="AGD9" s="141"/>
      <c r="AGE9" s="141"/>
      <c r="AGF9" s="141"/>
      <c r="AGG9" s="141"/>
      <c r="AGH9" s="141"/>
      <c r="AGI9" s="141"/>
      <c r="AGJ9" s="141"/>
      <c r="AGK9" s="141"/>
      <c r="AGL9" s="141"/>
      <c r="AGM9" s="141"/>
      <c r="AGN9" s="141"/>
      <c r="AGO9" s="141"/>
      <c r="AGP9" s="141"/>
      <c r="AGQ9" s="141"/>
      <c r="AGR9" s="141"/>
      <c r="AGS9" s="141"/>
      <c r="AGT9" s="141"/>
      <c r="AGU9" s="141"/>
      <c r="AGV9" s="141"/>
      <c r="AGW9" s="141"/>
      <c r="AGX9" s="141"/>
      <c r="AGY9" s="141"/>
      <c r="AGZ9" s="141"/>
      <c r="AHA9" s="141"/>
      <c r="AHB9" s="141"/>
      <c r="AHC9" s="141"/>
      <c r="AHD9" s="141"/>
      <c r="AHE9" s="141"/>
      <c r="AHF9" s="141"/>
      <c r="AHG9" s="141"/>
      <c r="AHH9" s="141"/>
      <c r="AHI9" s="141"/>
      <c r="AHJ9" s="141"/>
      <c r="AHK9" s="141"/>
      <c r="AHL9" s="141"/>
      <c r="AHM9" s="141"/>
      <c r="AHN9" s="141"/>
      <c r="AHO9" s="141"/>
      <c r="AHP9" s="141"/>
      <c r="AHQ9" s="141"/>
      <c r="AHR9" s="141"/>
      <c r="AHS9" s="141"/>
      <c r="AHT9" s="141"/>
      <c r="AHU9" s="141"/>
      <c r="AHV9" s="141"/>
      <c r="AHW9" s="141"/>
      <c r="AHX9" s="141"/>
      <c r="AHY9" s="141"/>
      <c r="AHZ9" s="141"/>
      <c r="AIA9" s="141"/>
      <c r="AIB9" s="141"/>
      <c r="AIC9" s="141"/>
      <c r="AID9" s="141"/>
      <c r="AIE9" s="141"/>
      <c r="AIF9" s="141"/>
      <c r="AIG9" s="141"/>
      <c r="AIH9" s="141"/>
      <c r="AII9" s="141"/>
      <c r="AIJ9" s="141"/>
      <c r="AIK9" s="141"/>
      <c r="AIL9" s="141"/>
      <c r="AIM9" s="141"/>
      <c r="AIN9" s="141"/>
      <c r="AIO9" s="141"/>
      <c r="AIP9" s="141"/>
      <c r="AIQ9" s="141"/>
      <c r="AIR9" s="141"/>
      <c r="AIS9" s="141"/>
      <c r="AIT9" s="141"/>
      <c r="AIU9" s="141"/>
      <c r="AIV9" s="141"/>
      <c r="AIW9" s="141"/>
      <c r="AIX9" s="141"/>
      <c r="AIY9" s="141"/>
      <c r="AIZ9" s="141"/>
      <c r="AJA9" s="141"/>
      <c r="AJB9" s="141"/>
      <c r="AJC9" s="141"/>
      <c r="AJD9" s="141"/>
      <c r="AJE9" s="141"/>
      <c r="AJF9" s="141"/>
      <c r="AJG9" s="141"/>
      <c r="AJH9" s="141"/>
      <c r="AJI9" s="141"/>
      <c r="AJJ9" s="141"/>
      <c r="AJK9" s="141"/>
      <c r="AJL9" s="141"/>
      <c r="AJM9" s="141"/>
      <c r="AJN9" s="141"/>
      <c r="AJO9" s="141"/>
      <c r="AJP9" s="141"/>
      <c r="AJQ9" s="141"/>
      <c r="AJR9" s="141"/>
      <c r="AJS9" s="141"/>
      <c r="AJT9" s="141"/>
      <c r="AJU9" s="141"/>
      <c r="AJV9" s="141"/>
      <c r="AJW9" s="141"/>
      <c r="AJX9" s="141"/>
      <c r="AJY9" s="141"/>
      <c r="AJZ9" s="141"/>
      <c r="AKA9" s="141"/>
      <c r="AKB9" s="141"/>
      <c r="AKC9" s="141"/>
      <c r="AKD9" s="141"/>
      <c r="AKE9" s="141"/>
      <c r="AKF9" s="141"/>
      <c r="AKG9" s="141"/>
      <c r="AKH9" s="141"/>
      <c r="AKI9" s="141"/>
      <c r="AKJ9" s="141"/>
      <c r="AKK9" s="141"/>
      <c r="AKL9" s="141"/>
      <c r="AKM9" s="141"/>
      <c r="AKN9" s="141"/>
      <c r="AKO9" s="141"/>
      <c r="AKP9" s="141"/>
      <c r="AKQ9" s="141"/>
      <c r="AKR9" s="141"/>
      <c r="AKS9" s="141"/>
      <c r="AKT9" s="141"/>
      <c r="AKU9" s="141"/>
      <c r="AKV9" s="141"/>
      <c r="AKW9" s="141"/>
      <c r="AKX9" s="141"/>
      <c r="AKY9" s="141"/>
      <c r="AKZ9" s="141"/>
      <c r="ALA9" s="141"/>
      <c r="ALB9" s="141"/>
      <c r="ALC9" s="141"/>
      <c r="ALD9" s="141"/>
      <c r="ALE9" s="141"/>
      <c r="ALF9" s="141"/>
      <c r="ALG9" s="141"/>
      <c r="ALH9" s="141"/>
      <c r="ALI9" s="141"/>
      <c r="ALJ9" s="141"/>
      <c r="ALK9" s="141"/>
      <c r="ALL9" s="141"/>
      <c r="ALM9" s="141"/>
      <c r="ALN9" s="141"/>
      <c r="ALO9" s="141"/>
      <c r="ALP9" s="141"/>
      <c r="ALQ9" s="141"/>
      <c r="ALR9" s="141"/>
      <c r="ALS9" s="141"/>
      <c r="ALT9" s="141"/>
      <c r="ALU9" s="141"/>
      <c r="ALV9" s="141"/>
      <c r="ALW9" s="141"/>
      <c r="ALX9" s="141"/>
      <c r="ALY9" s="141"/>
      <c r="ALZ9" s="141"/>
      <c r="AMA9" s="141"/>
      <c r="AMB9" s="141"/>
      <c r="AMC9" s="141"/>
      <c r="AMD9" s="141"/>
      <c r="AME9" s="141"/>
      <c r="AMF9" s="141"/>
      <c r="AMG9" s="141"/>
      <c r="AMH9" s="141"/>
      <c r="AMI9" s="141"/>
      <c r="AMJ9" s="141"/>
      <c r="AMK9" s="141"/>
    </row>
    <row r="10" spans="1:1025" ht="18.75" customHeight="1" x14ac:dyDescent="0.25">
      <c r="B10" s="700" t="s">
        <v>139</v>
      </c>
      <c r="C10" s="700"/>
      <c r="D10" s="700"/>
      <c r="E10" s="700"/>
      <c r="F10" s="700"/>
      <c r="G10" s="700"/>
    </row>
    <row r="11" spans="1:1025" ht="18.75" customHeight="1" x14ac:dyDescent="0.25">
      <c r="B11" s="229"/>
      <c r="C11" s="229"/>
      <c r="D11" s="229"/>
      <c r="E11" s="229"/>
      <c r="F11" s="229"/>
      <c r="G11" s="505"/>
    </row>
    <row r="12" spans="1:1025" ht="18" customHeight="1" x14ac:dyDescent="0.2">
      <c r="B12" s="228"/>
      <c r="C12" s="231"/>
      <c r="D12" s="231"/>
      <c r="E12" s="231"/>
      <c r="F12" s="231"/>
      <c r="G12" s="503"/>
    </row>
    <row r="13" spans="1:1025" ht="14.25" customHeight="1" x14ac:dyDescent="0.2">
      <c r="B13" s="160"/>
      <c r="C13" s="161" t="s">
        <v>156</v>
      </c>
      <c r="D13" s="310"/>
      <c r="E13" s="162"/>
      <c r="F13" s="701" t="s">
        <v>274</v>
      </c>
      <c r="G13" s="701"/>
      <c r="H13" s="163"/>
    </row>
    <row r="14" spans="1:1025" ht="12.75" customHeight="1" x14ac:dyDescent="0.2">
      <c r="B14" s="164"/>
      <c r="C14" s="276" t="s">
        <v>157</v>
      </c>
      <c r="D14" s="311"/>
      <c r="E14" s="165"/>
      <c r="F14" s="701"/>
      <c r="G14" s="701"/>
      <c r="H14" s="163"/>
    </row>
    <row r="15" spans="1:1025" s="166" customFormat="1" ht="14.1" customHeight="1" x14ac:dyDescent="0.2">
      <c r="B15" s="167" t="s">
        <v>87</v>
      </c>
      <c r="C15" s="168" t="s">
        <v>20</v>
      </c>
      <c r="D15" s="312" t="s">
        <v>43</v>
      </c>
      <c r="E15" s="169" t="s">
        <v>44</v>
      </c>
      <c r="F15" s="573">
        <v>2020</v>
      </c>
      <c r="G15" s="506">
        <v>2019</v>
      </c>
      <c r="H15" s="170"/>
    </row>
    <row r="16" spans="1:1025" ht="15.75" customHeight="1" x14ac:dyDescent="0.2">
      <c r="B16" s="154"/>
      <c r="C16" s="164"/>
      <c r="D16" s="313"/>
      <c r="E16" s="164"/>
      <c r="F16" s="313"/>
      <c r="G16" s="507"/>
      <c r="H16" s="163"/>
    </row>
    <row r="17" spans="1:1025" ht="15.75" customHeight="1" x14ac:dyDescent="0.2">
      <c r="B17" s="171" t="s">
        <v>153</v>
      </c>
      <c r="C17" s="164"/>
      <c r="D17" s="313"/>
      <c r="E17" s="164"/>
      <c r="F17" s="313"/>
      <c r="G17" s="507"/>
      <c r="H17" s="163"/>
    </row>
    <row r="18" spans="1:1025" s="200" customFormat="1" ht="15.75" customHeight="1" x14ac:dyDescent="0.2">
      <c r="A18" s="228"/>
      <c r="B18" s="348" t="s">
        <v>154</v>
      </c>
      <c r="C18" s="220">
        <v>2213174212</v>
      </c>
      <c r="D18" s="306">
        <v>1203047016</v>
      </c>
      <c r="E18" s="220">
        <v>837401219</v>
      </c>
      <c r="F18" s="220">
        <f>+C18+D18-E18</f>
        <v>2578820009</v>
      </c>
      <c r="G18" s="508">
        <v>2040589313</v>
      </c>
      <c r="H18" s="390">
        <f>+F18+ACTIVO!D21</f>
        <v>1732354389</v>
      </c>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228"/>
      <c r="IC18" s="228"/>
      <c r="ID18" s="228"/>
      <c r="IE18" s="228"/>
      <c r="IF18" s="228"/>
      <c r="IG18" s="228"/>
      <c r="IH18" s="228"/>
      <c r="II18" s="228"/>
      <c r="IJ18" s="228"/>
      <c r="IK18" s="228"/>
      <c r="IL18" s="228"/>
      <c r="IM18" s="228"/>
      <c r="IN18" s="228"/>
      <c r="IO18" s="228"/>
      <c r="IP18" s="228"/>
      <c r="IQ18" s="228"/>
      <c r="IR18" s="228"/>
      <c r="IS18" s="228"/>
      <c r="IT18" s="228"/>
      <c r="IU18" s="228"/>
      <c r="IV18" s="228"/>
      <c r="IW18" s="228"/>
      <c r="IX18" s="228"/>
      <c r="IY18" s="228"/>
      <c r="IZ18" s="228"/>
      <c r="JA18" s="228"/>
      <c r="JB18" s="228"/>
      <c r="JC18" s="228"/>
      <c r="JD18" s="228"/>
      <c r="JE18" s="228"/>
      <c r="JF18" s="228"/>
      <c r="JG18" s="228"/>
      <c r="JH18" s="228"/>
      <c r="JI18" s="228"/>
      <c r="JJ18" s="228"/>
      <c r="JK18" s="228"/>
      <c r="JL18" s="228"/>
      <c r="JM18" s="228"/>
      <c r="JN18" s="228"/>
      <c r="JO18" s="228"/>
      <c r="JP18" s="228"/>
      <c r="JQ18" s="228"/>
      <c r="JR18" s="228"/>
      <c r="JS18" s="228"/>
      <c r="JT18" s="228"/>
      <c r="JU18" s="228"/>
      <c r="JV18" s="228"/>
      <c r="JW18" s="228"/>
      <c r="JX18" s="228"/>
      <c r="JY18" s="228"/>
      <c r="JZ18" s="228"/>
      <c r="KA18" s="228"/>
      <c r="KB18" s="228"/>
      <c r="KC18" s="228"/>
      <c r="KD18" s="228"/>
      <c r="KE18" s="228"/>
      <c r="KF18" s="228"/>
      <c r="KG18" s="228"/>
      <c r="KH18" s="228"/>
      <c r="KI18" s="228"/>
      <c r="KJ18" s="228"/>
      <c r="KK18" s="228"/>
      <c r="KL18" s="228"/>
      <c r="KM18" s="228"/>
      <c r="KN18" s="228"/>
      <c r="KO18" s="228"/>
      <c r="KP18" s="228"/>
      <c r="KQ18" s="228"/>
      <c r="KR18" s="228"/>
      <c r="KS18" s="228"/>
      <c r="KT18" s="228"/>
      <c r="KU18" s="228"/>
      <c r="KV18" s="228"/>
      <c r="KW18" s="228"/>
      <c r="KX18" s="228"/>
      <c r="KY18" s="228"/>
      <c r="KZ18" s="228"/>
      <c r="LA18" s="228"/>
      <c r="LB18" s="228"/>
      <c r="LC18" s="228"/>
      <c r="LD18" s="228"/>
      <c r="LE18" s="228"/>
      <c r="LF18" s="228"/>
      <c r="LG18" s="228"/>
      <c r="LH18" s="228"/>
      <c r="LI18" s="228"/>
      <c r="LJ18" s="228"/>
      <c r="LK18" s="228"/>
      <c r="LL18" s="228"/>
      <c r="LM18" s="228"/>
      <c r="LN18" s="228"/>
      <c r="LO18" s="228"/>
      <c r="LP18" s="228"/>
      <c r="LQ18" s="228"/>
      <c r="LR18" s="228"/>
      <c r="LS18" s="228"/>
      <c r="LT18" s="228"/>
      <c r="LU18" s="228"/>
      <c r="LV18" s="228"/>
      <c r="LW18" s="228"/>
      <c r="LX18" s="228"/>
      <c r="LY18" s="228"/>
      <c r="LZ18" s="228"/>
      <c r="MA18" s="228"/>
      <c r="MB18" s="228"/>
      <c r="MC18" s="228"/>
      <c r="MD18" s="228"/>
      <c r="ME18" s="228"/>
      <c r="MF18" s="228"/>
      <c r="MG18" s="228"/>
      <c r="MH18" s="228"/>
      <c r="MI18" s="228"/>
      <c r="MJ18" s="228"/>
      <c r="MK18" s="228"/>
      <c r="ML18" s="228"/>
      <c r="MM18" s="228"/>
      <c r="MN18" s="228"/>
      <c r="MO18" s="228"/>
      <c r="MP18" s="228"/>
      <c r="MQ18" s="228"/>
      <c r="MR18" s="228"/>
      <c r="MS18" s="228"/>
      <c r="MT18" s="228"/>
      <c r="MU18" s="228"/>
      <c r="MV18" s="228"/>
      <c r="MW18" s="228"/>
      <c r="MX18" s="228"/>
      <c r="MY18" s="228"/>
      <c r="MZ18" s="228"/>
      <c r="NA18" s="228"/>
      <c r="NB18" s="228"/>
      <c r="NC18" s="228"/>
      <c r="ND18" s="228"/>
      <c r="NE18" s="228"/>
      <c r="NF18" s="228"/>
      <c r="NG18" s="228"/>
      <c r="NH18" s="228"/>
      <c r="NI18" s="228"/>
      <c r="NJ18" s="228"/>
      <c r="NK18" s="228"/>
      <c r="NL18" s="228"/>
      <c r="NM18" s="228"/>
      <c r="NN18" s="228"/>
      <c r="NO18" s="228"/>
      <c r="NP18" s="228"/>
      <c r="NQ18" s="228"/>
      <c r="NR18" s="228"/>
      <c r="NS18" s="228"/>
      <c r="NT18" s="228"/>
      <c r="NU18" s="228"/>
      <c r="NV18" s="228"/>
      <c r="NW18" s="228"/>
      <c r="NX18" s="228"/>
      <c r="NY18" s="228"/>
      <c r="NZ18" s="228"/>
      <c r="OA18" s="228"/>
      <c r="OB18" s="228"/>
      <c r="OC18" s="228"/>
      <c r="OD18" s="228"/>
      <c r="OE18" s="228"/>
      <c r="OF18" s="228"/>
      <c r="OG18" s="228"/>
      <c r="OH18" s="228"/>
      <c r="OI18" s="228"/>
      <c r="OJ18" s="228"/>
      <c r="OK18" s="228"/>
      <c r="OL18" s="228"/>
      <c r="OM18" s="228"/>
      <c r="ON18" s="228"/>
      <c r="OO18" s="228"/>
      <c r="OP18" s="228"/>
      <c r="OQ18" s="228"/>
      <c r="OR18" s="228"/>
      <c r="OS18" s="228"/>
      <c r="OT18" s="228"/>
      <c r="OU18" s="228"/>
      <c r="OV18" s="228"/>
      <c r="OW18" s="228"/>
      <c r="OX18" s="228"/>
      <c r="OY18" s="228"/>
      <c r="OZ18" s="228"/>
      <c r="PA18" s="228"/>
      <c r="PB18" s="228"/>
      <c r="PC18" s="228"/>
      <c r="PD18" s="228"/>
      <c r="PE18" s="228"/>
      <c r="PF18" s="228"/>
      <c r="PG18" s="228"/>
      <c r="PH18" s="228"/>
      <c r="PI18" s="228"/>
      <c r="PJ18" s="228"/>
      <c r="PK18" s="228"/>
      <c r="PL18" s="228"/>
      <c r="PM18" s="228"/>
      <c r="PN18" s="228"/>
      <c r="PO18" s="228"/>
      <c r="PP18" s="228"/>
      <c r="PQ18" s="228"/>
      <c r="PR18" s="228"/>
      <c r="PS18" s="228"/>
      <c r="PT18" s="228"/>
      <c r="PU18" s="228"/>
      <c r="PV18" s="228"/>
      <c r="PW18" s="228"/>
      <c r="PX18" s="228"/>
      <c r="PY18" s="228"/>
      <c r="PZ18" s="228"/>
      <c r="QA18" s="228"/>
      <c r="QB18" s="228"/>
      <c r="QC18" s="228"/>
      <c r="QD18" s="228"/>
      <c r="QE18" s="228"/>
      <c r="QF18" s="228"/>
      <c r="QG18" s="228"/>
      <c r="QH18" s="228"/>
      <c r="QI18" s="228"/>
      <c r="QJ18" s="228"/>
      <c r="QK18" s="228"/>
      <c r="QL18" s="228"/>
      <c r="QM18" s="228"/>
      <c r="QN18" s="228"/>
      <c r="QO18" s="228"/>
      <c r="QP18" s="228"/>
      <c r="QQ18" s="228"/>
      <c r="QR18" s="228"/>
      <c r="QS18" s="228"/>
      <c r="QT18" s="228"/>
      <c r="QU18" s="228"/>
      <c r="QV18" s="228"/>
      <c r="QW18" s="228"/>
      <c r="QX18" s="228"/>
      <c r="QY18" s="228"/>
      <c r="QZ18" s="228"/>
      <c r="RA18" s="228"/>
      <c r="RB18" s="228"/>
      <c r="RC18" s="228"/>
      <c r="RD18" s="228"/>
      <c r="RE18" s="228"/>
      <c r="RF18" s="228"/>
      <c r="RG18" s="228"/>
      <c r="RH18" s="228"/>
      <c r="RI18" s="228"/>
      <c r="RJ18" s="228"/>
      <c r="RK18" s="228"/>
      <c r="RL18" s="228"/>
      <c r="RM18" s="228"/>
      <c r="RN18" s="228"/>
      <c r="RO18" s="228"/>
      <c r="RP18" s="228"/>
      <c r="RQ18" s="228"/>
      <c r="RR18" s="228"/>
      <c r="RS18" s="228"/>
      <c r="RT18" s="228"/>
      <c r="RU18" s="228"/>
      <c r="RV18" s="228"/>
      <c r="RW18" s="228"/>
      <c r="RX18" s="228"/>
      <c r="RY18" s="228"/>
      <c r="RZ18" s="228"/>
      <c r="SA18" s="228"/>
      <c r="SB18" s="228"/>
      <c r="SC18" s="228"/>
      <c r="SD18" s="228"/>
      <c r="SE18" s="228"/>
      <c r="SF18" s="228"/>
      <c r="SG18" s="228"/>
      <c r="SH18" s="228"/>
      <c r="SI18" s="228"/>
      <c r="SJ18" s="228"/>
      <c r="SK18" s="228"/>
      <c r="SL18" s="228"/>
      <c r="SM18" s="228"/>
      <c r="SN18" s="228"/>
      <c r="SO18" s="228"/>
      <c r="SP18" s="228"/>
      <c r="SQ18" s="228"/>
      <c r="SR18" s="228"/>
      <c r="SS18" s="228"/>
      <c r="ST18" s="228"/>
      <c r="SU18" s="228"/>
      <c r="SV18" s="228"/>
      <c r="SW18" s="228"/>
      <c r="SX18" s="228"/>
      <c r="SY18" s="228"/>
      <c r="SZ18" s="228"/>
      <c r="TA18" s="228"/>
      <c r="TB18" s="228"/>
      <c r="TC18" s="228"/>
      <c r="TD18" s="228"/>
      <c r="TE18" s="228"/>
      <c r="TF18" s="228"/>
      <c r="TG18" s="228"/>
      <c r="TH18" s="228"/>
      <c r="TI18" s="228"/>
      <c r="TJ18" s="228"/>
      <c r="TK18" s="228"/>
      <c r="TL18" s="228"/>
      <c r="TM18" s="228"/>
      <c r="TN18" s="228"/>
      <c r="TO18" s="228"/>
      <c r="TP18" s="228"/>
      <c r="TQ18" s="228"/>
      <c r="TR18" s="228"/>
      <c r="TS18" s="228"/>
      <c r="TT18" s="228"/>
      <c r="TU18" s="228"/>
      <c r="TV18" s="228"/>
      <c r="TW18" s="228"/>
      <c r="TX18" s="228"/>
      <c r="TY18" s="228"/>
      <c r="TZ18" s="228"/>
      <c r="UA18" s="228"/>
      <c r="UB18" s="228"/>
      <c r="UC18" s="228"/>
      <c r="UD18" s="228"/>
      <c r="UE18" s="228"/>
      <c r="UF18" s="228"/>
      <c r="UG18" s="228"/>
      <c r="UH18" s="228"/>
      <c r="UI18" s="228"/>
      <c r="UJ18" s="228"/>
      <c r="UK18" s="228"/>
      <c r="UL18" s="228"/>
      <c r="UM18" s="228"/>
      <c r="UN18" s="228"/>
      <c r="UO18" s="228"/>
      <c r="UP18" s="228"/>
      <c r="UQ18" s="228"/>
      <c r="UR18" s="228"/>
      <c r="US18" s="228"/>
      <c r="UT18" s="228"/>
      <c r="UU18" s="228"/>
      <c r="UV18" s="228"/>
      <c r="UW18" s="228"/>
      <c r="UX18" s="228"/>
      <c r="UY18" s="228"/>
      <c r="UZ18" s="228"/>
      <c r="VA18" s="228"/>
      <c r="VB18" s="228"/>
      <c r="VC18" s="228"/>
      <c r="VD18" s="228"/>
      <c r="VE18" s="228"/>
      <c r="VF18" s="228"/>
      <c r="VG18" s="228"/>
      <c r="VH18" s="228"/>
      <c r="VI18" s="228"/>
      <c r="VJ18" s="228"/>
      <c r="VK18" s="228"/>
      <c r="VL18" s="228"/>
      <c r="VM18" s="228"/>
      <c r="VN18" s="228"/>
      <c r="VO18" s="228"/>
      <c r="VP18" s="228"/>
      <c r="VQ18" s="228"/>
      <c r="VR18" s="228"/>
      <c r="VS18" s="228"/>
      <c r="VT18" s="228"/>
      <c r="VU18" s="228"/>
      <c r="VV18" s="228"/>
      <c r="VW18" s="228"/>
      <c r="VX18" s="228"/>
      <c r="VY18" s="228"/>
      <c r="VZ18" s="228"/>
      <c r="WA18" s="228"/>
      <c r="WB18" s="228"/>
      <c r="WC18" s="228"/>
      <c r="WD18" s="228"/>
      <c r="WE18" s="228"/>
      <c r="WF18" s="228"/>
      <c r="WG18" s="228"/>
      <c r="WH18" s="228"/>
      <c r="WI18" s="228"/>
      <c r="WJ18" s="228"/>
      <c r="WK18" s="228"/>
      <c r="WL18" s="228"/>
      <c r="WM18" s="228"/>
      <c r="WN18" s="228"/>
      <c r="WO18" s="228"/>
      <c r="WP18" s="228"/>
      <c r="WQ18" s="228"/>
      <c r="WR18" s="228"/>
      <c r="WS18" s="228"/>
      <c r="WT18" s="228"/>
      <c r="WU18" s="228"/>
      <c r="WV18" s="228"/>
      <c r="WW18" s="228"/>
      <c r="WX18" s="228"/>
      <c r="WY18" s="228"/>
      <c r="WZ18" s="228"/>
      <c r="XA18" s="228"/>
      <c r="XB18" s="228"/>
      <c r="XC18" s="228"/>
      <c r="XD18" s="228"/>
      <c r="XE18" s="228"/>
      <c r="XF18" s="228"/>
      <c r="XG18" s="228"/>
      <c r="XH18" s="228"/>
      <c r="XI18" s="228"/>
      <c r="XJ18" s="228"/>
      <c r="XK18" s="228"/>
      <c r="XL18" s="228"/>
      <c r="XM18" s="228"/>
      <c r="XN18" s="228"/>
      <c r="XO18" s="228"/>
      <c r="XP18" s="228"/>
      <c r="XQ18" s="228"/>
      <c r="XR18" s="228"/>
      <c r="XS18" s="228"/>
      <c r="XT18" s="228"/>
      <c r="XU18" s="228"/>
      <c r="XV18" s="228"/>
      <c r="XW18" s="228"/>
      <c r="XX18" s="228"/>
      <c r="XY18" s="228"/>
      <c r="XZ18" s="228"/>
      <c r="YA18" s="228"/>
      <c r="YB18" s="228"/>
      <c r="YC18" s="228"/>
      <c r="YD18" s="228"/>
      <c r="YE18" s="228"/>
      <c r="YF18" s="228"/>
      <c r="YG18" s="228"/>
      <c r="YH18" s="228"/>
      <c r="YI18" s="228"/>
      <c r="YJ18" s="228"/>
      <c r="YK18" s="228"/>
      <c r="YL18" s="228"/>
      <c r="YM18" s="228"/>
      <c r="YN18" s="228"/>
      <c r="YO18" s="228"/>
      <c r="YP18" s="228"/>
      <c r="YQ18" s="228"/>
      <c r="YR18" s="228"/>
      <c r="YS18" s="228"/>
      <c r="YT18" s="228"/>
      <c r="YU18" s="228"/>
      <c r="YV18" s="228"/>
      <c r="YW18" s="228"/>
      <c r="YX18" s="228"/>
      <c r="YY18" s="228"/>
      <c r="YZ18" s="228"/>
      <c r="ZA18" s="228"/>
      <c r="ZB18" s="228"/>
      <c r="ZC18" s="228"/>
      <c r="ZD18" s="228"/>
      <c r="ZE18" s="228"/>
      <c r="ZF18" s="228"/>
      <c r="ZG18" s="228"/>
      <c r="ZH18" s="228"/>
      <c r="ZI18" s="228"/>
      <c r="ZJ18" s="228"/>
      <c r="ZK18" s="228"/>
      <c r="ZL18" s="228"/>
      <c r="ZM18" s="228"/>
      <c r="ZN18" s="228"/>
      <c r="ZO18" s="228"/>
      <c r="ZP18" s="228"/>
      <c r="ZQ18" s="228"/>
      <c r="ZR18" s="228"/>
      <c r="ZS18" s="228"/>
      <c r="ZT18" s="228"/>
      <c r="ZU18" s="228"/>
      <c r="ZV18" s="228"/>
      <c r="ZW18" s="228"/>
      <c r="ZX18" s="228"/>
      <c r="ZY18" s="228"/>
      <c r="ZZ18" s="228"/>
      <c r="AAA18" s="228"/>
      <c r="AAB18" s="228"/>
      <c r="AAC18" s="228"/>
      <c r="AAD18" s="228"/>
      <c r="AAE18" s="228"/>
      <c r="AAF18" s="228"/>
      <c r="AAG18" s="228"/>
      <c r="AAH18" s="228"/>
      <c r="AAI18" s="228"/>
      <c r="AAJ18" s="228"/>
      <c r="AAK18" s="228"/>
      <c r="AAL18" s="228"/>
      <c r="AAM18" s="228"/>
      <c r="AAN18" s="228"/>
      <c r="AAO18" s="228"/>
      <c r="AAP18" s="228"/>
      <c r="AAQ18" s="228"/>
      <c r="AAR18" s="228"/>
      <c r="AAS18" s="228"/>
      <c r="AAT18" s="228"/>
      <c r="AAU18" s="228"/>
      <c r="AAV18" s="228"/>
      <c r="AAW18" s="228"/>
      <c r="AAX18" s="228"/>
      <c r="AAY18" s="228"/>
      <c r="AAZ18" s="228"/>
      <c r="ABA18" s="228"/>
      <c r="ABB18" s="228"/>
      <c r="ABC18" s="228"/>
      <c r="ABD18" s="228"/>
      <c r="ABE18" s="228"/>
      <c r="ABF18" s="228"/>
      <c r="ABG18" s="228"/>
      <c r="ABH18" s="228"/>
      <c r="ABI18" s="228"/>
      <c r="ABJ18" s="228"/>
      <c r="ABK18" s="228"/>
      <c r="ABL18" s="228"/>
      <c r="ABM18" s="228"/>
      <c r="ABN18" s="228"/>
      <c r="ABO18" s="228"/>
      <c r="ABP18" s="228"/>
      <c r="ABQ18" s="228"/>
      <c r="ABR18" s="228"/>
      <c r="ABS18" s="228"/>
      <c r="ABT18" s="228"/>
      <c r="ABU18" s="228"/>
      <c r="ABV18" s="228"/>
      <c r="ABW18" s="228"/>
      <c r="ABX18" s="228"/>
      <c r="ABY18" s="228"/>
      <c r="ABZ18" s="228"/>
      <c r="ACA18" s="228"/>
      <c r="ACB18" s="228"/>
      <c r="ACC18" s="228"/>
      <c r="ACD18" s="228"/>
      <c r="ACE18" s="228"/>
      <c r="ACF18" s="228"/>
      <c r="ACG18" s="228"/>
      <c r="ACH18" s="228"/>
      <c r="ACI18" s="228"/>
      <c r="ACJ18" s="228"/>
      <c r="ACK18" s="228"/>
      <c r="ACL18" s="228"/>
      <c r="ACM18" s="228"/>
      <c r="ACN18" s="228"/>
      <c r="ACO18" s="228"/>
      <c r="ACP18" s="228"/>
      <c r="ACQ18" s="228"/>
      <c r="ACR18" s="228"/>
      <c r="ACS18" s="228"/>
      <c r="ACT18" s="228"/>
      <c r="ACU18" s="228"/>
      <c r="ACV18" s="228"/>
      <c r="ACW18" s="228"/>
      <c r="ACX18" s="228"/>
      <c r="ACY18" s="228"/>
      <c r="ACZ18" s="228"/>
      <c r="ADA18" s="228"/>
      <c r="ADB18" s="228"/>
      <c r="ADC18" s="228"/>
      <c r="ADD18" s="228"/>
      <c r="ADE18" s="228"/>
      <c r="ADF18" s="228"/>
      <c r="ADG18" s="228"/>
      <c r="ADH18" s="228"/>
      <c r="ADI18" s="228"/>
      <c r="ADJ18" s="228"/>
      <c r="ADK18" s="228"/>
      <c r="ADL18" s="228"/>
      <c r="ADM18" s="228"/>
      <c r="ADN18" s="228"/>
      <c r="ADO18" s="228"/>
      <c r="ADP18" s="228"/>
      <c r="ADQ18" s="228"/>
      <c r="ADR18" s="228"/>
      <c r="ADS18" s="228"/>
      <c r="ADT18" s="228"/>
      <c r="ADU18" s="228"/>
      <c r="ADV18" s="228"/>
      <c r="ADW18" s="228"/>
      <c r="ADX18" s="228"/>
      <c r="ADY18" s="228"/>
      <c r="ADZ18" s="228"/>
      <c r="AEA18" s="228"/>
      <c r="AEB18" s="228"/>
      <c r="AEC18" s="228"/>
      <c r="AED18" s="228"/>
      <c r="AEE18" s="228"/>
      <c r="AEF18" s="228"/>
      <c r="AEG18" s="228"/>
      <c r="AEH18" s="228"/>
      <c r="AEI18" s="228"/>
      <c r="AEJ18" s="228"/>
      <c r="AEK18" s="228"/>
      <c r="AEL18" s="228"/>
      <c r="AEM18" s="228"/>
      <c r="AEN18" s="228"/>
      <c r="AEO18" s="228"/>
      <c r="AEP18" s="228"/>
      <c r="AEQ18" s="228"/>
      <c r="AER18" s="228"/>
      <c r="AES18" s="228"/>
      <c r="AET18" s="228"/>
      <c r="AEU18" s="228"/>
      <c r="AEV18" s="228"/>
      <c r="AEW18" s="228"/>
      <c r="AEX18" s="228"/>
      <c r="AEY18" s="228"/>
      <c r="AEZ18" s="228"/>
      <c r="AFA18" s="228"/>
      <c r="AFB18" s="228"/>
      <c r="AFC18" s="228"/>
      <c r="AFD18" s="228"/>
      <c r="AFE18" s="228"/>
      <c r="AFF18" s="228"/>
      <c r="AFG18" s="228"/>
      <c r="AFH18" s="228"/>
      <c r="AFI18" s="228"/>
      <c r="AFJ18" s="228"/>
      <c r="AFK18" s="228"/>
      <c r="AFL18" s="228"/>
      <c r="AFM18" s="228"/>
      <c r="AFN18" s="228"/>
      <c r="AFO18" s="228"/>
      <c r="AFP18" s="228"/>
      <c r="AFQ18" s="228"/>
      <c r="AFR18" s="228"/>
      <c r="AFS18" s="228"/>
      <c r="AFT18" s="228"/>
      <c r="AFU18" s="228"/>
      <c r="AFV18" s="228"/>
      <c r="AFW18" s="228"/>
      <c r="AFX18" s="228"/>
      <c r="AFY18" s="228"/>
      <c r="AFZ18" s="228"/>
      <c r="AGA18" s="228"/>
      <c r="AGB18" s="228"/>
      <c r="AGC18" s="228"/>
      <c r="AGD18" s="228"/>
      <c r="AGE18" s="228"/>
      <c r="AGF18" s="228"/>
      <c r="AGG18" s="228"/>
      <c r="AGH18" s="228"/>
      <c r="AGI18" s="228"/>
      <c r="AGJ18" s="228"/>
      <c r="AGK18" s="228"/>
      <c r="AGL18" s="228"/>
      <c r="AGM18" s="228"/>
      <c r="AGN18" s="228"/>
      <c r="AGO18" s="228"/>
      <c r="AGP18" s="228"/>
      <c r="AGQ18" s="228"/>
      <c r="AGR18" s="228"/>
      <c r="AGS18" s="228"/>
      <c r="AGT18" s="228"/>
      <c r="AGU18" s="228"/>
      <c r="AGV18" s="228"/>
      <c r="AGW18" s="228"/>
      <c r="AGX18" s="228"/>
      <c r="AGY18" s="228"/>
      <c r="AGZ18" s="228"/>
      <c r="AHA18" s="228"/>
      <c r="AHB18" s="228"/>
      <c r="AHC18" s="228"/>
      <c r="AHD18" s="228"/>
      <c r="AHE18" s="228"/>
      <c r="AHF18" s="228"/>
      <c r="AHG18" s="228"/>
      <c r="AHH18" s="228"/>
      <c r="AHI18" s="228"/>
      <c r="AHJ18" s="228"/>
      <c r="AHK18" s="228"/>
      <c r="AHL18" s="228"/>
      <c r="AHM18" s="228"/>
      <c r="AHN18" s="228"/>
      <c r="AHO18" s="228"/>
      <c r="AHP18" s="228"/>
      <c r="AHQ18" s="228"/>
      <c r="AHR18" s="228"/>
      <c r="AHS18" s="228"/>
      <c r="AHT18" s="228"/>
      <c r="AHU18" s="228"/>
      <c r="AHV18" s="228"/>
      <c r="AHW18" s="228"/>
      <c r="AHX18" s="228"/>
      <c r="AHY18" s="228"/>
      <c r="AHZ18" s="228"/>
      <c r="AIA18" s="228"/>
      <c r="AIB18" s="228"/>
      <c r="AIC18" s="228"/>
      <c r="AID18" s="228"/>
      <c r="AIE18" s="228"/>
      <c r="AIF18" s="228"/>
      <c r="AIG18" s="228"/>
      <c r="AIH18" s="228"/>
      <c r="AII18" s="228"/>
      <c r="AIJ18" s="228"/>
      <c r="AIK18" s="228"/>
      <c r="AIL18" s="228"/>
      <c r="AIM18" s="228"/>
      <c r="AIN18" s="228"/>
      <c r="AIO18" s="228"/>
      <c r="AIP18" s="228"/>
      <c r="AIQ18" s="228"/>
      <c r="AIR18" s="228"/>
      <c r="AIS18" s="228"/>
      <c r="AIT18" s="228"/>
      <c r="AIU18" s="228"/>
      <c r="AIV18" s="228"/>
      <c r="AIW18" s="228"/>
      <c r="AIX18" s="228"/>
      <c r="AIY18" s="228"/>
      <c r="AIZ18" s="228"/>
      <c r="AJA18" s="228"/>
      <c r="AJB18" s="228"/>
      <c r="AJC18" s="228"/>
      <c r="AJD18" s="228"/>
      <c r="AJE18" s="228"/>
      <c r="AJF18" s="228"/>
      <c r="AJG18" s="228"/>
      <c r="AJH18" s="228"/>
      <c r="AJI18" s="228"/>
      <c r="AJJ18" s="228"/>
      <c r="AJK18" s="228"/>
      <c r="AJL18" s="228"/>
      <c r="AJM18" s="228"/>
      <c r="AJN18" s="228"/>
      <c r="AJO18" s="228"/>
      <c r="AJP18" s="228"/>
      <c r="AJQ18" s="228"/>
      <c r="AJR18" s="228"/>
      <c r="AJS18" s="228"/>
      <c r="AJT18" s="228"/>
      <c r="AJU18" s="228"/>
      <c r="AJV18" s="228"/>
      <c r="AJW18" s="228"/>
      <c r="AJX18" s="228"/>
      <c r="AJY18" s="228"/>
      <c r="AJZ18" s="228"/>
      <c r="AKA18" s="228"/>
      <c r="AKB18" s="228"/>
      <c r="AKC18" s="228"/>
      <c r="AKD18" s="228"/>
      <c r="AKE18" s="228"/>
      <c r="AKF18" s="228"/>
      <c r="AKG18" s="228"/>
      <c r="AKH18" s="228"/>
      <c r="AKI18" s="228"/>
      <c r="AKJ18" s="228"/>
      <c r="AKK18" s="228"/>
      <c r="AKL18" s="228"/>
      <c r="AKM18" s="228"/>
      <c r="AKN18" s="228"/>
      <c r="AKO18" s="228"/>
      <c r="AKP18" s="228"/>
      <c r="AKQ18" s="228"/>
      <c r="AKR18" s="228"/>
      <c r="AKS18" s="228"/>
      <c r="AKT18" s="228"/>
      <c r="AKU18" s="228"/>
      <c r="AKV18" s="228"/>
      <c r="AKW18" s="228"/>
      <c r="AKX18" s="228"/>
      <c r="AKY18" s="228"/>
      <c r="AKZ18" s="228"/>
      <c r="ALA18" s="228"/>
      <c r="ALB18" s="228"/>
      <c r="ALC18" s="228"/>
      <c r="ALD18" s="228"/>
      <c r="ALE18" s="228"/>
      <c r="ALF18" s="228"/>
      <c r="ALG18" s="228"/>
      <c r="ALH18" s="228"/>
      <c r="ALI18" s="228"/>
      <c r="ALJ18" s="228"/>
      <c r="ALK18" s="228"/>
      <c r="ALL18" s="228"/>
      <c r="ALM18" s="228"/>
      <c r="ALN18" s="228"/>
      <c r="ALO18" s="228"/>
      <c r="ALP18" s="228"/>
      <c r="ALQ18" s="228"/>
      <c r="ALR18" s="228"/>
      <c r="ALS18" s="228"/>
      <c r="ALT18" s="228"/>
      <c r="ALU18" s="228"/>
      <c r="ALV18" s="228"/>
      <c r="ALW18" s="228"/>
      <c r="ALX18" s="228"/>
      <c r="ALY18" s="228"/>
      <c r="ALZ18" s="228"/>
      <c r="AMA18" s="228"/>
      <c r="AMB18" s="228"/>
      <c r="AMC18" s="228"/>
      <c r="AMD18" s="228"/>
      <c r="AME18" s="228"/>
      <c r="AMF18" s="228"/>
      <c r="AMG18" s="228"/>
      <c r="AMH18" s="228"/>
      <c r="AMI18" s="228"/>
      <c r="AMJ18" s="228"/>
      <c r="AMK18" s="228"/>
    </row>
    <row r="19" spans="1:1025" s="200" customFormat="1" ht="15.75" customHeight="1" x14ac:dyDescent="0.2">
      <c r="A19" s="228"/>
      <c r="B19" s="391"/>
      <c r="C19" s="220"/>
      <c r="D19" s="306"/>
      <c r="E19" s="220"/>
      <c r="F19" s="306"/>
      <c r="G19" s="508"/>
      <c r="H19" s="318"/>
      <c r="I19" s="306"/>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228"/>
      <c r="IC19" s="228"/>
      <c r="ID19" s="228"/>
      <c r="IE19" s="228"/>
      <c r="IF19" s="228"/>
      <c r="IG19" s="228"/>
      <c r="IH19" s="228"/>
      <c r="II19" s="228"/>
      <c r="IJ19" s="228"/>
      <c r="IK19" s="228"/>
      <c r="IL19" s="228"/>
      <c r="IM19" s="228"/>
      <c r="IN19" s="228"/>
      <c r="IO19" s="228"/>
      <c r="IP19" s="228"/>
      <c r="IQ19" s="228"/>
      <c r="IR19" s="228"/>
      <c r="IS19" s="228"/>
      <c r="IT19" s="228"/>
      <c r="IU19" s="228"/>
      <c r="IV19" s="228"/>
      <c r="IW19" s="228"/>
      <c r="IX19" s="228"/>
      <c r="IY19" s="228"/>
      <c r="IZ19" s="228"/>
      <c r="JA19" s="228"/>
      <c r="JB19" s="228"/>
      <c r="JC19" s="228"/>
      <c r="JD19" s="228"/>
      <c r="JE19" s="228"/>
      <c r="JF19" s="228"/>
      <c r="JG19" s="228"/>
      <c r="JH19" s="228"/>
      <c r="JI19" s="228"/>
      <c r="JJ19" s="228"/>
      <c r="JK19" s="228"/>
      <c r="JL19" s="228"/>
      <c r="JM19" s="228"/>
      <c r="JN19" s="228"/>
      <c r="JO19" s="228"/>
      <c r="JP19" s="228"/>
      <c r="JQ19" s="228"/>
      <c r="JR19" s="228"/>
      <c r="JS19" s="228"/>
      <c r="JT19" s="228"/>
      <c r="JU19" s="228"/>
      <c r="JV19" s="228"/>
      <c r="JW19" s="228"/>
      <c r="JX19" s="228"/>
      <c r="JY19" s="228"/>
      <c r="JZ19" s="228"/>
      <c r="KA19" s="228"/>
      <c r="KB19" s="228"/>
      <c r="KC19" s="228"/>
      <c r="KD19" s="228"/>
      <c r="KE19" s="228"/>
      <c r="KF19" s="228"/>
      <c r="KG19" s="228"/>
      <c r="KH19" s="228"/>
      <c r="KI19" s="228"/>
      <c r="KJ19" s="228"/>
      <c r="KK19" s="228"/>
      <c r="KL19" s="228"/>
      <c r="KM19" s="228"/>
      <c r="KN19" s="228"/>
      <c r="KO19" s="228"/>
      <c r="KP19" s="228"/>
      <c r="KQ19" s="228"/>
      <c r="KR19" s="228"/>
      <c r="KS19" s="228"/>
      <c r="KT19" s="228"/>
      <c r="KU19" s="228"/>
      <c r="KV19" s="228"/>
      <c r="KW19" s="228"/>
      <c r="KX19" s="228"/>
      <c r="KY19" s="228"/>
      <c r="KZ19" s="228"/>
      <c r="LA19" s="228"/>
      <c r="LB19" s="228"/>
      <c r="LC19" s="228"/>
      <c r="LD19" s="228"/>
      <c r="LE19" s="228"/>
      <c r="LF19" s="228"/>
      <c r="LG19" s="228"/>
      <c r="LH19" s="228"/>
      <c r="LI19" s="228"/>
      <c r="LJ19" s="228"/>
      <c r="LK19" s="228"/>
      <c r="LL19" s="228"/>
      <c r="LM19" s="228"/>
      <c r="LN19" s="228"/>
      <c r="LO19" s="228"/>
      <c r="LP19" s="228"/>
      <c r="LQ19" s="228"/>
      <c r="LR19" s="228"/>
      <c r="LS19" s="228"/>
      <c r="LT19" s="228"/>
      <c r="LU19" s="228"/>
      <c r="LV19" s="228"/>
      <c r="LW19" s="228"/>
      <c r="LX19" s="228"/>
      <c r="LY19" s="228"/>
      <c r="LZ19" s="228"/>
      <c r="MA19" s="228"/>
      <c r="MB19" s="228"/>
      <c r="MC19" s="228"/>
      <c r="MD19" s="228"/>
      <c r="ME19" s="228"/>
      <c r="MF19" s="228"/>
      <c r="MG19" s="228"/>
      <c r="MH19" s="228"/>
      <c r="MI19" s="228"/>
      <c r="MJ19" s="228"/>
      <c r="MK19" s="228"/>
      <c r="ML19" s="228"/>
      <c r="MM19" s="228"/>
      <c r="MN19" s="228"/>
      <c r="MO19" s="228"/>
      <c r="MP19" s="228"/>
      <c r="MQ19" s="228"/>
      <c r="MR19" s="228"/>
      <c r="MS19" s="228"/>
      <c r="MT19" s="228"/>
      <c r="MU19" s="228"/>
      <c r="MV19" s="228"/>
      <c r="MW19" s="228"/>
      <c r="MX19" s="228"/>
      <c r="MY19" s="228"/>
      <c r="MZ19" s="228"/>
      <c r="NA19" s="228"/>
      <c r="NB19" s="228"/>
      <c r="NC19" s="228"/>
      <c r="ND19" s="228"/>
      <c r="NE19" s="228"/>
      <c r="NF19" s="228"/>
      <c r="NG19" s="228"/>
      <c r="NH19" s="228"/>
      <c r="NI19" s="228"/>
      <c r="NJ19" s="228"/>
      <c r="NK19" s="228"/>
      <c r="NL19" s="228"/>
      <c r="NM19" s="228"/>
      <c r="NN19" s="228"/>
      <c r="NO19" s="228"/>
      <c r="NP19" s="228"/>
      <c r="NQ19" s="228"/>
      <c r="NR19" s="228"/>
      <c r="NS19" s="228"/>
      <c r="NT19" s="228"/>
      <c r="NU19" s="228"/>
      <c r="NV19" s="228"/>
      <c r="NW19" s="228"/>
      <c r="NX19" s="228"/>
      <c r="NY19" s="228"/>
      <c r="NZ19" s="228"/>
      <c r="OA19" s="228"/>
      <c r="OB19" s="228"/>
      <c r="OC19" s="228"/>
      <c r="OD19" s="228"/>
      <c r="OE19" s="228"/>
      <c r="OF19" s="228"/>
      <c r="OG19" s="228"/>
      <c r="OH19" s="228"/>
      <c r="OI19" s="228"/>
      <c r="OJ19" s="228"/>
      <c r="OK19" s="228"/>
      <c r="OL19" s="228"/>
      <c r="OM19" s="228"/>
      <c r="ON19" s="228"/>
      <c r="OO19" s="228"/>
      <c r="OP19" s="228"/>
      <c r="OQ19" s="228"/>
      <c r="OR19" s="228"/>
      <c r="OS19" s="228"/>
      <c r="OT19" s="228"/>
      <c r="OU19" s="228"/>
      <c r="OV19" s="228"/>
      <c r="OW19" s="228"/>
      <c r="OX19" s="228"/>
      <c r="OY19" s="228"/>
      <c r="OZ19" s="228"/>
      <c r="PA19" s="228"/>
      <c r="PB19" s="228"/>
      <c r="PC19" s="228"/>
      <c r="PD19" s="228"/>
      <c r="PE19" s="228"/>
      <c r="PF19" s="228"/>
      <c r="PG19" s="228"/>
      <c r="PH19" s="228"/>
      <c r="PI19" s="228"/>
      <c r="PJ19" s="228"/>
      <c r="PK19" s="228"/>
      <c r="PL19" s="228"/>
      <c r="PM19" s="228"/>
      <c r="PN19" s="228"/>
      <c r="PO19" s="228"/>
      <c r="PP19" s="228"/>
      <c r="PQ19" s="228"/>
      <c r="PR19" s="228"/>
      <c r="PS19" s="228"/>
      <c r="PT19" s="228"/>
      <c r="PU19" s="228"/>
      <c r="PV19" s="228"/>
      <c r="PW19" s="228"/>
      <c r="PX19" s="228"/>
      <c r="PY19" s="228"/>
      <c r="PZ19" s="228"/>
      <c r="QA19" s="228"/>
      <c r="QB19" s="228"/>
      <c r="QC19" s="228"/>
      <c r="QD19" s="228"/>
      <c r="QE19" s="228"/>
      <c r="QF19" s="228"/>
      <c r="QG19" s="228"/>
      <c r="QH19" s="228"/>
      <c r="QI19" s="228"/>
      <c r="QJ19" s="228"/>
      <c r="QK19" s="228"/>
      <c r="QL19" s="228"/>
      <c r="QM19" s="228"/>
      <c r="QN19" s="228"/>
      <c r="QO19" s="228"/>
      <c r="QP19" s="228"/>
      <c r="QQ19" s="228"/>
      <c r="QR19" s="228"/>
      <c r="QS19" s="228"/>
      <c r="QT19" s="228"/>
      <c r="QU19" s="228"/>
      <c r="QV19" s="228"/>
      <c r="QW19" s="228"/>
      <c r="QX19" s="228"/>
      <c r="QY19" s="228"/>
      <c r="QZ19" s="228"/>
      <c r="RA19" s="228"/>
      <c r="RB19" s="228"/>
      <c r="RC19" s="228"/>
      <c r="RD19" s="228"/>
      <c r="RE19" s="228"/>
      <c r="RF19" s="228"/>
      <c r="RG19" s="228"/>
      <c r="RH19" s="228"/>
      <c r="RI19" s="228"/>
      <c r="RJ19" s="228"/>
      <c r="RK19" s="228"/>
      <c r="RL19" s="228"/>
      <c r="RM19" s="228"/>
      <c r="RN19" s="228"/>
      <c r="RO19" s="228"/>
      <c r="RP19" s="228"/>
      <c r="RQ19" s="228"/>
      <c r="RR19" s="228"/>
      <c r="RS19" s="228"/>
      <c r="RT19" s="228"/>
      <c r="RU19" s="228"/>
      <c r="RV19" s="228"/>
      <c r="RW19" s="228"/>
      <c r="RX19" s="228"/>
      <c r="RY19" s="228"/>
      <c r="RZ19" s="228"/>
      <c r="SA19" s="228"/>
      <c r="SB19" s="228"/>
      <c r="SC19" s="228"/>
      <c r="SD19" s="228"/>
      <c r="SE19" s="228"/>
      <c r="SF19" s="228"/>
      <c r="SG19" s="228"/>
      <c r="SH19" s="228"/>
      <c r="SI19" s="228"/>
      <c r="SJ19" s="228"/>
      <c r="SK19" s="228"/>
      <c r="SL19" s="228"/>
      <c r="SM19" s="228"/>
      <c r="SN19" s="228"/>
      <c r="SO19" s="228"/>
      <c r="SP19" s="228"/>
      <c r="SQ19" s="228"/>
      <c r="SR19" s="228"/>
      <c r="SS19" s="228"/>
      <c r="ST19" s="228"/>
      <c r="SU19" s="228"/>
      <c r="SV19" s="228"/>
      <c r="SW19" s="228"/>
      <c r="SX19" s="228"/>
      <c r="SY19" s="228"/>
      <c r="SZ19" s="228"/>
      <c r="TA19" s="228"/>
      <c r="TB19" s="228"/>
      <c r="TC19" s="228"/>
      <c r="TD19" s="228"/>
      <c r="TE19" s="228"/>
      <c r="TF19" s="228"/>
      <c r="TG19" s="228"/>
      <c r="TH19" s="228"/>
      <c r="TI19" s="228"/>
      <c r="TJ19" s="228"/>
      <c r="TK19" s="228"/>
      <c r="TL19" s="228"/>
      <c r="TM19" s="228"/>
      <c r="TN19" s="228"/>
      <c r="TO19" s="228"/>
      <c r="TP19" s="228"/>
      <c r="TQ19" s="228"/>
      <c r="TR19" s="228"/>
      <c r="TS19" s="228"/>
      <c r="TT19" s="228"/>
      <c r="TU19" s="228"/>
      <c r="TV19" s="228"/>
      <c r="TW19" s="228"/>
      <c r="TX19" s="228"/>
      <c r="TY19" s="228"/>
      <c r="TZ19" s="228"/>
      <c r="UA19" s="228"/>
      <c r="UB19" s="228"/>
      <c r="UC19" s="228"/>
      <c r="UD19" s="228"/>
      <c r="UE19" s="228"/>
      <c r="UF19" s="228"/>
      <c r="UG19" s="228"/>
      <c r="UH19" s="228"/>
      <c r="UI19" s="228"/>
      <c r="UJ19" s="228"/>
      <c r="UK19" s="228"/>
      <c r="UL19" s="228"/>
      <c r="UM19" s="228"/>
      <c r="UN19" s="228"/>
      <c r="UO19" s="228"/>
      <c r="UP19" s="228"/>
      <c r="UQ19" s="228"/>
      <c r="UR19" s="228"/>
      <c r="US19" s="228"/>
      <c r="UT19" s="228"/>
      <c r="UU19" s="228"/>
      <c r="UV19" s="228"/>
      <c r="UW19" s="228"/>
      <c r="UX19" s="228"/>
      <c r="UY19" s="228"/>
      <c r="UZ19" s="228"/>
      <c r="VA19" s="228"/>
      <c r="VB19" s="228"/>
      <c r="VC19" s="228"/>
      <c r="VD19" s="228"/>
      <c r="VE19" s="228"/>
      <c r="VF19" s="228"/>
      <c r="VG19" s="228"/>
      <c r="VH19" s="228"/>
      <c r="VI19" s="228"/>
      <c r="VJ19" s="228"/>
      <c r="VK19" s="228"/>
      <c r="VL19" s="228"/>
      <c r="VM19" s="228"/>
      <c r="VN19" s="228"/>
      <c r="VO19" s="228"/>
      <c r="VP19" s="228"/>
      <c r="VQ19" s="228"/>
      <c r="VR19" s="228"/>
      <c r="VS19" s="228"/>
      <c r="VT19" s="228"/>
      <c r="VU19" s="228"/>
      <c r="VV19" s="228"/>
      <c r="VW19" s="228"/>
      <c r="VX19" s="228"/>
      <c r="VY19" s="228"/>
      <c r="VZ19" s="228"/>
      <c r="WA19" s="228"/>
      <c r="WB19" s="228"/>
      <c r="WC19" s="228"/>
      <c r="WD19" s="228"/>
      <c r="WE19" s="228"/>
      <c r="WF19" s="228"/>
      <c r="WG19" s="228"/>
      <c r="WH19" s="228"/>
      <c r="WI19" s="228"/>
      <c r="WJ19" s="228"/>
      <c r="WK19" s="228"/>
      <c r="WL19" s="228"/>
      <c r="WM19" s="228"/>
      <c r="WN19" s="228"/>
      <c r="WO19" s="228"/>
      <c r="WP19" s="228"/>
      <c r="WQ19" s="228"/>
      <c r="WR19" s="228"/>
      <c r="WS19" s="228"/>
      <c r="WT19" s="228"/>
      <c r="WU19" s="228"/>
      <c r="WV19" s="228"/>
      <c r="WW19" s="228"/>
      <c r="WX19" s="228"/>
      <c r="WY19" s="228"/>
      <c r="WZ19" s="228"/>
      <c r="XA19" s="228"/>
      <c r="XB19" s="228"/>
      <c r="XC19" s="228"/>
      <c r="XD19" s="228"/>
      <c r="XE19" s="228"/>
      <c r="XF19" s="228"/>
      <c r="XG19" s="228"/>
      <c r="XH19" s="228"/>
      <c r="XI19" s="228"/>
      <c r="XJ19" s="228"/>
      <c r="XK19" s="228"/>
      <c r="XL19" s="228"/>
      <c r="XM19" s="228"/>
      <c r="XN19" s="228"/>
      <c r="XO19" s="228"/>
      <c r="XP19" s="228"/>
      <c r="XQ19" s="228"/>
      <c r="XR19" s="228"/>
      <c r="XS19" s="228"/>
      <c r="XT19" s="228"/>
      <c r="XU19" s="228"/>
      <c r="XV19" s="228"/>
      <c r="XW19" s="228"/>
      <c r="XX19" s="228"/>
      <c r="XY19" s="228"/>
      <c r="XZ19" s="228"/>
      <c r="YA19" s="228"/>
      <c r="YB19" s="228"/>
      <c r="YC19" s="228"/>
      <c r="YD19" s="228"/>
      <c r="YE19" s="228"/>
      <c r="YF19" s="228"/>
      <c r="YG19" s="228"/>
      <c r="YH19" s="228"/>
      <c r="YI19" s="228"/>
      <c r="YJ19" s="228"/>
      <c r="YK19" s="228"/>
      <c r="YL19" s="228"/>
      <c r="YM19" s="228"/>
      <c r="YN19" s="228"/>
      <c r="YO19" s="228"/>
      <c r="YP19" s="228"/>
      <c r="YQ19" s="228"/>
      <c r="YR19" s="228"/>
      <c r="YS19" s="228"/>
      <c r="YT19" s="228"/>
      <c r="YU19" s="228"/>
      <c r="YV19" s="228"/>
      <c r="YW19" s="228"/>
      <c r="YX19" s="228"/>
      <c r="YY19" s="228"/>
      <c r="YZ19" s="228"/>
      <c r="ZA19" s="228"/>
      <c r="ZB19" s="228"/>
      <c r="ZC19" s="228"/>
      <c r="ZD19" s="228"/>
      <c r="ZE19" s="228"/>
      <c r="ZF19" s="228"/>
      <c r="ZG19" s="228"/>
      <c r="ZH19" s="228"/>
      <c r="ZI19" s="228"/>
      <c r="ZJ19" s="228"/>
      <c r="ZK19" s="228"/>
      <c r="ZL19" s="228"/>
      <c r="ZM19" s="228"/>
      <c r="ZN19" s="228"/>
      <c r="ZO19" s="228"/>
      <c r="ZP19" s="228"/>
      <c r="ZQ19" s="228"/>
      <c r="ZR19" s="228"/>
      <c r="ZS19" s="228"/>
      <c r="ZT19" s="228"/>
      <c r="ZU19" s="228"/>
      <c r="ZV19" s="228"/>
      <c r="ZW19" s="228"/>
      <c r="ZX19" s="228"/>
      <c r="ZY19" s="228"/>
      <c r="ZZ19" s="228"/>
      <c r="AAA19" s="228"/>
      <c r="AAB19" s="228"/>
      <c r="AAC19" s="228"/>
      <c r="AAD19" s="228"/>
      <c r="AAE19" s="228"/>
      <c r="AAF19" s="228"/>
      <c r="AAG19" s="228"/>
      <c r="AAH19" s="228"/>
      <c r="AAI19" s="228"/>
      <c r="AAJ19" s="228"/>
      <c r="AAK19" s="228"/>
      <c r="AAL19" s="228"/>
      <c r="AAM19" s="228"/>
      <c r="AAN19" s="228"/>
      <c r="AAO19" s="228"/>
      <c r="AAP19" s="228"/>
      <c r="AAQ19" s="228"/>
      <c r="AAR19" s="228"/>
      <c r="AAS19" s="228"/>
      <c r="AAT19" s="228"/>
      <c r="AAU19" s="228"/>
      <c r="AAV19" s="228"/>
      <c r="AAW19" s="228"/>
      <c r="AAX19" s="228"/>
      <c r="AAY19" s="228"/>
      <c r="AAZ19" s="228"/>
      <c r="ABA19" s="228"/>
      <c r="ABB19" s="228"/>
      <c r="ABC19" s="228"/>
      <c r="ABD19" s="228"/>
      <c r="ABE19" s="228"/>
      <c r="ABF19" s="228"/>
      <c r="ABG19" s="228"/>
      <c r="ABH19" s="228"/>
      <c r="ABI19" s="228"/>
      <c r="ABJ19" s="228"/>
      <c r="ABK19" s="228"/>
      <c r="ABL19" s="228"/>
      <c r="ABM19" s="228"/>
      <c r="ABN19" s="228"/>
      <c r="ABO19" s="228"/>
      <c r="ABP19" s="228"/>
      <c r="ABQ19" s="228"/>
      <c r="ABR19" s="228"/>
      <c r="ABS19" s="228"/>
      <c r="ABT19" s="228"/>
      <c r="ABU19" s="228"/>
      <c r="ABV19" s="228"/>
      <c r="ABW19" s="228"/>
      <c r="ABX19" s="228"/>
      <c r="ABY19" s="228"/>
      <c r="ABZ19" s="228"/>
      <c r="ACA19" s="228"/>
      <c r="ACB19" s="228"/>
      <c r="ACC19" s="228"/>
      <c r="ACD19" s="228"/>
      <c r="ACE19" s="228"/>
      <c r="ACF19" s="228"/>
      <c r="ACG19" s="228"/>
      <c r="ACH19" s="228"/>
      <c r="ACI19" s="228"/>
      <c r="ACJ19" s="228"/>
      <c r="ACK19" s="228"/>
      <c r="ACL19" s="228"/>
      <c r="ACM19" s="228"/>
      <c r="ACN19" s="228"/>
      <c r="ACO19" s="228"/>
      <c r="ACP19" s="228"/>
      <c r="ACQ19" s="228"/>
      <c r="ACR19" s="228"/>
      <c r="ACS19" s="228"/>
      <c r="ACT19" s="228"/>
      <c r="ACU19" s="228"/>
      <c r="ACV19" s="228"/>
      <c r="ACW19" s="228"/>
      <c r="ACX19" s="228"/>
      <c r="ACY19" s="228"/>
      <c r="ACZ19" s="228"/>
      <c r="ADA19" s="228"/>
      <c r="ADB19" s="228"/>
      <c r="ADC19" s="228"/>
      <c r="ADD19" s="228"/>
      <c r="ADE19" s="228"/>
      <c r="ADF19" s="228"/>
      <c r="ADG19" s="228"/>
      <c r="ADH19" s="228"/>
      <c r="ADI19" s="228"/>
      <c r="ADJ19" s="228"/>
      <c r="ADK19" s="228"/>
      <c r="ADL19" s="228"/>
      <c r="ADM19" s="228"/>
      <c r="ADN19" s="228"/>
      <c r="ADO19" s="228"/>
      <c r="ADP19" s="228"/>
      <c r="ADQ19" s="228"/>
      <c r="ADR19" s="228"/>
      <c r="ADS19" s="228"/>
      <c r="ADT19" s="228"/>
      <c r="ADU19" s="228"/>
      <c r="ADV19" s="228"/>
      <c r="ADW19" s="228"/>
      <c r="ADX19" s="228"/>
      <c r="ADY19" s="228"/>
      <c r="ADZ19" s="228"/>
      <c r="AEA19" s="228"/>
      <c r="AEB19" s="228"/>
      <c r="AEC19" s="228"/>
      <c r="AED19" s="228"/>
      <c r="AEE19" s="228"/>
      <c r="AEF19" s="228"/>
      <c r="AEG19" s="228"/>
      <c r="AEH19" s="228"/>
      <c r="AEI19" s="228"/>
      <c r="AEJ19" s="228"/>
      <c r="AEK19" s="228"/>
      <c r="AEL19" s="228"/>
      <c r="AEM19" s="228"/>
      <c r="AEN19" s="228"/>
      <c r="AEO19" s="228"/>
      <c r="AEP19" s="228"/>
      <c r="AEQ19" s="228"/>
      <c r="AER19" s="228"/>
      <c r="AES19" s="228"/>
      <c r="AET19" s="228"/>
      <c r="AEU19" s="228"/>
      <c r="AEV19" s="228"/>
      <c r="AEW19" s="228"/>
      <c r="AEX19" s="228"/>
      <c r="AEY19" s="228"/>
      <c r="AEZ19" s="228"/>
      <c r="AFA19" s="228"/>
      <c r="AFB19" s="228"/>
      <c r="AFC19" s="228"/>
      <c r="AFD19" s="228"/>
      <c r="AFE19" s="228"/>
      <c r="AFF19" s="228"/>
      <c r="AFG19" s="228"/>
      <c r="AFH19" s="228"/>
      <c r="AFI19" s="228"/>
      <c r="AFJ19" s="228"/>
      <c r="AFK19" s="228"/>
      <c r="AFL19" s="228"/>
      <c r="AFM19" s="228"/>
      <c r="AFN19" s="228"/>
      <c r="AFO19" s="228"/>
      <c r="AFP19" s="228"/>
      <c r="AFQ19" s="228"/>
      <c r="AFR19" s="228"/>
      <c r="AFS19" s="228"/>
      <c r="AFT19" s="228"/>
      <c r="AFU19" s="228"/>
      <c r="AFV19" s="228"/>
      <c r="AFW19" s="228"/>
      <c r="AFX19" s="228"/>
      <c r="AFY19" s="228"/>
      <c r="AFZ19" s="228"/>
      <c r="AGA19" s="228"/>
      <c r="AGB19" s="228"/>
      <c r="AGC19" s="228"/>
      <c r="AGD19" s="228"/>
      <c r="AGE19" s="228"/>
      <c r="AGF19" s="228"/>
      <c r="AGG19" s="228"/>
      <c r="AGH19" s="228"/>
      <c r="AGI19" s="228"/>
      <c r="AGJ19" s="228"/>
      <c r="AGK19" s="228"/>
      <c r="AGL19" s="228"/>
      <c r="AGM19" s="228"/>
      <c r="AGN19" s="228"/>
      <c r="AGO19" s="228"/>
      <c r="AGP19" s="228"/>
      <c r="AGQ19" s="228"/>
      <c r="AGR19" s="228"/>
      <c r="AGS19" s="228"/>
      <c r="AGT19" s="228"/>
      <c r="AGU19" s="228"/>
      <c r="AGV19" s="228"/>
      <c r="AGW19" s="228"/>
      <c r="AGX19" s="228"/>
      <c r="AGY19" s="228"/>
      <c r="AGZ19" s="228"/>
      <c r="AHA19" s="228"/>
      <c r="AHB19" s="228"/>
      <c r="AHC19" s="228"/>
      <c r="AHD19" s="228"/>
      <c r="AHE19" s="228"/>
      <c r="AHF19" s="228"/>
      <c r="AHG19" s="228"/>
      <c r="AHH19" s="228"/>
      <c r="AHI19" s="228"/>
      <c r="AHJ19" s="228"/>
      <c r="AHK19" s="228"/>
      <c r="AHL19" s="228"/>
      <c r="AHM19" s="228"/>
      <c r="AHN19" s="228"/>
      <c r="AHO19" s="228"/>
      <c r="AHP19" s="228"/>
      <c r="AHQ19" s="228"/>
      <c r="AHR19" s="228"/>
      <c r="AHS19" s="228"/>
      <c r="AHT19" s="228"/>
      <c r="AHU19" s="228"/>
      <c r="AHV19" s="228"/>
      <c r="AHW19" s="228"/>
      <c r="AHX19" s="228"/>
      <c r="AHY19" s="228"/>
      <c r="AHZ19" s="228"/>
      <c r="AIA19" s="228"/>
      <c r="AIB19" s="228"/>
      <c r="AIC19" s="228"/>
      <c r="AID19" s="228"/>
      <c r="AIE19" s="228"/>
      <c r="AIF19" s="228"/>
      <c r="AIG19" s="228"/>
      <c r="AIH19" s="228"/>
      <c r="AII19" s="228"/>
      <c r="AIJ19" s="228"/>
      <c r="AIK19" s="228"/>
      <c r="AIL19" s="228"/>
      <c r="AIM19" s="228"/>
      <c r="AIN19" s="228"/>
      <c r="AIO19" s="228"/>
      <c r="AIP19" s="228"/>
      <c r="AIQ19" s="228"/>
      <c r="AIR19" s="228"/>
      <c r="AIS19" s="228"/>
      <c r="AIT19" s="228"/>
      <c r="AIU19" s="228"/>
      <c r="AIV19" s="228"/>
      <c r="AIW19" s="228"/>
      <c r="AIX19" s="228"/>
      <c r="AIY19" s="228"/>
      <c r="AIZ19" s="228"/>
      <c r="AJA19" s="228"/>
      <c r="AJB19" s="228"/>
      <c r="AJC19" s="228"/>
      <c r="AJD19" s="228"/>
      <c r="AJE19" s="228"/>
      <c r="AJF19" s="228"/>
      <c r="AJG19" s="228"/>
      <c r="AJH19" s="228"/>
      <c r="AJI19" s="228"/>
      <c r="AJJ19" s="228"/>
      <c r="AJK19" s="228"/>
      <c r="AJL19" s="228"/>
      <c r="AJM19" s="228"/>
      <c r="AJN19" s="228"/>
      <c r="AJO19" s="228"/>
      <c r="AJP19" s="228"/>
      <c r="AJQ19" s="228"/>
      <c r="AJR19" s="228"/>
      <c r="AJS19" s="228"/>
      <c r="AJT19" s="228"/>
      <c r="AJU19" s="228"/>
      <c r="AJV19" s="228"/>
      <c r="AJW19" s="228"/>
      <c r="AJX19" s="228"/>
      <c r="AJY19" s="228"/>
      <c r="AJZ19" s="228"/>
      <c r="AKA19" s="228"/>
      <c r="AKB19" s="228"/>
      <c r="AKC19" s="228"/>
      <c r="AKD19" s="228"/>
      <c r="AKE19" s="228"/>
      <c r="AKF19" s="228"/>
      <c r="AKG19" s="228"/>
      <c r="AKH19" s="228"/>
      <c r="AKI19" s="228"/>
      <c r="AKJ19" s="228"/>
      <c r="AKK19" s="228"/>
      <c r="AKL19" s="228"/>
      <c r="AKM19" s="228"/>
      <c r="AKN19" s="228"/>
      <c r="AKO19" s="228"/>
      <c r="AKP19" s="228"/>
      <c r="AKQ19" s="228"/>
      <c r="AKR19" s="228"/>
      <c r="AKS19" s="228"/>
      <c r="AKT19" s="228"/>
      <c r="AKU19" s="228"/>
      <c r="AKV19" s="228"/>
      <c r="AKW19" s="228"/>
      <c r="AKX19" s="228"/>
      <c r="AKY19" s="228"/>
      <c r="AKZ19" s="228"/>
      <c r="ALA19" s="228"/>
      <c r="ALB19" s="228"/>
      <c r="ALC19" s="228"/>
      <c r="ALD19" s="228"/>
      <c r="ALE19" s="228"/>
      <c r="ALF19" s="228"/>
      <c r="ALG19" s="228"/>
      <c r="ALH19" s="228"/>
      <c r="ALI19" s="228"/>
      <c r="ALJ19" s="228"/>
      <c r="ALK19" s="228"/>
      <c r="ALL19" s="228"/>
      <c r="ALM19" s="228"/>
      <c r="ALN19" s="228"/>
      <c r="ALO19" s="228"/>
      <c r="ALP19" s="228"/>
      <c r="ALQ19" s="228"/>
      <c r="ALR19" s="228"/>
      <c r="ALS19" s="228"/>
      <c r="ALT19" s="228"/>
      <c r="ALU19" s="228"/>
      <c r="ALV19" s="228"/>
      <c r="ALW19" s="228"/>
      <c r="ALX19" s="228"/>
      <c r="ALY19" s="228"/>
      <c r="ALZ19" s="228"/>
      <c r="AMA19" s="228"/>
      <c r="AMB19" s="228"/>
      <c r="AMC19" s="228"/>
      <c r="AMD19" s="228"/>
      <c r="AME19" s="228"/>
      <c r="AMF19" s="228"/>
      <c r="AMG19" s="228"/>
      <c r="AMH19" s="228"/>
      <c r="AMI19" s="228"/>
      <c r="AMJ19" s="228"/>
      <c r="AMK19" s="228"/>
    </row>
    <row r="20" spans="1:1025" s="231" customFormat="1" ht="17.25" customHeight="1" x14ac:dyDescent="0.2">
      <c r="B20" s="392" t="s">
        <v>66</v>
      </c>
      <c r="C20" s="271">
        <f>SUM(C18:C19)</f>
        <v>2213174212</v>
      </c>
      <c r="D20" s="271">
        <f>SUM(D18:D19)</f>
        <v>1203047016</v>
      </c>
      <c r="E20" s="271">
        <f>SUM(E18:E19)</f>
        <v>837401219</v>
      </c>
      <c r="F20" s="271">
        <f>SUM(F18:F19)</f>
        <v>2578820009</v>
      </c>
      <c r="G20" s="509">
        <f>SUM(G18:G19)</f>
        <v>2040589313</v>
      </c>
      <c r="H20" s="393"/>
    </row>
    <row r="21" spans="1:1025" s="231" customFormat="1" ht="15.75" customHeight="1" x14ac:dyDescent="0.2">
      <c r="B21" s="394"/>
      <c r="C21" s="272"/>
      <c r="D21" s="314"/>
      <c r="E21" s="272"/>
      <c r="F21" s="314"/>
      <c r="G21" s="510"/>
      <c r="H21" s="393"/>
    </row>
    <row r="22" spans="1:1025" s="200" customFormat="1" ht="15.75" customHeight="1" x14ac:dyDescent="0.2">
      <c r="A22" s="228"/>
      <c r="B22" s="391" t="s">
        <v>264</v>
      </c>
      <c r="C22" s="273"/>
      <c r="D22" s="313"/>
      <c r="E22" s="273"/>
      <c r="F22" s="313"/>
      <c r="G22" s="507"/>
      <c r="H22" s="31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c r="SC22" s="228"/>
      <c r="SD22" s="228"/>
      <c r="SE22" s="228"/>
      <c r="SF22" s="228"/>
      <c r="SG22" s="228"/>
      <c r="SH22" s="228"/>
      <c r="SI22" s="228"/>
      <c r="SJ22" s="228"/>
      <c r="SK22" s="228"/>
      <c r="SL22" s="228"/>
      <c r="SM22" s="228"/>
      <c r="SN22" s="228"/>
      <c r="SO22" s="228"/>
      <c r="SP22" s="228"/>
      <c r="SQ22" s="228"/>
      <c r="SR22" s="228"/>
      <c r="SS22" s="228"/>
      <c r="ST22" s="228"/>
      <c r="SU22" s="228"/>
      <c r="SV22" s="228"/>
      <c r="SW22" s="228"/>
      <c r="SX22" s="228"/>
      <c r="SY22" s="228"/>
      <c r="SZ22" s="228"/>
      <c r="TA22" s="228"/>
      <c r="TB22" s="228"/>
      <c r="TC22" s="228"/>
      <c r="TD22" s="228"/>
      <c r="TE22" s="228"/>
      <c r="TF22" s="228"/>
      <c r="TG22" s="228"/>
      <c r="TH22" s="228"/>
      <c r="TI22" s="228"/>
      <c r="TJ22" s="228"/>
      <c r="TK22" s="228"/>
      <c r="TL22" s="228"/>
      <c r="TM22" s="228"/>
      <c r="TN22" s="228"/>
      <c r="TO22" s="228"/>
      <c r="TP22" s="228"/>
      <c r="TQ22" s="228"/>
      <c r="TR22" s="228"/>
      <c r="TS22" s="228"/>
      <c r="TT22" s="228"/>
      <c r="TU22" s="228"/>
      <c r="TV22" s="228"/>
      <c r="TW22" s="228"/>
      <c r="TX22" s="228"/>
      <c r="TY22" s="228"/>
      <c r="TZ22" s="228"/>
      <c r="UA22" s="228"/>
      <c r="UB22" s="228"/>
      <c r="UC22" s="228"/>
      <c r="UD22" s="228"/>
      <c r="UE22" s="228"/>
      <c r="UF22" s="228"/>
      <c r="UG22" s="228"/>
      <c r="UH22" s="228"/>
      <c r="UI22" s="228"/>
      <c r="UJ22" s="228"/>
      <c r="UK22" s="228"/>
      <c r="UL22" s="228"/>
      <c r="UM22" s="228"/>
      <c r="UN22" s="228"/>
      <c r="UO22" s="228"/>
      <c r="UP22" s="228"/>
      <c r="UQ22" s="228"/>
      <c r="UR22" s="228"/>
      <c r="US22" s="228"/>
      <c r="UT22" s="228"/>
      <c r="UU22" s="228"/>
      <c r="UV22" s="228"/>
      <c r="UW22" s="228"/>
      <c r="UX22" s="228"/>
      <c r="UY22" s="228"/>
      <c r="UZ22" s="228"/>
      <c r="VA22" s="228"/>
      <c r="VB22" s="228"/>
      <c r="VC22" s="228"/>
      <c r="VD22" s="228"/>
      <c r="VE22" s="228"/>
      <c r="VF22" s="228"/>
      <c r="VG22" s="228"/>
      <c r="VH22" s="228"/>
      <c r="VI22" s="228"/>
      <c r="VJ22" s="228"/>
      <c r="VK22" s="228"/>
      <c r="VL22" s="228"/>
      <c r="VM22" s="228"/>
      <c r="VN22" s="228"/>
      <c r="VO22" s="228"/>
      <c r="VP22" s="228"/>
      <c r="VQ22" s="228"/>
      <c r="VR22" s="228"/>
      <c r="VS22" s="228"/>
      <c r="VT22" s="228"/>
      <c r="VU22" s="228"/>
      <c r="VV22" s="228"/>
      <c r="VW22" s="228"/>
      <c r="VX22" s="228"/>
      <c r="VY22" s="228"/>
      <c r="VZ22" s="228"/>
      <c r="WA22" s="228"/>
      <c r="WB22" s="228"/>
      <c r="WC22" s="228"/>
      <c r="WD22" s="228"/>
      <c r="WE22" s="228"/>
      <c r="WF22" s="228"/>
      <c r="WG22" s="228"/>
      <c r="WH22" s="228"/>
      <c r="WI22" s="228"/>
      <c r="WJ22" s="228"/>
      <c r="WK22" s="228"/>
      <c r="WL22" s="228"/>
      <c r="WM22" s="228"/>
      <c r="WN22" s="228"/>
      <c r="WO22" s="228"/>
      <c r="WP22" s="228"/>
      <c r="WQ22" s="228"/>
      <c r="WR22" s="228"/>
      <c r="WS22" s="228"/>
      <c r="WT22" s="228"/>
      <c r="WU22" s="228"/>
      <c r="WV22" s="228"/>
      <c r="WW22" s="228"/>
      <c r="WX22" s="228"/>
      <c r="WY22" s="228"/>
      <c r="WZ22" s="228"/>
      <c r="XA22" s="228"/>
      <c r="XB22" s="228"/>
      <c r="XC22" s="228"/>
      <c r="XD22" s="228"/>
      <c r="XE22" s="228"/>
      <c r="XF22" s="228"/>
      <c r="XG22" s="228"/>
      <c r="XH22" s="228"/>
      <c r="XI22" s="228"/>
      <c r="XJ22" s="228"/>
      <c r="XK22" s="228"/>
      <c r="XL22" s="228"/>
      <c r="XM22" s="228"/>
      <c r="XN22" s="228"/>
      <c r="XO22" s="228"/>
      <c r="XP22" s="228"/>
      <c r="XQ22" s="228"/>
      <c r="XR22" s="228"/>
      <c r="XS22" s="228"/>
      <c r="XT22" s="228"/>
      <c r="XU22" s="228"/>
      <c r="XV22" s="228"/>
      <c r="XW22" s="228"/>
      <c r="XX22" s="228"/>
      <c r="XY22" s="228"/>
      <c r="XZ22" s="228"/>
      <c r="YA22" s="228"/>
      <c r="YB22" s="228"/>
      <c r="YC22" s="228"/>
      <c r="YD22" s="228"/>
      <c r="YE22" s="228"/>
      <c r="YF22" s="228"/>
      <c r="YG22" s="228"/>
      <c r="YH22" s="228"/>
      <c r="YI22" s="228"/>
      <c r="YJ22" s="228"/>
      <c r="YK22" s="228"/>
      <c r="YL22" s="228"/>
      <c r="YM22" s="228"/>
      <c r="YN22" s="228"/>
      <c r="YO22" s="228"/>
      <c r="YP22" s="228"/>
      <c r="YQ22" s="228"/>
      <c r="YR22" s="228"/>
      <c r="YS22" s="228"/>
      <c r="YT22" s="228"/>
      <c r="YU22" s="228"/>
      <c r="YV22" s="228"/>
      <c r="YW22" s="228"/>
      <c r="YX22" s="228"/>
      <c r="YY22" s="228"/>
      <c r="YZ22" s="228"/>
      <c r="ZA22" s="228"/>
      <c r="ZB22" s="228"/>
      <c r="ZC22" s="228"/>
      <c r="ZD22" s="228"/>
      <c r="ZE22" s="228"/>
      <c r="ZF22" s="228"/>
      <c r="ZG22" s="228"/>
      <c r="ZH22" s="228"/>
      <c r="ZI22" s="228"/>
      <c r="ZJ22" s="228"/>
      <c r="ZK22" s="228"/>
      <c r="ZL22" s="228"/>
      <c r="ZM22" s="228"/>
      <c r="ZN22" s="228"/>
      <c r="ZO22" s="228"/>
      <c r="ZP22" s="228"/>
      <c r="ZQ22" s="228"/>
      <c r="ZR22" s="228"/>
      <c r="ZS22" s="228"/>
      <c r="ZT22" s="228"/>
      <c r="ZU22" s="228"/>
      <c r="ZV22" s="228"/>
      <c r="ZW22" s="228"/>
      <c r="ZX22" s="228"/>
      <c r="ZY22" s="228"/>
      <c r="ZZ22" s="228"/>
      <c r="AAA22" s="228"/>
      <c r="AAB22" s="228"/>
      <c r="AAC22" s="228"/>
      <c r="AAD22" s="228"/>
      <c r="AAE22" s="228"/>
      <c r="AAF22" s="228"/>
      <c r="AAG22" s="228"/>
      <c r="AAH22" s="228"/>
      <c r="AAI22" s="228"/>
      <c r="AAJ22" s="228"/>
      <c r="AAK22" s="228"/>
      <c r="AAL22" s="228"/>
      <c r="AAM22" s="228"/>
      <c r="AAN22" s="228"/>
      <c r="AAO22" s="228"/>
      <c r="AAP22" s="228"/>
      <c r="AAQ22" s="228"/>
      <c r="AAR22" s="228"/>
      <c r="AAS22" s="228"/>
      <c r="AAT22" s="228"/>
      <c r="AAU22" s="228"/>
      <c r="AAV22" s="228"/>
      <c r="AAW22" s="228"/>
      <c r="AAX22" s="228"/>
      <c r="AAY22" s="228"/>
      <c r="AAZ22" s="228"/>
      <c r="ABA22" s="228"/>
      <c r="ABB22" s="228"/>
      <c r="ABC22" s="228"/>
      <c r="ABD22" s="228"/>
      <c r="ABE22" s="228"/>
      <c r="ABF22" s="228"/>
      <c r="ABG22" s="228"/>
      <c r="ABH22" s="228"/>
      <c r="ABI22" s="228"/>
      <c r="ABJ22" s="228"/>
      <c r="ABK22" s="228"/>
      <c r="ABL22" s="228"/>
      <c r="ABM22" s="228"/>
      <c r="ABN22" s="228"/>
      <c r="ABO22" s="228"/>
      <c r="ABP22" s="228"/>
      <c r="ABQ22" s="228"/>
      <c r="ABR22" s="228"/>
      <c r="ABS22" s="228"/>
      <c r="ABT22" s="228"/>
      <c r="ABU22" s="228"/>
      <c r="ABV22" s="228"/>
      <c r="ABW22" s="228"/>
      <c r="ABX22" s="228"/>
      <c r="ABY22" s="228"/>
      <c r="ABZ22" s="228"/>
      <c r="ACA22" s="228"/>
      <c r="ACB22" s="228"/>
      <c r="ACC22" s="228"/>
      <c r="ACD22" s="228"/>
      <c r="ACE22" s="228"/>
      <c r="ACF22" s="228"/>
      <c r="ACG22" s="228"/>
      <c r="ACH22" s="228"/>
      <c r="ACI22" s="228"/>
      <c r="ACJ22" s="228"/>
      <c r="ACK22" s="228"/>
      <c r="ACL22" s="228"/>
      <c r="ACM22" s="228"/>
      <c r="ACN22" s="228"/>
      <c r="ACO22" s="228"/>
      <c r="ACP22" s="228"/>
      <c r="ACQ22" s="228"/>
      <c r="ACR22" s="228"/>
      <c r="ACS22" s="228"/>
      <c r="ACT22" s="228"/>
      <c r="ACU22" s="228"/>
      <c r="ACV22" s="228"/>
      <c r="ACW22" s="228"/>
      <c r="ACX22" s="228"/>
      <c r="ACY22" s="228"/>
      <c r="ACZ22" s="228"/>
      <c r="ADA22" s="228"/>
      <c r="ADB22" s="228"/>
      <c r="ADC22" s="228"/>
      <c r="ADD22" s="228"/>
      <c r="ADE22" s="228"/>
      <c r="ADF22" s="228"/>
      <c r="ADG22" s="228"/>
      <c r="ADH22" s="228"/>
      <c r="ADI22" s="228"/>
      <c r="ADJ22" s="228"/>
      <c r="ADK22" s="228"/>
      <c r="ADL22" s="228"/>
      <c r="ADM22" s="228"/>
      <c r="ADN22" s="228"/>
      <c r="ADO22" s="228"/>
      <c r="ADP22" s="228"/>
      <c r="ADQ22" s="228"/>
      <c r="ADR22" s="228"/>
      <c r="ADS22" s="228"/>
      <c r="ADT22" s="228"/>
      <c r="ADU22" s="228"/>
      <c r="ADV22" s="228"/>
      <c r="ADW22" s="228"/>
      <c r="ADX22" s="228"/>
      <c r="ADY22" s="228"/>
      <c r="ADZ22" s="228"/>
      <c r="AEA22" s="228"/>
      <c r="AEB22" s="228"/>
      <c r="AEC22" s="228"/>
      <c r="AED22" s="228"/>
      <c r="AEE22" s="228"/>
      <c r="AEF22" s="228"/>
      <c r="AEG22" s="228"/>
      <c r="AEH22" s="228"/>
      <c r="AEI22" s="228"/>
      <c r="AEJ22" s="228"/>
      <c r="AEK22" s="228"/>
      <c r="AEL22" s="228"/>
      <c r="AEM22" s="228"/>
      <c r="AEN22" s="228"/>
      <c r="AEO22" s="228"/>
      <c r="AEP22" s="228"/>
      <c r="AEQ22" s="228"/>
      <c r="AER22" s="228"/>
      <c r="AES22" s="228"/>
      <c r="AET22" s="228"/>
      <c r="AEU22" s="228"/>
      <c r="AEV22" s="228"/>
      <c r="AEW22" s="228"/>
      <c r="AEX22" s="228"/>
      <c r="AEY22" s="228"/>
      <c r="AEZ22" s="228"/>
      <c r="AFA22" s="228"/>
      <c r="AFB22" s="228"/>
      <c r="AFC22" s="228"/>
      <c r="AFD22" s="228"/>
      <c r="AFE22" s="228"/>
      <c r="AFF22" s="228"/>
      <c r="AFG22" s="228"/>
      <c r="AFH22" s="228"/>
      <c r="AFI22" s="228"/>
      <c r="AFJ22" s="228"/>
      <c r="AFK22" s="228"/>
      <c r="AFL22" s="228"/>
      <c r="AFM22" s="228"/>
      <c r="AFN22" s="228"/>
      <c r="AFO22" s="228"/>
      <c r="AFP22" s="228"/>
      <c r="AFQ22" s="228"/>
      <c r="AFR22" s="228"/>
      <c r="AFS22" s="228"/>
      <c r="AFT22" s="228"/>
      <c r="AFU22" s="228"/>
      <c r="AFV22" s="228"/>
      <c r="AFW22" s="228"/>
      <c r="AFX22" s="228"/>
      <c r="AFY22" s="228"/>
      <c r="AFZ22" s="228"/>
      <c r="AGA22" s="228"/>
      <c r="AGB22" s="228"/>
      <c r="AGC22" s="228"/>
      <c r="AGD22" s="228"/>
      <c r="AGE22" s="228"/>
      <c r="AGF22" s="228"/>
      <c r="AGG22" s="228"/>
      <c r="AGH22" s="228"/>
      <c r="AGI22" s="228"/>
      <c r="AGJ22" s="228"/>
      <c r="AGK22" s="228"/>
      <c r="AGL22" s="228"/>
      <c r="AGM22" s="228"/>
      <c r="AGN22" s="228"/>
      <c r="AGO22" s="228"/>
      <c r="AGP22" s="228"/>
      <c r="AGQ22" s="228"/>
      <c r="AGR22" s="228"/>
      <c r="AGS22" s="228"/>
      <c r="AGT22" s="228"/>
      <c r="AGU22" s="228"/>
      <c r="AGV22" s="228"/>
      <c r="AGW22" s="228"/>
      <c r="AGX22" s="228"/>
      <c r="AGY22" s="228"/>
      <c r="AGZ22" s="228"/>
      <c r="AHA22" s="228"/>
      <c r="AHB22" s="228"/>
      <c r="AHC22" s="228"/>
      <c r="AHD22" s="228"/>
      <c r="AHE22" s="228"/>
      <c r="AHF22" s="228"/>
      <c r="AHG22" s="228"/>
      <c r="AHH22" s="228"/>
      <c r="AHI22" s="228"/>
      <c r="AHJ22" s="228"/>
      <c r="AHK22" s="228"/>
      <c r="AHL22" s="228"/>
      <c r="AHM22" s="228"/>
      <c r="AHN22" s="228"/>
      <c r="AHO22" s="228"/>
      <c r="AHP22" s="228"/>
      <c r="AHQ22" s="228"/>
      <c r="AHR22" s="228"/>
      <c r="AHS22" s="228"/>
      <c r="AHT22" s="228"/>
      <c r="AHU22" s="228"/>
      <c r="AHV22" s="228"/>
      <c r="AHW22" s="228"/>
      <c r="AHX22" s="228"/>
      <c r="AHY22" s="228"/>
      <c r="AHZ22" s="228"/>
      <c r="AIA22" s="228"/>
      <c r="AIB22" s="228"/>
      <c r="AIC22" s="228"/>
      <c r="AID22" s="228"/>
      <c r="AIE22" s="228"/>
      <c r="AIF22" s="228"/>
      <c r="AIG22" s="228"/>
      <c r="AIH22" s="228"/>
      <c r="AII22" s="228"/>
      <c r="AIJ22" s="228"/>
      <c r="AIK22" s="228"/>
      <c r="AIL22" s="228"/>
      <c r="AIM22" s="228"/>
      <c r="AIN22" s="228"/>
      <c r="AIO22" s="228"/>
      <c r="AIP22" s="228"/>
      <c r="AIQ22" s="228"/>
      <c r="AIR22" s="228"/>
      <c r="AIS22" s="228"/>
      <c r="AIT22" s="228"/>
      <c r="AIU22" s="228"/>
      <c r="AIV22" s="228"/>
      <c r="AIW22" s="228"/>
      <c r="AIX22" s="228"/>
      <c r="AIY22" s="228"/>
      <c r="AIZ22" s="228"/>
      <c r="AJA22" s="228"/>
      <c r="AJB22" s="228"/>
      <c r="AJC22" s="228"/>
      <c r="AJD22" s="228"/>
      <c r="AJE22" s="228"/>
      <c r="AJF22" s="228"/>
      <c r="AJG22" s="228"/>
      <c r="AJH22" s="228"/>
      <c r="AJI22" s="228"/>
      <c r="AJJ22" s="228"/>
      <c r="AJK22" s="228"/>
      <c r="AJL22" s="228"/>
      <c r="AJM22" s="228"/>
      <c r="AJN22" s="228"/>
      <c r="AJO22" s="228"/>
      <c r="AJP22" s="228"/>
      <c r="AJQ22" s="228"/>
      <c r="AJR22" s="228"/>
      <c r="AJS22" s="228"/>
      <c r="AJT22" s="228"/>
      <c r="AJU22" s="228"/>
      <c r="AJV22" s="228"/>
      <c r="AJW22" s="228"/>
      <c r="AJX22" s="228"/>
      <c r="AJY22" s="228"/>
      <c r="AJZ22" s="228"/>
      <c r="AKA22" s="228"/>
      <c r="AKB22" s="228"/>
      <c r="AKC22" s="228"/>
      <c r="AKD22" s="228"/>
      <c r="AKE22" s="228"/>
      <c r="AKF22" s="228"/>
      <c r="AKG22" s="228"/>
      <c r="AKH22" s="228"/>
      <c r="AKI22" s="228"/>
      <c r="AKJ22" s="228"/>
      <c r="AKK22" s="228"/>
      <c r="AKL22" s="228"/>
      <c r="AKM22" s="228"/>
      <c r="AKN22" s="228"/>
      <c r="AKO22" s="228"/>
      <c r="AKP22" s="228"/>
      <c r="AKQ22" s="228"/>
      <c r="AKR22" s="228"/>
      <c r="AKS22" s="228"/>
      <c r="AKT22" s="228"/>
      <c r="AKU22" s="228"/>
      <c r="AKV22" s="228"/>
      <c r="AKW22" s="228"/>
      <c r="AKX22" s="228"/>
      <c r="AKY22" s="228"/>
      <c r="AKZ22" s="228"/>
      <c r="ALA22" s="228"/>
      <c r="ALB22" s="228"/>
      <c r="ALC22" s="228"/>
      <c r="ALD22" s="228"/>
      <c r="ALE22" s="228"/>
      <c r="ALF22" s="228"/>
      <c r="ALG22" s="228"/>
      <c r="ALH22" s="228"/>
      <c r="ALI22" s="228"/>
      <c r="ALJ22" s="228"/>
      <c r="ALK22" s="228"/>
      <c r="ALL22" s="228"/>
      <c r="ALM22" s="228"/>
      <c r="ALN22" s="228"/>
      <c r="ALO22" s="228"/>
      <c r="ALP22" s="228"/>
      <c r="ALQ22" s="228"/>
      <c r="ALR22" s="228"/>
      <c r="ALS22" s="228"/>
      <c r="ALT22" s="228"/>
      <c r="ALU22" s="228"/>
      <c r="ALV22" s="228"/>
      <c r="ALW22" s="228"/>
      <c r="ALX22" s="228"/>
      <c r="ALY22" s="228"/>
      <c r="ALZ22" s="228"/>
      <c r="AMA22" s="228"/>
      <c r="AMB22" s="228"/>
      <c r="AMC22" s="228"/>
      <c r="AMD22" s="228"/>
      <c r="AME22" s="228"/>
      <c r="AMF22" s="228"/>
      <c r="AMG22" s="228"/>
      <c r="AMH22" s="228"/>
      <c r="AMI22" s="228"/>
      <c r="AMJ22" s="228"/>
      <c r="AMK22" s="228"/>
    </row>
    <row r="23" spans="1:1025" s="200" customFormat="1" ht="15.75" customHeight="1" x14ac:dyDescent="0.2">
      <c r="A23" s="228"/>
      <c r="B23" s="348" t="s">
        <v>155</v>
      </c>
      <c r="C23" s="220">
        <v>1174161807</v>
      </c>
      <c r="D23" s="306">
        <v>104023719</v>
      </c>
      <c r="E23" s="220">
        <v>186521495</v>
      </c>
      <c r="F23" s="220">
        <f>+C23+D23-E23</f>
        <v>1091664031</v>
      </c>
      <c r="G23" s="508">
        <v>1151504622</v>
      </c>
      <c r="H23" s="318">
        <f>+F23-PASIVO!E46</f>
        <v>0</v>
      </c>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c r="SC23" s="228"/>
      <c r="SD23" s="228"/>
      <c r="SE23" s="228"/>
      <c r="SF23" s="228"/>
      <c r="SG23" s="228"/>
      <c r="SH23" s="228"/>
      <c r="SI23" s="228"/>
      <c r="SJ23" s="228"/>
      <c r="SK23" s="228"/>
      <c r="SL23" s="228"/>
      <c r="SM23" s="228"/>
      <c r="SN23" s="228"/>
      <c r="SO23" s="228"/>
      <c r="SP23" s="228"/>
      <c r="SQ23" s="228"/>
      <c r="SR23" s="228"/>
      <c r="SS23" s="228"/>
      <c r="ST23" s="228"/>
      <c r="SU23" s="228"/>
      <c r="SV23" s="228"/>
      <c r="SW23" s="228"/>
      <c r="SX23" s="228"/>
      <c r="SY23" s="228"/>
      <c r="SZ23" s="228"/>
      <c r="TA23" s="228"/>
      <c r="TB23" s="228"/>
      <c r="TC23" s="228"/>
      <c r="TD23" s="228"/>
      <c r="TE23" s="228"/>
      <c r="TF23" s="228"/>
      <c r="TG23" s="228"/>
      <c r="TH23" s="228"/>
      <c r="TI23" s="228"/>
      <c r="TJ23" s="228"/>
      <c r="TK23" s="228"/>
      <c r="TL23" s="228"/>
      <c r="TM23" s="228"/>
      <c r="TN23" s="228"/>
      <c r="TO23" s="228"/>
      <c r="TP23" s="228"/>
      <c r="TQ23" s="228"/>
      <c r="TR23" s="228"/>
      <c r="TS23" s="228"/>
      <c r="TT23" s="228"/>
      <c r="TU23" s="228"/>
      <c r="TV23" s="228"/>
      <c r="TW23" s="228"/>
      <c r="TX23" s="228"/>
      <c r="TY23" s="228"/>
      <c r="TZ23" s="228"/>
      <c r="UA23" s="228"/>
      <c r="UB23" s="228"/>
      <c r="UC23" s="228"/>
      <c r="UD23" s="228"/>
      <c r="UE23" s="228"/>
      <c r="UF23" s="228"/>
      <c r="UG23" s="228"/>
      <c r="UH23" s="228"/>
      <c r="UI23" s="228"/>
      <c r="UJ23" s="228"/>
      <c r="UK23" s="228"/>
      <c r="UL23" s="228"/>
      <c r="UM23" s="228"/>
      <c r="UN23" s="228"/>
      <c r="UO23" s="228"/>
      <c r="UP23" s="228"/>
      <c r="UQ23" s="228"/>
      <c r="UR23" s="228"/>
      <c r="US23" s="228"/>
      <c r="UT23" s="228"/>
      <c r="UU23" s="228"/>
      <c r="UV23" s="228"/>
      <c r="UW23" s="228"/>
      <c r="UX23" s="228"/>
      <c r="UY23" s="228"/>
      <c r="UZ23" s="228"/>
      <c r="VA23" s="228"/>
      <c r="VB23" s="228"/>
      <c r="VC23" s="228"/>
      <c r="VD23" s="228"/>
      <c r="VE23" s="228"/>
      <c r="VF23" s="228"/>
      <c r="VG23" s="228"/>
      <c r="VH23" s="228"/>
      <c r="VI23" s="228"/>
      <c r="VJ23" s="228"/>
      <c r="VK23" s="228"/>
      <c r="VL23" s="228"/>
      <c r="VM23" s="228"/>
      <c r="VN23" s="228"/>
      <c r="VO23" s="228"/>
      <c r="VP23" s="228"/>
      <c r="VQ23" s="228"/>
      <c r="VR23" s="228"/>
      <c r="VS23" s="228"/>
      <c r="VT23" s="228"/>
      <c r="VU23" s="228"/>
      <c r="VV23" s="228"/>
      <c r="VW23" s="228"/>
      <c r="VX23" s="228"/>
      <c r="VY23" s="228"/>
      <c r="VZ23" s="228"/>
      <c r="WA23" s="228"/>
      <c r="WB23" s="228"/>
      <c r="WC23" s="228"/>
      <c r="WD23" s="228"/>
      <c r="WE23" s="228"/>
      <c r="WF23" s="228"/>
      <c r="WG23" s="228"/>
      <c r="WH23" s="228"/>
      <c r="WI23" s="228"/>
      <c r="WJ23" s="228"/>
      <c r="WK23" s="228"/>
      <c r="WL23" s="228"/>
      <c r="WM23" s="228"/>
      <c r="WN23" s="228"/>
      <c r="WO23" s="228"/>
      <c r="WP23" s="228"/>
      <c r="WQ23" s="228"/>
      <c r="WR23" s="228"/>
      <c r="WS23" s="228"/>
      <c r="WT23" s="228"/>
      <c r="WU23" s="228"/>
      <c r="WV23" s="228"/>
      <c r="WW23" s="228"/>
      <c r="WX23" s="228"/>
      <c r="WY23" s="228"/>
      <c r="WZ23" s="228"/>
      <c r="XA23" s="228"/>
      <c r="XB23" s="228"/>
      <c r="XC23" s="228"/>
      <c r="XD23" s="228"/>
      <c r="XE23" s="228"/>
      <c r="XF23" s="228"/>
      <c r="XG23" s="228"/>
      <c r="XH23" s="228"/>
      <c r="XI23" s="228"/>
      <c r="XJ23" s="228"/>
      <c r="XK23" s="228"/>
      <c r="XL23" s="228"/>
      <c r="XM23" s="228"/>
      <c r="XN23" s="228"/>
      <c r="XO23" s="228"/>
      <c r="XP23" s="228"/>
      <c r="XQ23" s="228"/>
      <c r="XR23" s="228"/>
      <c r="XS23" s="228"/>
      <c r="XT23" s="228"/>
      <c r="XU23" s="228"/>
      <c r="XV23" s="228"/>
      <c r="XW23" s="228"/>
      <c r="XX23" s="228"/>
      <c r="XY23" s="228"/>
      <c r="XZ23" s="228"/>
      <c r="YA23" s="228"/>
      <c r="YB23" s="228"/>
      <c r="YC23" s="228"/>
      <c r="YD23" s="228"/>
      <c r="YE23" s="228"/>
      <c r="YF23" s="228"/>
      <c r="YG23" s="228"/>
      <c r="YH23" s="228"/>
      <c r="YI23" s="228"/>
      <c r="YJ23" s="228"/>
      <c r="YK23" s="228"/>
      <c r="YL23" s="228"/>
      <c r="YM23" s="228"/>
      <c r="YN23" s="228"/>
      <c r="YO23" s="228"/>
      <c r="YP23" s="228"/>
      <c r="YQ23" s="228"/>
      <c r="YR23" s="228"/>
      <c r="YS23" s="228"/>
      <c r="YT23" s="228"/>
      <c r="YU23" s="228"/>
      <c r="YV23" s="228"/>
      <c r="YW23" s="228"/>
      <c r="YX23" s="228"/>
      <c r="YY23" s="228"/>
      <c r="YZ23" s="228"/>
      <c r="ZA23" s="228"/>
      <c r="ZB23" s="228"/>
      <c r="ZC23" s="228"/>
      <c r="ZD23" s="228"/>
      <c r="ZE23" s="228"/>
      <c r="ZF23" s="228"/>
      <c r="ZG23" s="228"/>
      <c r="ZH23" s="228"/>
      <c r="ZI23" s="228"/>
      <c r="ZJ23" s="228"/>
      <c r="ZK23" s="228"/>
      <c r="ZL23" s="228"/>
      <c r="ZM23" s="228"/>
      <c r="ZN23" s="228"/>
      <c r="ZO23" s="228"/>
      <c r="ZP23" s="228"/>
      <c r="ZQ23" s="228"/>
      <c r="ZR23" s="228"/>
      <c r="ZS23" s="228"/>
      <c r="ZT23" s="228"/>
      <c r="ZU23" s="228"/>
      <c r="ZV23" s="228"/>
      <c r="ZW23" s="228"/>
      <c r="ZX23" s="228"/>
      <c r="ZY23" s="228"/>
      <c r="ZZ23" s="228"/>
      <c r="AAA23" s="228"/>
      <c r="AAB23" s="228"/>
      <c r="AAC23" s="228"/>
      <c r="AAD23" s="228"/>
      <c r="AAE23" s="228"/>
      <c r="AAF23" s="228"/>
      <c r="AAG23" s="228"/>
      <c r="AAH23" s="228"/>
      <c r="AAI23" s="228"/>
      <c r="AAJ23" s="228"/>
      <c r="AAK23" s="228"/>
      <c r="AAL23" s="228"/>
      <c r="AAM23" s="228"/>
      <c r="AAN23" s="228"/>
      <c r="AAO23" s="228"/>
      <c r="AAP23" s="228"/>
      <c r="AAQ23" s="228"/>
      <c r="AAR23" s="228"/>
      <c r="AAS23" s="228"/>
      <c r="AAT23" s="228"/>
      <c r="AAU23" s="228"/>
      <c r="AAV23" s="228"/>
      <c r="AAW23" s="228"/>
      <c r="AAX23" s="228"/>
      <c r="AAY23" s="228"/>
      <c r="AAZ23" s="228"/>
      <c r="ABA23" s="228"/>
      <c r="ABB23" s="228"/>
      <c r="ABC23" s="228"/>
      <c r="ABD23" s="228"/>
      <c r="ABE23" s="228"/>
      <c r="ABF23" s="228"/>
      <c r="ABG23" s="228"/>
      <c r="ABH23" s="228"/>
      <c r="ABI23" s="228"/>
      <c r="ABJ23" s="228"/>
      <c r="ABK23" s="228"/>
      <c r="ABL23" s="228"/>
      <c r="ABM23" s="228"/>
      <c r="ABN23" s="228"/>
      <c r="ABO23" s="228"/>
      <c r="ABP23" s="228"/>
      <c r="ABQ23" s="228"/>
      <c r="ABR23" s="228"/>
      <c r="ABS23" s="228"/>
      <c r="ABT23" s="228"/>
      <c r="ABU23" s="228"/>
      <c r="ABV23" s="228"/>
      <c r="ABW23" s="228"/>
      <c r="ABX23" s="228"/>
      <c r="ABY23" s="228"/>
      <c r="ABZ23" s="228"/>
      <c r="ACA23" s="228"/>
      <c r="ACB23" s="228"/>
      <c r="ACC23" s="228"/>
      <c r="ACD23" s="228"/>
      <c r="ACE23" s="228"/>
      <c r="ACF23" s="228"/>
      <c r="ACG23" s="228"/>
      <c r="ACH23" s="228"/>
      <c r="ACI23" s="228"/>
      <c r="ACJ23" s="228"/>
      <c r="ACK23" s="228"/>
      <c r="ACL23" s="228"/>
      <c r="ACM23" s="228"/>
      <c r="ACN23" s="228"/>
      <c r="ACO23" s="228"/>
      <c r="ACP23" s="228"/>
      <c r="ACQ23" s="228"/>
      <c r="ACR23" s="228"/>
      <c r="ACS23" s="228"/>
      <c r="ACT23" s="228"/>
      <c r="ACU23" s="228"/>
      <c r="ACV23" s="228"/>
      <c r="ACW23" s="228"/>
      <c r="ACX23" s="228"/>
      <c r="ACY23" s="228"/>
      <c r="ACZ23" s="228"/>
      <c r="ADA23" s="228"/>
      <c r="ADB23" s="228"/>
      <c r="ADC23" s="228"/>
      <c r="ADD23" s="228"/>
      <c r="ADE23" s="228"/>
      <c r="ADF23" s="228"/>
      <c r="ADG23" s="228"/>
      <c r="ADH23" s="228"/>
      <c r="ADI23" s="228"/>
      <c r="ADJ23" s="228"/>
      <c r="ADK23" s="228"/>
      <c r="ADL23" s="228"/>
      <c r="ADM23" s="228"/>
      <c r="ADN23" s="228"/>
      <c r="ADO23" s="228"/>
      <c r="ADP23" s="228"/>
      <c r="ADQ23" s="228"/>
      <c r="ADR23" s="228"/>
      <c r="ADS23" s="228"/>
      <c r="ADT23" s="228"/>
      <c r="ADU23" s="228"/>
      <c r="ADV23" s="228"/>
      <c r="ADW23" s="228"/>
      <c r="ADX23" s="228"/>
      <c r="ADY23" s="228"/>
      <c r="ADZ23" s="228"/>
      <c r="AEA23" s="228"/>
      <c r="AEB23" s="228"/>
      <c r="AEC23" s="228"/>
      <c r="AED23" s="228"/>
      <c r="AEE23" s="228"/>
      <c r="AEF23" s="228"/>
      <c r="AEG23" s="228"/>
      <c r="AEH23" s="228"/>
      <c r="AEI23" s="228"/>
      <c r="AEJ23" s="228"/>
      <c r="AEK23" s="228"/>
      <c r="AEL23" s="228"/>
      <c r="AEM23" s="228"/>
      <c r="AEN23" s="228"/>
      <c r="AEO23" s="228"/>
      <c r="AEP23" s="228"/>
      <c r="AEQ23" s="228"/>
      <c r="AER23" s="228"/>
      <c r="AES23" s="228"/>
      <c r="AET23" s="228"/>
      <c r="AEU23" s="228"/>
      <c r="AEV23" s="228"/>
      <c r="AEW23" s="228"/>
      <c r="AEX23" s="228"/>
      <c r="AEY23" s="228"/>
      <c r="AEZ23" s="228"/>
      <c r="AFA23" s="228"/>
      <c r="AFB23" s="228"/>
      <c r="AFC23" s="228"/>
      <c r="AFD23" s="228"/>
      <c r="AFE23" s="228"/>
      <c r="AFF23" s="228"/>
      <c r="AFG23" s="228"/>
      <c r="AFH23" s="228"/>
      <c r="AFI23" s="228"/>
      <c r="AFJ23" s="228"/>
      <c r="AFK23" s="228"/>
      <c r="AFL23" s="228"/>
      <c r="AFM23" s="228"/>
      <c r="AFN23" s="228"/>
      <c r="AFO23" s="228"/>
      <c r="AFP23" s="228"/>
      <c r="AFQ23" s="228"/>
      <c r="AFR23" s="228"/>
      <c r="AFS23" s="228"/>
      <c r="AFT23" s="228"/>
      <c r="AFU23" s="228"/>
      <c r="AFV23" s="228"/>
      <c r="AFW23" s="228"/>
      <c r="AFX23" s="228"/>
      <c r="AFY23" s="228"/>
      <c r="AFZ23" s="228"/>
      <c r="AGA23" s="228"/>
      <c r="AGB23" s="228"/>
      <c r="AGC23" s="228"/>
      <c r="AGD23" s="228"/>
      <c r="AGE23" s="228"/>
      <c r="AGF23" s="228"/>
      <c r="AGG23" s="228"/>
      <c r="AGH23" s="228"/>
      <c r="AGI23" s="228"/>
      <c r="AGJ23" s="228"/>
      <c r="AGK23" s="228"/>
      <c r="AGL23" s="228"/>
      <c r="AGM23" s="228"/>
      <c r="AGN23" s="228"/>
      <c r="AGO23" s="228"/>
      <c r="AGP23" s="228"/>
      <c r="AGQ23" s="228"/>
      <c r="AGR23" s="228"/>
      <c r="AGS23" s="228"/>
      <c r="AGT23" s="228"/>
      <c r="AGU23" s="228"/>
      <c r="AGV23" s="228"/>
      <c r="AGW23" s="228"/>
      <c r="AGX23" s="228"/>
      <c r="AGY23" s="228"/>
      <c r="AGZ23" s="228"/>
      <c r="AHA23" s="228"/>
      <c r="AHB23" s="228"/>
      <c r="AHC23" s="228"/>
      <c r="AHD23" s="228"/>
      <c r="AHE23" s="228"/>
      <c r="AHF23" s="228"/>
      <c r="AHG23" s="228"/>
      <c r="AHH23" s="228"/>
      <c r="AHI23" s="228"/>
      <c r="AHJ23" s="228"/>
      <c r="AHK23" s="228"/>
      <c r="AHL23" s="228"/>
      <c r="AHM23" s="228"/>
      <c r="AHN23" s="228"/>
      <c r="AHO23" s="228"/>
      <c r="AHP23" s="228"/>
      <c r="AHQ23" s="228"/>
      <c r="AHR23" s="228"/>
      <c r="AHS23" s="228"/>
      <c r="AHT23" s="228"/>
      <c r="AHU23" s="228"/>
      <c r="AHV23" s="228"/>
      <c r="AHW23" s="228"/>
      <c r="AHX23" s="228"/>
      <c r="AHY23" s="228"/>
      <c r="AHZ23" s="228"/>
      <c r="AIA23" s="228"/>
      <c r="AIB23" s="228"/>
      <c r="AIC23" s="228"/>
      <c r="AID23" s="228"/>
      <c r="AIE23" s="228"/>
      <c r="AIF23" s="228"/>
      <c r="AIG23" s="228"/>
      <c r="AIH23" s="228"/>
      <c r="AII23" s="228"/>
      <c r="AIJ23" s="228"/>
      <c r="AIK23" s="228"/>
      <c r="AIL23" s="228"/>
      <c r="AIM23" s="228"/>
      <c r="AIN23" s="228"/>
      <c r="AIO23" s="228"/>
      <c r="AIP23" s="228"/>
      <c r="AIQ23" s="228"/>
      <c r="AIR23" s="228"/>
      <c r="AIS23" s="228"/>
      <c r="AIT23" s="228"/>
      <c r="AIU23" s="228"/>
      <c r="AIV23" s="228"/>
      <c r="AIW23" s="228"/>
      <c r="AIX23" s="228"/>
      <c r="AIY23" s="228"/>
      <c r="AIZ23" s="228"/>
      <c r="AJA23" s="228"/>
      <c r="AJB23" s="228"/>
      <c r="AJC23" s="228"/>
      <c r="AJD23" s="228"/>
      <c r="AJE23" s="228"/>
      <c r="AJF23" s="228"/>
      <c r="AJG23" s="228"/>
      <c r="AJH23" s="228"/>
      <c r="AJI23" s="228"/>
      <c r="AJJ23" s="228"/>
      <c r="AJK23" s="228"/>
      <c r="AJL23" s="228"/>
      <c r="AJM23" s="228"/>
      <c r="AJN23" s="228"/>
      <c r="AJO23" s="228"/>
      <c r="AJP23" s="228"/>
      <c r="AJQ23" s="228"/>
      <c r="AJR23" s="228"/>
      <c r="AJS23" s="228"/>
      <c r="AJT23" s="228"/>
      <c r="AJU23" s="228"/>
      <c r="AJV23" s="228"/>
      <c r="AJW23" s="228"/>
      <c r="AJX23" s="228"/>
      <c r="AJY23" s="228"/>
      <c r="AJZ23" s="228"/>
      <c r="AKA23" s="228"/>
      <c r="AKB23" s="228"/>
      <c r="AKC23" s="228"/>
      <c r="AKD23" s="228"/>
      <c r="AKE23" s="228"/>
      <c r="AKF23" s="228"/>
      <c r="AKG23" s="228"/>
      <c r="AKH23" s="228"/>
      <c r="AKI23" s="228"/>
      <c r="AKJ23" s="228"/>
      <c r="AKK23" s="228"/>
      <c r="AKL23" s="228"/>
      <c r="AKM23" s="228"/>
      <c r="AKN23" s="228"/>
      <c r="AKO23" s="228"/>
      <c r="AKP23" s="228"/>
      <c r="AKQ23" s="228"/>
      <c r="AKR23" s="228"/>
      <c r="AKS23" s="228"/>
      <c r="AKT23" s="228"/>
      <c r="AKU23" s="228"/>
      <c r="AKV23" s="228"/>
      <c r="AKW23" s="228"/>
      <c r="AKX23" s="228"/>
      <c r="AKY23" s="228"/>
      <c r="AKZ23" s="228"/>
      <c r="ALA23" s="228"/>
      <c r="ALB23" s="228"/>
      <c r="ALC23" s="228"/>
      <c r="ALD23" s="228"/>
      <c r="ALE23" s="228"/>
      <c r="ALF23" s="228"/>
      <c r="ALG23" s="228"/>
      <c r="ALH23" s="228"/>
      <c r="ALI23" s="228"/>
      <c r="ALJ23" s="228"/>
      <c r="ALK23" s="228"/>
      <c r="ALL23" s="228"/>
      <c r="ALM23" s="228"/>
      <c r="ALN23" s="228"/>
      <c r="ALO23" s="228"/>
      <c r="ALP23" s="228"/>
      <c r="ALQ23" s="228"/>
      <c r="ALR23" s="228"/>
      <c r="ALS23" s="228"/>
      <c r="ALT23" s="228"/>
      <c r="ALU23" s="228"/>
      <c r="ALV23" s="228"/>
      <c r="ALW23" s="228"/>
      <c r="ALX23" s="228"/>
      <c r="ALY23" s="228"/>
      <c r="ALZ23" s="228"/>
      <c r="AMA23" s="228"/>
      <c r="AMB23" s="228"/>
      <c r="AMC23" s="228"/>
      <c r="AMD23" s="228"/>
      <c r="AME23" s="228"/>
      <c r="AMF23" s="228"/>
      <c r="AMG23" s="228"/>
      <c r="AMH23" s="228"/>
      <c r="AMI23" s="228"/>
      <c r="AMJ23" s="228"/>
      <c r="AMK23" s="228"/>
    </row>
    <row r="24" spans="1:1025" ht="15.75" customHeight="1" x14ac:dyDescent="0.2">
      <c r="B24" s="171"/>
      <c r="C24" s="173"/>
      <c r="D24" s="234"/>
      <c r="E24" s="173"/>
      <c r="F24" s="234"/>
      <c r="G24" s="511"/>
      <c r="H24" s="163"/>
    </row>
    <row r="25" spans="1:1025" ht="17.25" customHeight="1" x14ac:dyDescent="0.2">
      <c r="B25" s="172" t="s">
        <v>66</v>
      </c>
      <c r="C25" s="174">
        <f>SUM(C23:C24)</f>
        <v>1174161807</v>
      </c>
      <c r="D25" s="315">
        <f>SUM(D23:D24)</f>
        <v>104023719</v>
      </c>
      <c r="E25" s="174">
        <f>SUM(E23:E24)</f>
        <v>186521495</v>
      </c>
      <c r="F25" s="315">
        <f>SUM(F23:F24)</f>
        <v>1091664031</v>
      </c>
      <c r="G25" s="512">
        <f>SUM(G23:G24)</f>
        <v>1151504622</v>
      </c>
      <c r="H25" s="163"/>
    </row>
    <row r="27" spans="1:1025" s="324" customFormat="1" x14ac:dyDescent="0.2">
      <c r="A27" s="141"/>
      <c r="B27" s="141"/>
      <c r="C27" s="141"/>
      <c r="D27" s="141"/>
      <c r="E27" s="141"/>
      <c r="F27" s="228"/>
      <c r="G27" s="235"/>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141"/>
      <c r="EW27" s="141"/>
      <c r="EX27" s="141"/>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41"/>
      <c r="GX27" s="141"/>
      <c r="GY27" s="141"/>
      <c r="GZ27" s="141"/>
      <c r="HA27" s="141"/>
      <c r="HB27" s="141"/>
      <c r="HC27" s="141"/>
      <c r="HD27" s="141"/>
      <c r="HE27" s="141"/>
      <c r="HF27" s="141"/>
      <c r="HG27" s="141"/>
      <c r="HH27" s="141"/>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41"/>
      <c r="IJ27" s="141"/>
      <c r="IK27" s="141"/>
      <c r="IL27" s="141"/>
      <c r="IM27" s="141"/>
      <c r="IN27" s="141"/>
      <c r="IO27" s="141"/>
      <c r="IP27" s="141"/>
      <c r="IQ27" s="141"/>
      <c r="IR27" s="141"/>
      <c r="IS27" s="141"/>
      <c r="IT27" s="141"/>
      <c r="IU27" s="141"/>
      <c r="IV27" s="141"/>
      <c r="IW27" s="141"/>
      <c r="IX27" s="141"/>
      <c r="IY27" s="141"/>
      <c r="IZ27" s="141"/>
      <c r="JA27" s="141"/>
      <c r="JB27" s="141"/>
      <c r="JC27" s="141"/>
      <c r="JD27" s="141"/>
      <c r="JE27" s="141"/>
      <c r="JF27" s="141"/>
      <c r="JG27" s="141"/>
      <c r="JH27" s="141"/>
      <c r="JI27" s="141"/>
      <c r="JJ27" s="141"/>
      <c r="JK27" s="141"/>
      <c r="JL27" s="141"/>
      <c r="JM27" s="141"/>
      <c r="JN27" s="141"/>
      <c r="JO27" s="141"/>
      <c r="JP27" s="141"/>
      <c r="JQ27" s="141"/>
      <c r="JR27" s="141"/>
      <c r="JS27" s="141"/>
      <c r="JT27" s="141"/>
      <c r="JU27" s="141"/>
      <c r="JV27" s="141"/>
      <c r="JW27" s="141"/>
      <c r="JX27" s="141"/>
      <c r="JY27" s="141"/>
      <c r="JZ27" s="141"/>
      <c r="KA27" s="141"/>
      <c r="KB27" s="141"/>
      <c r="KC27" s="141"/>
      <c r="KD27" s="141"/>
      <c r="KE27" s="141"/>
      <c r="KF27" s="141"/>
      <c r="KG27" s="141"/>
      <c r="KH27" s="141"/>
      <c r="KI27" s="141"/>
      <c r="KJ27" s="141"/>
      <c r="KK27" s="141"/>
      <c r="KL27" s="141"/>
      <c r="KM27" s="141"/>
      <c r="KN27" s="141"/>
      <c r="KO27" s="141"/>
      <c r="KP27" s="141"/>
      <c r="KQ27" s="141"/>
      <c r="KR27" s="141"/>
      <c r="KS27" s="141"/>
      <c r="KT27" s="141"/>
      <c r="KU27" s="141"/>
      <c r="KV27" s="141"/>
      <c r="KW27" s="141"/>
      <c r="KX27" s="141"/>
      <c r="KY27" s="141"/>
      <c r="KZ27" s="141"/>
      <c r="LA27" s="141"/>
      <c r="LB27" s="141"/>
      <c r="LC27" s="141"/>
      <c r="LD27" s="141"/>
      <c r="LE27" s="141"/>
      <c r="LF27" s="141"/>
      <c r="LG27" s="141"/>
      <c r="LH27" s="141"/>
      <c r="LI27" s="141"/>
      <c r="LJ27" s="141"/>
      <c r="LK27" s="141"/>
      <c r="LL27" s="141"/>
      <c r="LM27" s="141"/>
      <c r="LN27" s="141"/>
      <c r="LO27" s="141"/>
      <c r="LP27" s="141"/>
      <c r="LQ27" s="141"/>
      <c r="LR27" s="141"/>
      <c r="LS27" s="141"/>
      <c r="LT27" s="141"/>
      <c r="LU27" s="141"/>
      <c r="LV27" s="141"/>
      <c r="LW27" s="141"/>
      <c r="LX27" s="141"/>
      <c r="LY27" s="141"/>
      <c r="LZ27" s="141"/>
      <c r="MA27" s="141"/>
      <c r="MB27" s="141"/>
      <c r="MC27" s="141"/>
      <c r="MD27" s="141"/>
      <c r="ME27" s="141"/>
      <c r="MF27" s="141"/>
      <c r="MG27" s="141"/>
      <c r="MH27" s="141"/>
      <c r="MI27" s="141"/>
      <c r="MJ27" s="141"/>
      <c r="MK27" s="141"/>
      <c r="ML27" s="141"/>
      <c r="MM27" s="141"/>
      <c r="MN27" s="141"/>
      <c r="MO27" s="141"/>
      <c r="MP27" s="141"/>
      <c r="MQ27" s="141"/>
      <c r="MR27" s="141"/>
      <c r="MS27" s="141"/>
      <c r="MT27" s="141"/>
      <c r="MU27" s="141"/>
      <c r="MV27" s="141"/>
      <c r="MW27" s="141"/>
      <c r="MX27" s="141"/>
      <c r="MY27" s="141"/>
      <c r="MZ27" s="141"/>
      <c r="NA27" s="141"/>
      <c r="NB27" s="141"/>
      <c r="NC27" s="141"/>
      <c r="ND27" s="141"/>
      <c r="NE27" s="141"/>
      <c r="NF27" s="141"/>
      <c r="NG27" s="141"/>
      <c r="NH27" s="141"/>
      <c r="NI27" s="141"/>
      <c r="NJ27" s="141"/>
      <c r="NK27" s="141"/>
      <c r="NL27" s="141"/>
      <c r="NM27" s="141"/>
      <c r="NN27" s="141"/>
      <c r="NO27" s="141"/>
      <c r="NP27" s="141"/>
      <c r="NQ27" s="141"/>
      <c r="NR27" s="141"/>
      <c r="NS27" s="141"/>
      <c r="NT27" s="141"/>
      <c r="NU27" s="141"/>
      <c r="NV27" s="141"/>
      <c r="NW27" s="141"/>
      <c r="NX27" s="141"/>
      <c r="NY27" s="141"/>
      <c r="NZ27" s="141"/>
      <c r="OA27" s="141"/>
      <c r="OB27" s="141"/>
      <c r="OC27" s="141"/>
      <c r="OD27" s="141"/>
      <c r="OE27" s="141"/>
      <c r="OF27" s="141"/>
      <c r="OG27" s="141"/>
      <c r="OH27" s="141"/>
      <c r="OI27" s="141"/>
      <c r="OJ27" s="141"/>
      <c r="OK27" s="141"/>
      <c r="OL27" s="141"/>
      <c r="OM27" s="141"/>
      <c r="ON27" s="141"/>
      <c r="OO27" s="141"/>
      <c r="OP27" s="141"/>
      <c r="OQ27" s="141"/>
      <c r="OR27" s="141"/>
      <c r="OS27" s="141"/>
      <c r="OT27" s="141"/>
      <c r="OU27" s="141"/>
      <c r="OV27" s="141"/>
      <c r="OW27" s="141"/>
      <c r="OX27" s="141"/>
      <c r="OY27" s="141"/>
      <c r="OZ27" s="141"/>
      <c r="PA27" s="141"/>
      <c r="PB27" s="141"/>
      <c r="PC27" s="141"/>
      <c r="PD27" s="141"/>
      <c r="PE27" s="141"/>
      <c r="PF27" s="141"/>
      <c r="PG27" s="141"/>
      <c r="PH27" s="141"/>
      <c r="PI27" s="141"/>
      <c r="PJ27" s="141"/>
      <c r="PK27" s="141"/>
      <c r="PL27" s="141"/>
      <c r="PM27" s="141"/>
      <c r="PN27" s="141"/>
      <c r="PO27" s="141"/>
      <c r="PP27" s="141"/>
      <c r="PQ27" s="141"/>
      <c r="PR27" s="141"/>
      <c r="PS27" s="141"/>
      <c r="PT27" s="141"/>
      <c r="PU27" s="141"/>
      <c r="PV27" s="141"/>
      <c r="PW27" s="141"/>
      <c r="PX27" s="141"/>
      <c r="PY27" s="141"/>
      <c r="PZ27" s="141"/>
      <c r="QA27" s="141"/>
      <c r="QB27" s="141"/>
      <c r="QC27" s="141"/>
      <c r="QD27" s="141"/>
      <c r="QE27" s="141"/>
      <c r="QF27" s="141"/>
      <c r="QG27" s="141"/>
      <c r="QH27" s="141"/>
      <c r="QI27" s="141"/>
      <c r="QJ27" s="141"/>
      <c r="QK27" s="141"/>
      <c r="QL27" s="141"/>
      <c r="QM27" s="141"/>
      <c r="QN27" s="141"/>
      <c r="QO27" s="141"/>
      <c r="QP27" s="141"/>
      <c r="QQ27" s="141"/>
      <c r="QR27" s="141"/>
      <c r="QS27" s="141"/>
      <c r="QT27" s="141"/>
      <c r="QU27" s="141"/>
      <c r="QV27" s="141"/>
      <c r="QW27" s="141"/>
      <c r="QX27" s="141"/>
      <c r="QY27" s="141"/>
      <c r="QZ27" s="141"/>
      <c r="RA27" s="141"/>
      <c r="RB27" s="141"/>
      <c r="RC27" s="141"/>
      <c r="RD27" s="141"/>
      <c r="RE27" s="141"/>
      <c r="RF27" s="141"/>
      <c r="RG27" s="141"/>
      <c r="RH27" s="141"/>
      <c r="RI27" s="141"/>
      <c r="RJ27" s="141"/>
      <c r="RK27" s="141"/>
      <c r="RL27" s="141"/>
      <c r="RM27" s="141"/>
      <c r="RN27" s="141"/>
      <c r="RO27" s="141"/>
      <c r="RP27" s="141"/>
      <c r="RQ27" s="141"/>
      <c r="RR27" s="141"/>
      <c r="RS27" s="141"/>
      <c r="RT27" s="141"/>
      <c r="RU27" s="141"/>
      <c r="RV27" s="141"/>
      <c r="RW27" s="141"/>
      <c r="RX27" s="141"/>
      <c r="RY27" s="141"/>
      <c r="RZ27" s="141"/>
      <c r="SA27" s="141"/>
      <c r="SB27" s="141"/>
      <c r="SC27" s="141"/>
      <c r="SD27" s="141"/>
      <c r="SE27" s="141"/>
      <c r="SF27" s="141"/>
      <c r="SG27" s="141"/>
      <c r="SH27" s="141"/>
      <c r="SI27" s="141"/>
      <c r="SJ27" s="141"/>
      <c r="SK27" s="141"/>
      <c r="SL27" s="141"/>
      <c r="SM27" s="141"/>
      <c r="SN27" s="141"/>
      <c r="SO27" s="141"/>
      <c r="SP27" s="141"/>
      <c r="SQ27" s="141"/>
      <c r="SR27" s="141"/>
      <c r="SS27" s="141"/>
      <c r="ST27" s="141"/>
      <c r="SU27" s="141"/>
      <c r="SV27" s="141"/>
      <c r="SW27" s="141"/>
      <c r="SX27" s="141"/>
      <c r="SY27" s="141"/>
      <c r="SZ27" s="141"/>
      <c r="TA27" s="141"/>
      <c r="TB27" s="141"/>
      <c r="TC27" s="141"/>
      <c r="TD27" s="141"/>
      <c r="TE27" s="141"/>
      <c r="TF27" s="141"/>
      <c r="TG27" s="141"/>
      <c r="TH27" s="141"/>
      <c r="TI27" s="141"/>
      <c r="TJ27" s="141"/>
      <c r="TK27" s="141"/>
      <c r="TL27" s="141"/>
      <c r="TM27" s="141"/>
      <c r="TN27" s="141"/>
      <c r="TO27" s="141"/>
      <c r="TP27" s="141"/>
      <c r="TQ27" s="141"/>
      <c r="TR27" s="141"/>
      <c r="TS27" s="141"/>
      <c r="TT27" s="141"/>
      <c r="TU27" s="141"/>
      <c r="TV27" s="141"/>
      <c r="TW27" s="141"/>
      <c r="TX27" s="141"/>
      <c r="TY27" s="141"/>
      <c r="TZ27" s="141"/>
      <c r="UA27" s="141"/>
      <c r="UB27" s="141"/>
      <c r="UC27" s="141"/>
      <c r="UD27" s="141"/>
      <c r="UE27" s="141"/>
      <c r="UF27" s="141"/>
      <c r="UG27" s="141"/>
      <c r="UH27" s="141"/>
      <c r="UI27" s="141"/>
      <c r="UJ27" s="141"/>
      <c r="UK27" s="141"/>
      <c r="UL27" s="141"/>
      <c r="UM27" s="141"/>
      <c r="UN27" s="141"/>
      <c r="UO27" s="141"/>
      <c r="UP27" s="141"/>
      <c r="UQ27" s="141"/>
      <c r="UR27" s="141"/>
      <c r="US27" s="141"/>
      <c r="UT27" s="141"/>
      <c r="UU27" s="141"/>
      <c r="UV27" s="141"/>
      <c r="UW27" s="141"/>
      <c r="UX27" s="141"/>
      <c r="UY27" s="141"/>
      <c r="UZ27" s="141"/>
      <c r="VA27" s="141"/>
      <c r="VB27" s="141"/>
      <c r="VC27" s="141"/>
      <c r="VD27" s="141"/>
      <c r="VE27" s="141"/>
      <c r="VF27" s="141"/>
      <c r="VG27" s="141"/>
      <c r="VH27" s="141"/>
      <c r="VI27" s="141"/>
      <c r="VJ27" s="141"/>
      <c r="VK27" s="141"/>
      <c r="VL27" s="141"/>
      <c r="VM27" s="141"/>
      <c r="VN27" s="141"/>
      <c r="VO27" s="141"/>
      <c r="VP27" s="141"/>
      <c r="VQ27" s="141"/>
      <c r="VR27" s="141"/>
      <c r="VS27" s="141"/>
      <c r="VT27" s="141"/>
      <c r="VU27" s="141"/>
      <c r="VV27" s="141"/>
      <c r="VW27" s="141"/>
      <c r="VX27" s="141"/>
      <c r="VY27" s="141"/>
      <c r="VZ27" s="141"/>
      <c r="WA27" s="141"/>
      <c r="WB27" s="141"/>
      <c r="WC27" s="141"/>
      <c r="WD27" s="141"/>
      <c r="WE27" s="141"/>
      <c r="WF27" s="141"/>
      <c r="WG27" s="141"/>
      <c r="WH27" s="141"/>
      <c r="WI27" s="141"/>
      <c r="WJ27" s="141"/>
      <c r="WK27" s="141"/>
      <c r="WL27" s="141"/>
      <c r="WM27" s="141"/>
      <c r="WN27" s="141"/>
      <c r="WO27" s="141"/>
      <c r="WP27" s="141"/>
      <c r="WQ27" s="141"/>
      <c r="WR27" s="141"/>
      <c r="WS27" s="141"/>
      <c r="WT27" s="141"/>
      <c r="WU27" s="141"/>
      <c r="WV27" s="141"/>
      <c r="WW27" s="141"/>
      <c r="WX27" s="141"/>
      <c r="WY27" s="141"/>
      <c r="WZ27" s="141"/>
      <c r="XA27" s="141"/>
      <c r="XB27" s="141"/>
      <c r="XC27" s="141"/>
      <c r="XD27" s="141"/>
      <c r="XE27" s="141"/>
      <c r="XF27" s="141"/>
      <c r="XG27" s="141"/>
      <c r="XH27" s="141"/>
      <c r="XI27" s="141"/>
      <c r="XJ27" s="141"/>
      <c r="XK27" s="141"/>
      <c r="XL27" s="141"/>
      <c r="XM27" s="141"/>
      <c r="XN27" s="141"/>
      <c r="XO27" s="141"/>
      <c r="XP27" s="141"/>
      <c r="XQ27" s="141"/>
      <c r="XR27" s="141"/>
      <c r="XS27" s="141"/>
      <c r="XT27" s="141"/>
      <c r="XU27" s="141"/>
      <c r="XV27" s="141"/>
      <c r="XW27" s="141"/>
      <c r="XX27" s="141"/>
      <c r="XY27" s="141"/>
      <c r="XZ27" s="141"/>
      <c r="YA27" s="141"/>
      <c r="YB27" s="141"/>
      <c r="YC27" s="141"/>
      <c r="YD27" s="141"/>
      <c r="YE27" s="141"/>
      <c r="YF27" s="141"/>
      <c r="YG27" s="141"/>
      <c r="YH27" s="141"/>
      <c r="YI27" s="141"/>
      <c r="YJ27" s="141"/>
      <c r="YK27" s="141"/>
      <c r="YL27" s="141"/>
      <c r="YM27" s="141"/>
      <c r="YN27" s="141"/>
      <c r="YO27" s="141"/>
      <c r="YP27" s="141"/>
      <c r="YQ27" s="141"/>
      <c r="YR27" s="141"/>
      <c r="YS27" s="141"/>
      <c r="YT27" s="141"/>
      <c r="YU27" s="141"/>
      <c r="YV27" s="141"/>
      <c r="YW27" s="141"/>
      <c r="YX27" s="141"/>
      <c r="YY27" s="141"/>
      <c r="YZ27" s="141"/>
      <c r="ZA27" s="141"/>
      <c r="ZB27" s="141"/>
      <c r="ZC27" s="141"/>
      <c r="ZD27" s="141"/>
      <c r="ZE27" s="141"/>
      <c r="ZF27" s="141"/>
      <c r="ZG27" s="141"/>
      <c r="ZH27" s="141"/>
      <c r="ZI27" s="141"/>
      <c r="ZJ27" s="141"/>
      <c r="ZK27" s="141"/>
      <c r="ZL27" s="141"/>
      <c r="ZM27" s="141"/>
      <c r="ZN27" s="141"/>
      <c r="ZO27" s="141"/>
      <c r="ZP27" s="141"/>
      <c r="ZQ27" s="141"/>
      <c r="ZR27" s="141"/>
      <c r="ZS27" s="141"/>
      <c r="ZT27" s="141"/>
      <c r="ZU27" s="141"/>
      <c r="ZV27" s="141"/>
      <c r="ZW27" s="141"/>
      <c r="ZX27" s="141"/>
      <c r="ZY27" s="141"/>
      <c r="ZZ27" s="141"/>
      <c r="AAA27" s="141"/>
      <c r="AAB27" s="141"/>
      <c r="AAC27" s="141"/>
      <c r="AAD27" s="141"/>
      <c r="AAE27" s="141"/>
      <c r="AAF27" s="141"/>
      <c r="AAG27" s="141"/>
      <c r="AAH27" s="141"/>
      <c r="AAI27" s="141"/>
      <c r="AAJ27" s="141"/>
      <c r="AAK27" s="141"/>
      <c r="AAL27" s="141"/>
      <c r="AAM27" s="141"/>
      <c r="AAN27" s="141"/>
      <c r="AAO27" s="141"/>
      <c r="AAP27" s="141"/>
      <c r="AAQ27" s="141"/>
      <c r="AAR27" s="141"/>
      <c r="AAS27" s="141"/>
      <c r="AAT27" s="141"/>
      <c r="AAU27" s="141"/>
      <c r="AAV27" s="141"/>
      <c r="AAW27" s="141"/>
      <c r="AAX27" s="141"/>
      <c r="AAY27" s="141"/>
      <c r="AAZ27" s="141"/>
      <c r="ABA27" s="141"/>
      <c r="ABB27" s="141"/>
      <c r="ABC27" s="141"/>
      <c r="ABD27" s="141"/>
      <c r="ABE27" s="141"/>
      <c r="ABF27" s="141"/>
      <c r="ABG27" s="141"/>
      <c r="ABH27" s="141"/>
      <c r="ABI27" s="141"/>
      <c r="ABJ27" s="141"/>
      <c r="ABK27" s="141"/>
      <c r="ABL27" s="141"/>
      <c r="ABM27" s="141"/>
      <c r="ABN27" s="141"/>
      <c r="ABO27" s="141"/>
      <c r="ABP27" s="141"/>
      <c r="ABQ27" s="141"/>
      <c r="ABR27" s="141"/>
      <c r="ABS27" s="141"/>
      <c r="ABT27" s="141"/>
      <c r="ABU27" s="141"/>
      <c r="ABV27" s="141"/>
      <c r="ABW27" s="141"/>
      <c r="ABX27" s="141"/>
      <c r="ABY27" s="141"/>
      <c r="ABZ27" s="141"/>
      <c r="ACA27" s="141"/>
      <c r="ACB27" s="141"/>
      <c r="ACC27" s="141"/>
      <c r="ACD27" s="141"/>
      <c r="ACE27" s="141"/>
      <c r="ACF27" s="141"/>
      <c r="ACG27" s="141"/>
      <c r="ACH27" s="141"/>
      <c r="ACI27" s="141"/>
      <c r="ACJ27" s="141"/>
      <c r="ACK27" s="141"/>
      <c r="ACL27" s="141"/>
      <c r="ACM27" s="141"/>
      <c r="ACN27" s="141"/>
      <c r="ACO27" s="141"/>
      <c r="ACP27" s="141"/>
      <c r="ACQ27" s="141"/>
      <c r="ACR27" s="141"/>
      <c r="ACS27" s="141"/>
      <c r="ACT27" s="141"/>
      <c r="ACU27" s="141"/>
      <c r="ACV27" s="141"/>
      <c r="ACW27" s="141"/>
      <c r="ACX27" s="141"/>
      <c r="ACY27" s="141"/>
      <c r="ACZ27" s="141"/>
      <c r="ADA27" s="141"/>
      <c r="ADB27" s="141"/>
      <c r="ADC27" s="141"/>
      <c r="ADD27" s="141"/>
      <c r="ADE27" s="141"/>
      <c r="ADF27" s="141"/>
      <c r="ADG27" s="141"/>
      <c r="ADH27" s="141"/>
      <c r="ADI27" s="141"/>
      <c r="ADJ27" s="141"/>
      <c r="ADK27" s="141"/>
      <c r="ADL27" s="141"/>
      <c r="ADM27" s="141"/>
      <c r="ADN27" s="141"/>
      <c r="ADO27" s="141"/>
      <c r="ADP27" s="141"/>
      <c r="ADQ27" s="141"/>
      <c r="ADR27" s="141"/>
      <c r="ADS27" s="141"/>
      <c r="ADT27" s="141"/>
      <c r="ADU27" s="141"/>
      <c r="ADV27" s="141"/>
      <c r="ADW27" s="141"/>
      <c r="ADX27" s="141"/>
      <c r="ADY27" s="141"/>
      <c r="ADZ27" s="141"/>
      <c r="AEA27" s="141"/>
      <c r="AEB27" s="141"/>
      <c r="AEC27" s="141"/>
      <c r="AED27" s="141"/>
      <c r="AEE27" s="141"/>
      <c r="AEF27" s="141"/>
      <c r="AEG27" s="141"/>
      <c r="AEH27" s="141"/>
      <c r="AEI27" s="141"/>
      <c r="AEJ27" s="141"/>
      <c r="AEK27" s="141"/>
      <c r="AEL27" s="141"/>
      <c r="AEM27" s="141"/>
      <c r="AEN27" s="141"/>
      <c r="AEO27" s="141"/>
      <c r="AEP27" s="141"/>
      <c r="AEQ27" s="141"/>
      <c r="AER27" s="141"/>
      <c r="AES27" s="141"/>
      <c r="AET27" s="141"/>
      <c r="AEU27" s="141"/>
      <c r="AEV27" s="141"/>
      <c r="AEW27" s="141"/>
      <c r="AEX27" s="141"/>
      <c r="AEY27" s="141"/>
      <c r="AEZ27" s="141"/>
      <c r="AFA27" s="141"/>
      <c r="AFB27" s="141"/>
      <c r="AFC27" s="141"/>
      <c r="AFD27" s="141"/>
      <c r="AFE27" s="141"/>
      <c r="AFF27" s="141"/>
      <c r="AFG27" s="141"/>
      <c r="AFH27" s="141"/>
      <c r="AFI27" s="141"/>
      <c r="AFJ27" s="141"/>
      <c r="AFK27" s="141"/>
      <c r="AFL27" s="141"/>
      <c r="AFM27" s="141"/>
      <c r="AFN27" s="141"/>
      <c r="AFO27" s="141"/>
      <c r="AFP27" s="141"/>
      <c r="AFQ27" s="141"/>
      <c r="AFR27" s="141"/>
      <c r="AFS27" s="141"/>
      <c r="AFT27" s="141"/>
      <c r="AFU27" s="141"/>
      <c r="AFV27" s="141"/>
      <c r="AFW27" s="141"/>
      <c r="AFX27" s="141"/>
      <c r="AFY27" s="141"/>
      <c r="AFZ27" s="141"/>
      <c r="AGA27" s="141"/>
      <c r="AGB27" s="141"/>
      <c r="AGC27" s="141"/>
      <c r="AGD27" s="141"/>
      <c r="AGE27" s="141"/>
      <c r="AGF27" s="141"/>
      <c r="AGG27" s="141"/>
      <c r="AGH27" s="141"/>
      <c r="AGI27" s="141"/>
      <c r="AGJ27" s="141"/>
      <c r="AGK27" s="141"/>
      <c r="AGL27" s="141"/>
      <c r="AGM27" s="141"/>
      <c r="AGN27" s="141"/>
      <c r="AGO27" s="141"/>
      <c r="AGP27" s="141"/>
      <c r="AGQ27" s="141"/>
      <c r="AGR27" s="141"/>
      <c r="AGS27" s="141"/>
      <c r="AGT27" s="141"/>
      <c r="AGU27" s="141"/>
      <c r="AGV27" s="141"/>
      <c r="AGW27" s="141"/>
      <c r="AGX27" s="141"/>
      <c r="AGY27" s="141"/>
      <c r="AGZ27" s="141"/>
      <c r="AHA27" s="141"/>
      <c r="AHB27" s="141"/>
      <c r="AHC27" s="141"/>
      <c r="AHD27" s="141"/>
      <c r="AHE27" s="141"/>
      <c r="AHF27" s="141"/>
      <c r="AHG27" s="141"/>
      <c r="AHH27" s="141"/>
      <c r="AHI27" s="141"/>
      <c r="AHJ27" s="141"/>
      <c r="AHK27" s="141"/>
      <c r="AHL27" s="141"/>
      <c r="AHM27" s="141"/>
      <c r="AHN27" s="141"/>
      <c r="AHO27" s="141"/>
      <c r="AHP27" s="141"/>
      <c r="AHQ27" s="141"/>
      <c r="AHR27" s="141"/>
      <c r="AHS27" s="141"/>
      <c r="AHT27" s="141"/>
      <c r="AHU27" s="141"/>
      <c r="AHV27" s="141"/>
      <c r="AHW27" s="141"/>
      <c r="AHX27" s="141"/>
      <c r="AHY27" s="141"/>
      <c r="AHZ27" s="141"/>
      <c r="AIA27" s="141"/>
      <c r="AIB27" s="141"/>
      <c r="AIC27" s="141"/>
      <c r="AID27" s="141"/>
      <c r="AIE27" s="141"/>
      <c r="AIF27" s="141"/>
      <c r="AIG27" s="141"/>
      <c r="AIH27" s="141"/>
      <c r="AII27" s="141"/>
      <c r="AIJ27" s="141"/>
      <c r="AIK27" s="141"/>
      <c r="AIL27" s="141"/>
      <c r="AIM27" s="141"/>
      <c r="AIN27" s="141"/>
      <c r="AIO27" s="141"/>
      <c r="AIP27" s="141"/>
      <c r="AIQ27" s="141"/>
      <c r="AIR27" s="141"/>
      <c r="AIS27" s="141"/>
      <c r="AIT27" s="141"/>
      <c r="AIU27" s="141"/>
      <c r="AIV27" s="141"/>
      <c r="AIW27" s="141"/>
      <c r="AIX27" s="141"/>
      <c r="AIY27" s="141"/>
      <c r="AIZ27" s="141"/>
      <c r="AJA27" s="141"/>
      <c r="AJB27" s="141"/>
      <c r="AJC27" s="141"/>
      <c r="AJD27" s="141"/>
      <c r="AJE27" s="141"/>
      <c r="AJF27" s="141"/>
      <c r="AJG27" s="141"/>
      <c r="AJH27" s="141"/>
      <c r="AJI27" s="141"/>
      <c r="AJJ27" s="141"/>
      <c r="AJK27" s="141"/>
      <c r="AJL27" s="141"/>
      <c r="AJM27" s="141"/>
      <c r="AJN27" s="141"/>
      <c r="AJO27" s="141"/>
      <c r="AJP27" s="141"/>
      <c r="AJQ27" s="141"/>
      <c r="AJR27" s="141"/>
      <c r="AJS27" s="141"/>
      <c r="AJT27" s="141"/>
      <c r="AJU27" s="141"/>
      <c r="AJV27" s="141"/>
      <c r="AJW27" s="141"/>
      <c r="AJX27" s="141"/>
      <c r="AJY27" s="141"/>
      <c r="AJZ27" s="141"/>
      <c r="AKA27" s="141"/>
      <c r="AKB27" s="141"/>
      <c r="AKC27" s="141"/>
      <c r="AKD27" s="141"/>
      <c r="AKE27" s="141"/>
      <c r="AKF27" s="141"/>
      <c r="AKG27" s="141"/>
      <c r="AKH27" s="141"/>
      <c r="AKI27" s="141"/>
      <c r="AKJ27" s="141"/>
      <c r="AKK27" s="141"/>
      <c r="AKL27" s="141"/>
      <c r="AKM27" s="141"/>
      <c r="AKN27" s="141"/>
      <c r="AKO27" s="141"/>
      <c r="AKP27" s="141"/>
      <c r="AKQ27" s="141"/>
      <c r="AKR27" s="141"/>
      <c r="AKS27" s="141"/>
      <c r="AKT27" s="141"/>
      <c r="AKU27" s="141"/>
      <c r="AKV27" s="141"/>
      <c r="AKW27" s="141"/>
      <c r="AKX27" s="141"/>
      <c r="AKY27" s="141"/>
      <c r="AKZ27" s="141"/>
      <c r="ALA27" s="141"/>
      <c r="ALB27" s="141"/>
      <c r="ALC27" s="141"/>
      <c r="ALD27" s="141"/>
      <c r="ALE27" s="141"/>
      <c r="ALF27" s="141"/>
      <c r="ALG27" s="141"/>
      <c r="ALH27" s="141"/>
      <c r="ALI27" s="141"/>
      <c r="ALJ27" s="141"/>
      <c r="ALK27" s="141"/>
      <c r="ALL27" s="141"/>
      <c r="ALM27" s="141"/>
      <c r="ALN27" s="141"/>
      <c r="ALO27" s="141"/>
      <c r="ALP27" s="141"/>
      <c r="ALQ27" s="141"/>
      <c r="ALR27" s="141"/>
      <c r="ALS27" s="141"/>
      <c r="ALT27" s="141"/>
      <c r="ALU27" s="141"/>
      <c r="ALV27" s="141"/>
      <c r="ALW27" s="141"/>
      <c r="ALX27" s="141"/>
      <c r="ALY27" s="141"/>
      <c r="ALZ27" s="141"/>
      <c r="AMA27" s="141"/>
      <c r="AMB27" s="141"/>
      <c r="AMC27" s="141"/>
      <c r="AMD27" s="141"/>
      <c r="AME27" s="141"/>
      <c r="AMF27" s="141"/>
      <c r="AMG27" s="141"/>
      <c r="AMH27" s="141"/>
      <c r="AMI27" s="141"/>
      <c r="AMJ27" s="141"/>
      <c r="AMK27" s="141"/>
    </row>
    <row r="28" spans="1:1025" x14ac:dyDescent="0.2">
      <c r="A28" s="650" t="s">
        <v>300</v>
      </c>
      <c r="B28" s="650"/>
      <c r="C28" s="650"/>
      <c r="D28" s="650"/>
      <c r="E28" s="650"/>
      <c r="F28" s="650"/>
      <c r="G28" s="650"/>
    </row>
    <row r="34" spans="2:7" x14ac:dyDescent="0.2">
      <c r="B34" s="699"/>
      <c r="C34" s="699"/>
      <c r="D34" s="697"/>
      <c r="E34" s="697"/>
      <c r="F34" s="697"/>
      <c r="G34" s="697"/>
    </row>
    <row r="35" spans="2:7" x14ac:dyDescent="0.2">
      <c r="B35" s="698"/>
      <c r="C35" s="698"/>
      <c r="D35" s="698"/>
      <c r="E35" s="698"/>
      <c r="F35" s="698"/>
      <c r="G35" s="698"/>
    </row>
    <row r="36" spans="2:7" ht="19.5" x14ac:dyDescent="0.25">
      <c r="D36" s="316"/>
      <c r="E36" s="269"/>
      <c r="F36" s="287"/>
      <c r="G36" s="513"/>
    </row>
    <row r="37" spans="2:7" ht="19.5" x14ac:dyDescent="0.25">
      <c r="B37" s="143"/>
      <c r="C37" s="143"/>
      <c r="D37" s="224"/>
      <c r="E37" s="270"/>
      <c r="F37" s="574"/>
    </row>
    <row r="42" spans="2:7" x14ac:dyDescent="0.2">
      <c r="D42" s="317"/>
    </row>
    <row r="48" spans="2:7" x14ac:dyDescent="0.2">
      <c r="B48" s="235"/>
      <c r="C48" s="235"/>
      <c r="E48" s="235"/>
    </row>
    <row r="49" spans="2:7" x14ac:dyDescent="0.2">
      <c r="B49" s="235"/>
      <c r="C49" s="235"/>
      <c r="D49" s="318"/>
      <c r="E49" s="279"/>
      <c r="G49" s="279"/>
    </row>
    <row r="50" spans="2:7" x14ac:dyDescent="0.2">
      <c r="B50" s="235"/>
      <c r="C50" s="235"/>
      <c r="D50" s="319"/>
      <c r="E50" s="279"/>
      <c r="F50" s="318"/>
      <c r="G50" s="279"/>
    </row>
    <row r="51" spans="2:7" x14ac:dyDescent="0.2">
      <c r="B51" s="235"/>
      <c r="C51" s="235"/>
      <c r="D51" s="319"/>
      <c r="E51" s="279"/>
      <c r="F51" s="319"/>
      <c r="G51" s="279"/>
    </row>
    <row r="52" spans="2:7" x14ac:dyDescent="0.2">
      <c r="B52" s="235"/>
      <c r="C52" s="235"/>
      <c r="D52" s="319"/>
      <c r="E52" s="279"/>
      <c r="F52" s="318"/>
      <c r="G52" s="279"/>
    </row>
    <row r="53" spans="2:7" x14ac:dyDescent="0.2">
      <c r="B53" s="235"/>
      <c r="C53" s="235"/>
      <c r="D53" s="319"/>
      <c r="E53" s="279"/>
      <c r="F53" s="319"/>
      <c r="G53" s="279"/>
    </row>
    <row r="54" spans="2:7" x14ac:dyDescent="0.2">
      <c r="B54" s="235"/>
      <c r="C54" s="235"/>
      <c r="D54" s="319"/>
      <c r="E54" s="278"/>
      <c r="F54" s="318"/>
      <c r="G54" s="279"/>
    </row>
    <row r="55" spans="2:7" x14ac:dyDescent="0.2">
      <c r="B55" s="235"/>
      <c r="C55" s="235"/>
      <c r="D55" s="319"/>
      <c r="E55" s="279"/>
      <c r="F55" s="318"/>
      <c r="G55" s="279"/>
    </row>
    <row r="56" spans="2:7" x14ac:dyDescent="0.2">
      <c r="B56" s="235"/>
      <c r="C56" s="235"/>
      <c r="D56" s="318"/>
      <c r="E56" s="279"/>
      <c r="F56" s="318"/>
      <c r="G56" s="279"/>
    </row>
    <row r="57" spans="2:7" x14ac:dyDescent="0.2">
      <c r="B57" s="235"/>
      <c r="C57" s="235"/>
      <c r="D57" s="318"/>
      <c r="E57" s="279"/>
      <c r="F57" s="318"/>
      <c r="G57" s="279"/>
    </row>
    <row r="58" spans="2:7" x14ac:dyDescent="0.2">
      <c r="B58" s="235"/>
      <c r="C58" s="235"/>
      <c r="D58" s="318"/>
      <c r="E58" s="279"/>
      <c r="F58" s="318"/>
      <c r="G58" s="279"/>
    </row>
    <row r="59" spans="2:7" x14ac:dyDescent="0.2">
      <c r="B59" s="235"/>
      <c r="C59" s="235"/>
      <c r="D59" s="318"/>
      <c r="E59" s="279"/>
      <c r="F59" s="318"/>
      <c r="G59" s="279"/>
    </row>
    <row r="60" spans="2:7" x14ac:dyDescent="0.2">
      <c r="B60" s="235"/>
      <c r="C60" s="235"/>
      <c r="E60" s="235"/>
    </row>
    <row r="61" spans="2:7" x14ac:dyDescent="0.2">
      <c r="E61" s="275"/>
    </row>
    <row r="62" spans="2:7" x14ac:dyDescent="0.2">
      <c r="E62" s="274"/>
    </row>
    <row r="63" spans="2:7" x14ac:dyDescent="0.2">
      <c r="E63" s="275"/>
    </row>
    <row r="64" spans="2:7" x14ac:dyDescent="0.2">
      <c r="E64" s="274"/>
    </row>
    <row r="65" spans="3:5" ht="18" x14ac:dyDescent="0.25">
      <c r="E65" s="277"/>
    </row>
    <row r="66" spans="3:5" ht="18" x14ac:dyDescent="0.25">
      <c r="E66" s="9"/>
    </row>
    <row r="67" spans="3:5" x14ac:dyDescent="0.2">
      <c r="E67" s="275"/>
    </row>
    <row r="69" spans="3:5" x14ac:dyDescent="0.2">
      <c r="C69" s="275"/>
    </row>
    <row r="70" spans="3:5" x14ac:dyDescent="0.2">
      <c r="C70" s="274"/>
    </row>
    <row r="71" spans="3:5" x14ac:dyDescent="0.2">
      <c r="C71" s="275"/>
    </row>
  </sheetData>
  <mergeCells count="13">
    <mergeCell ref="A28:G28"/>
    <mergeCell ref="B4:G4"/>
    <mergeCell ref="F13:G14"/>
    <mergeCell ref="B5:G5"/>
    <mergeCell ref="B10:G10"/>
    <mergeCell ref="B6:G6"/>
    <mergeCell ref="B8:G8"/>
    <mergeCell ref="F34:G34"/>
    <mergeCell ref="B35:C35"/>
    <mergeCell ref="D35:E35"/>
    <mergeCell ref="F35:G35"/>
    <mergeCell ref="B34:C34"/>
    <mergeCell ref="D34:E34"/>
  </mergeCells>
  <phoneticPr fontId="15" type="noConversion"/>
  <printOptions horizontalCentered="1"/>
  <pageMargins left="0.98425196850393704" right="0.78740157480314965" top="2.75" bottom="2.5590551181102366" header="0" footer="0"/>
  <pageSetup paperSize="9" scale="57"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K81"/>
  <sheetViews>
    <sheetView showGridLines="0" topLeftCell="A39" zoomScaleNormal="100" zoomScaleSheetLayoutView="80" workbookViewId="0">
      <selection activeCell="I55" sqref="I55"/>
    </sheetView>
  </sheetViews>
  <sheetFormatPr baseColWidth="10" defaultRowHeight="12.75" outlineLevelRow="1" x14ac:dyDescent="0.2"/>
  <cols>
    <col min="1" max="1" width="2.140625" style="13" customWidth="1"/>
    <col min="2" max="2" width="5" style="13" customWidth="1"/>
    <col min="3" max="3" width="39.85546875" style="13" customWidth="1"/>
    <col min="4" max="4" width="15.7109375" style="345" customWidth="1"/>
    <col min="5" max="5" width="18.140625" style="345" customWidth="1"/>
    <col min="6" max="6" width="15.85546875" style="345" customWidth="1"/>
    <col min="7" max="7" width="19" style="345" customWidth="1"/>
    <col min="8" max="9" width="15.140625" style="13" bestFit="1" customWidth="1"/>
    <col min="10" max="10" width="11.42578125" style="13"/>
    <col min="11" max="11" width="14.7109375" style="13" customWidth="1"/>
    <col min="12" max="16384" width="11.42578125" style="13"/>
  </cols>
  <sheetData>
    <row r="1" spans="1:8" s="77" customFormat="1" ht="18" x14ac:dyDescent="0.25">
      <c r="A1" s="175"/>
      <c r="B1" s="127"/>
      <c r="C1" s="127"/>
      <c r="D1" s="401"/>
      <c r="E1" s="401"/>
      <c r="F1" s="401"/>
      <c r="G1" s="402" t="s">
        <v>138</v>
      </c>
    </row>
    <row r="2" spans="1:8" ht="18" x14ac:dyDescent="0.25">
      <c r="A2" s="486"/>
      <c r="B2" s="175"/>
      <c r="C2" s="175"/>
      <c r="D2" s="403"/>
      <c r="E2" s="403"/>
      <c r="F2" s="403"/>
      <c r="G2" s="403"/>
      <c r="H2" s="14"/>
    </row>
    <row r="3" spans="1:8" ht="15" x14ac:dyDescent="0.2">
      <c r="A3" s="486"/>
      <c r="B3" s="709" t="str">
        <f>+[5]E!B4</f>
        <v>BALANCE GENERAL</v>
      </c>
      <c r="C3" s="709"/>
      <c r="D3" s="709"/>
      <c r="E3" s="709"/>
      <c r="F3" s="709"/>
      <c r="G3" s="709"/>
      <c r="H3" s="14"/>
    </row>
    <row r="4" spans="1:8" ht="15" x14ac:dyDescent="0.2">
      <c r="A4" s="486"/>
      <c r="B4" s="709" t="s">
        <v>419</v>
      </c>
      <c r="C4" s="709"/>
      <c r="D4" s="709"/>
      <c r="E4" s="709"/>
      <c r="F4" s="709"/>
      <c r="G4" s="709"/>
      <c r="H4" s="14"/>
    </row>
    <row r="5" spans="1:8" ht="15" x14ac:dyDescent="0.2">
      <c r="A5" s="486"/>
      <c r="B5" s="709" t="s">
        <v>33</v>
      </c>
      <c r="C5" s="709"/>
      <c r="D5" s="709"/>
      <c r="E5" s="709"/>
      <c r="F5" s="709"/>
      <c r="G5" s="709"/>
      <c r="H5" s="14"/>
    </row>
    <row r="6" spans="1:8" ht="19.5" x14ac:dyDescent="0.25">
      <c r="A6" s="486"/>
      <c r="B6" s="105"/>
      <c r="C6" s="105"/>
      <c r="D6" s="344"/>
      <c r="E6" s="344"/>
      <c r="F6" s="344"/>
      <c r="G6" s="344"/>
      <c r="H6" s="14"/>
    </row>
    <row r="7" spans="1:8" ht="15.75" x14ac:dyDescent="0.25">
      <c r="A7" s="555"/>
      <c r="B7" s="641" t="s">
        <v>414</v>
      </c>
      <c r="C7" s="641"/>
      <c r="D7" s="641"/>
      <c r="E7" s="641"/>
      <c r="F7" s="641"/>
      <c r="G7" s="641"/>
      <c r="H7" s="559"/>
    </row>
    <row r="8" spans="1:8" ht="15.75" x14ac:dyDescent="0.25">
      <c r="A8" s="555"/>
      <c r="B8" s="558"/>
      <c r="C8" s="558"/>
      <c r="D8" s="567"/>
      <c r="E8" s="567"/>
      <c r="F8" s="558"/>
      <c r="G8" s="558"/>
      <c r="H8" s="559"/>
    </row>
    <row r="9" spans="1:8" ht="15" x14ac:dyDescent="0.2">
      <c r="A9" s="486"/>
      <c r="B9" s="709" t="s">
        <v>201</v>
      </c>
      <c r="C9" s="709"/>
      <c r="D9" s="709"/>
      <c r="E9" s="709"/>
      <c r="F9" s="709"/>
      <c r="G9" s="709"/>
      <c r="H9" s="14"/>
    </row>
    <row r="10" spans="1:8" ht="15" x14ac:dyDescent="0.2">
      <c r="A10" s="486"/>
      <c r="B10" s="709" t="s">
        <v>202</v>
      </c>
      <c r="C10" s="709"/>
      <c r="D10" s="709"/>
      <c r="E10" s="709"/>
      <c r="F10" s="709"/>
      <c r="G10" s="709"/>
      <c r="H10" s="14"/>
    </row>
    <row r="11" spans="1:8" ht="18" x14ac:dyDescent="0.25">
      <c r="A11" s="486"/>
      <c r="B11" s="175"/>
      <c r="C11" s="175"/>
      <c r="D11" s="403"/>
      <c r="E11" s="403"/>
      <c r="F11" s="403"/>
      <c r="G11" s="403"/>
    </row>
    <row r="12" spans="1:8" ht="15.75" customHeight="1" x14ac:dyDescent="0.2">
      <c r="A12" s="486"/>
      <c r="B12" s="108"/>
      <c r="C12" s="109"/>
      <c r="D12" s="706" t="s">
        <v>20</v>
      </c>
      <c r="E12" s="707"/>
      <c r="F12" s="707"/>
      <c r="G12" s="708"/>
    </row>
    <row r="13" spans="1:8" ht="15" x14ac:dyDescent="0.2">
      <c r="A13" s="486"/>
      <c r="B13" s="110"/>
      <c r="C13" s="111" t="s">
        <v>88</v>
      </c>
      <c r="D13" s="704">
        <v>2020</v>
      </c>
      <c r="E13" s="705"/>
      <c r="F13" s="704">
        <v>2019</v>
      </c>
      <c r="G13" s="705"/>
    </row>
    <row r="14" spans="1:8" ht="15" x14ac:dyDescent="0.2">
      <c r="A14" s="486"/>
      <c r="B14" s="128"/>
      <c r="C14" s="129"/>
      <c r="D14" s="408"/>
      <c r="E14" s="404"/>
      <c r="F14" s="214"/>
      <c r="G14" s="404"/>
    </row>
    <row r="15" spans="1:8" ht="15" x14ac:dyDescent="0.2">
      <c r="A15" s="486"/>
      <c r="B15" s="130" t="s">
        <v>276</v>
      </c>
      <c r="C15" s="34" t="s">
        <v>241</v>
      </c>
      <c r="D15" s="408"/>
      <c r="E15" s="404"/>
      <c r="F15" s="214"/>
      <c r="G15" s="404"/>
    </row>
    <row r="16" spans="1:8" ht="15" x14ac:dyDescent="0.2">
      <c r="A16" s="486"/>
      <c r="B16" s="131"/>
      <c r="C16" s="34" t="s">
        <v>158</v>
      </c>
      <c r="D16" s="408"/>
      <c r="E16" s="404"/>
      <c r="F16" s="214"/>
      <c r="G16" s="404"/>
    </row>
    <row r="17" spans="1:11" ht="15" x14ac:dyDescent="0.2">
      <c r="A17" s="486"/>
      <c r="B17" s="32"/>
      <c r="C17" s="1"/>
      <c r="D17" s="408"/>
      <c r="E17" s="404"/>
      <c r="F17" s="214"/>
      <c r="G17" s="404"/>
    </row>
    <row r="18" spans="1:11" ht="15" x14ac:dyDescent="0.2">
      <c r="A18" s="486"/>
      <c r="B18" s="130" t="s">
        <v>161</v>
      </c>
      <c r="C18" s="34"/>
      <c r="D18" s="408"/>
      <c r="E18" s="404"/>
      <c r="F18" s="214"/>
      <c r="G18" s="404"/>
    </row>
    <row r="19" spans="1:11" ht="15" x14ac:dyDescent="0.2">
      <c r="A19" s="486"/>
      <c r="B19" s="32"/>
      <c r="C19" s="1" t="s">
        <v>89</v>
      </c>
      <c r="D19" s="405">
        <f>-F61</f>
        <v>16042051567</v>
      </c>
      <c r="E19" s="404"/>
      <c r="F19" s="405">
        <v>14932773455</v>
      </c>
      <c r="G19" s="404"/>
    </row>
    <row r="20" spans="1:11" ht="15" x14ac:dyDescent="0.2">
      <c r="A20" s="486"/>
      <c r="B20" s="32"/>
      <c r="C20" s="1" t="s">
        <v>90</v>
      </c>
      <c r="D20" s="405"/>
      <c r="E20" s="404"/>
      <c r="F20" s="214"/>
      <c r="G20" s="404"/>
      <c r="K20" s="139"/>
    </row>
    <row r="21" spans="1:11" ht="15" x14ac:dyDescent="0.2">
      <c r="A21" s="486"/>
      <c r="B21" s="32"/>
      <c r="C21" s="1" t="s">
        <v>91</v>
      </c>
      <c r="D21" s="568"/>
      <c r="E21" s="406"/>
      <c r="F21" s="406"/>
      <c r="G21" s="406"/>
      <c r="K21" s="139"/>
    </row>
    <row r="22" spans="1:11" ht="15" x14ac:dyDescent="0.2">
      <c r="A22" s="486"/>
      <c r="B22" s="32"/>
      <c r="C22" s="1"/>
      <c r="D22" s="569"/>
      <c r="E22" s="407">
        <f>SUM(D19:D21)</f>
        <v>16042051567</v>
      </c>
      <c r="F22" s="305"/>
      <c r="G22" s="407">
        <f>SUM(F19:F21)</f>
        <v>14932773455</v>
      </c>
      <c r="K22" s="139">
        <v>398034093</v>
      </c>
    </row>
    <row r="23" spans="1:11" ht="15" x14ac:dyDescent="0.2">
      <c r="A23" s="486"/>
      <c r="B23" s="32"/>
      <c r="C23" s="1"/>
      <c r="D23" s="408"/>
      <c r="E23" s="404"/>
      <c r="F23" s="214"/>
      <c r="G23" s="404"/>
      <c r="K23" s="139">
        <v>21257638</v>
      </c>
    </row>
    <row r="24" spans="1:11" ht="15" x14ac:dyDescent="0.2">
      <c r="A24" s="486"/>
      <c r="B24" s="130" t="s">
        <v>199</v>
      </c>
      <c r="C24" s="3"/>
      <c r="D24" s="408"/>
      <c r="E24" s="404"/>
      <c r="F24" s="214"/>
      <c r="G24" s="404"/>
      <c r="K24" s="139">
        <v>177355540</v>
      </c>
    </row>
    <row r="25" spans="1:11" ht="15" x14ac:dyDescent="0.2">
      <c r="A25" s="486"/>
      <c r="B25" s="130" t="s">
        <v>20</v>
      </c>
      <c r="C25" s="3"/>
      <c r="D25" s="408"/>
      <c r="E25" s="404"/>
      <c r="F25" s="214"/>
      <c r="G25" s="404"/>
      <c r="K25" s="139">
        <v>794815372</v>
      </c>
    </row>
    <row r="26" spans="1:11" ht="15" x14ac:dyDescent="0.2">
      <c r="A26" s="486"/>
      <c r="B26" s="32"/>
      <c r="C26" s="1" t="s">
        <v>92</v>
      </c>
      <c r="D26" s="408">
        <f>+F66</f>
        <v>9870986269</v>
      </c>
      <c r="E26" s="404"/>
      <c r="F26" s="408">
        <v>12012060359</v>
      </c>
      <c r="G26" s="404"/>
      <c r="K26" s="139">
        <v>28761432</v>
      </c>
    </row>
    <row r="27" spans="1:11" ht="15" x14ac:dyDescent="0.2">
      <c r="A27" s="486"/>
      <c r="B27" s="32"/>
      <c r="C27" s="1" t="s">
        <v>218</v>
      </c>
      <c r="D27" s="408">
        <v>0</v>
      </c>
      <c r="E27" s="408"/>
      <c r="F27" s="408">
        <v>0</v>
      </c>
      <c r="G27" s="404"/>
      <c r="K27" s="139">
        <v>319017766</v>
      </c>
    </row>
    <row r="28" spans="1:11" ht="15" x14ac:dyDescent="0.2">
      <c r="A28" s="486"/>
      <c r="B28" s="32"/>
      <c r="C28" s="1"/>
      <c r="D28" s="408"/>
      <c r="E28" s="404"/>
      <c r="F28" s="305"/>
      <c r="G28" s="404"/>
      <c r="K28" s="139">
        <v>269987037</v>
      </c>
    </row>
    <row r="29" spans="1:11" ht="15" hidden="1" x14ac:dyDescent="0.2">
      <c r="A29" s="486"/>
      <c r="B29" s="32"/>
      <c r="C29" s="1" t="s">
        <v>93</v>
      </c>
      <c r="D29" s="408">
        <v>0</v>
      </c>
      <c r="E29" s="404"/>
      <c r="F29" s="214">
        <v>0</v>
      </c>
      <c r="G29" s="404"/>
      <c r="K29" s="139">
        <v>37057556</v>
      </c>
    </row>
    <row r="30" spans="1:11" ht="15" hidden="1" x14ac:dyDescent="0.2">
      <c r="A30" s="486"/>
      <c r="B30" s="32"/>
      <c r="C30" s="1" t="s">
        <v>249</v>
      </c>
      <c r="D30" s="570">
        <v>0</v>
      </c>
      <c r="E30" s="406"/>
      <c r="F30" s="409">
        <v>0</v>
      </c>
      <c r="G30" s="406"/>
      <c r="K30" s="139">
        <v>532850906</v>
      </c>
    </row>
    <row r="31" spans="1:11" ht="15" x14ac:dyDescent="0.2">
      <c r="A31" s="486"/>
      <c r="B31" s="32"/>
      <c r="C31" s="1"/>
      <c r="D31" s="569"/>
      <c r="E31" s="407">
        <f>SUM(D26:D30)</f>
        <v>9870986269</v>
      </c>
      <c r="F31" s="305"/>
      <c r="G31" s="407">
        <f>SUM(F26:F30)</f>
        <v>12012060359</v>
      </c>
      <c r="K31" s="139">
        <f>SUM(K22:K30)</f>
        <v>2579137340</v>
      </c>
    </row>
    <row r="32" spans="1:11" ht="15" x14ac:dyDescent="0.2">
      <c r="A32" s="486"/>
      <c r="B32" s="130" t="s">
        <v>200</v>
      </c>
      <c r="C32" s="3"/>
      <c r="D32" s="569"/>
      <c r="E32" s="404"/>
      <c r="F32" s="214"/>
      <c r="G32" s="404"/>
      <c r="K32" s="139"/>
    </row>
    <row r="33" spans="1:11" ht="15" x14ac:dyDescent="0.2">
      <c r="A33" s="486"/>
      <c r="B33" s="32"/>
      <c r="C33" s="1" t="s">
        <v>89</v>
      </c>
      <c r="D33" s="405">
        <f>-F63</f>
        <v>-17742414482</v>
      </c>
      <c r="E33" s="404"/>
      <c r="F33" s="408">
        <v>-17362052468</v>
      </c>
      <c r="G33" s="404"/>
      <c r="K33" s="139"/>
    </row>
    <row r="34" spans="1:11" ht="15" x14ac:dyDescent="0.2">
      <c r="A34" s="486"/>
      <c r="B34" s="32"/>
      <c r="C34" s="1" t="s">
        <v>90</v>
      </c>
      <c r="D34" s="569"/>
      <c r="E34" s="404"/>
      <c r="F34" s="214"/>
      <c r="G34" s="404"/>
      <c r="K34" s="139"/>
    </row>
    <row r="35" spans="1:11" ht="15" x14ac:dyDescent="0.2">
      <c r="A35" s="486"/>
      <c r="B35" s="32"/>
      <c r="C35" s="134" t="s">
        <v>91</v>
      </c>
      <c r="D35" s="414"/>
      <c r="E35" s="404"/>
      <c r="F35" s="404"/>
      <c r="G35" s="404"/>
    </row>
    <row r="36" spans="1:11" ht="15" x14ac:dyDescent="0.2">
      <c r="A36" s="486"/>
      <c r="B36" s="32"/>
      <c r="C36" s="134"/>
      <c r="D36" s="571"/>
      <c r="E36" s="411">
        <f>SUM(D33:D35)</f>
        <v>-17742414482</v>
      </c>
      <c r="F36" s="410"/>
      <c r="G36" s="411">
        <f>SUM(F33:F35)</f>
        <v>-17362052468</v>
      </c>
    </row>
    <row r="37" spans="1:11" ht="15" x14ac:dyDescent="0.2">
      <c r="A37" s="486"/>
      <c r="B37" s="32"/>
      <c r="C37" s="134"/>
      <c r="D37" s="214"/>
      <c r="E37" s="404"/>
      <c r="F37" s="214"/>
      <c r="G37" s="404"/>
    </row>
    <row r="38" spans="1:11" ht="15" x14ac:dyDescent="0.2">
      <c r="A38" s="486"/>
      <c r="B38" s="130" t="s">
        <v>94</v>
      </c>
      <c r="C38" s="135" t="s">
        <v>159</v>
      </c>
      <c r="D38" s="214"/>
      <c r="E38" s="404"/>
      <c r="F38" s="214"/>
      <c r="G38" s="404"/>
    </row>
    <row r="39" spans="1:11" ht="15" x14ac:dyDescent="0.2">
      <c r="A39" s="486"/>
      <c r="B39" s="136"/>
      <c r="C39" s="137" t="s">
        <v>160</v>
      </c>
      <c r="D39" s="409"/>
      <c r="E39" s="406"/>
      <c r="F39" s="409"/>
      <c r="G39" s="406"/>
    </row>
    <row r="40" spans="1:11" ht="15" x14ac:dyDescent="0.2">
      <c r="A40" s="486"/>
      <c r="B40" s="128"/>
      <c r="C40" s="129"/>
      <c r="D40" s="412"/>
      <c r="E40" s="571"/>
      <c r="F40" s="412"/>
      <c r="G40" s="413"/>
    </row>
    <row r="41" spans="1:11" ht="15" x14ac:dyDescent="0.2">
      <c r="A41" s="486"/>
      <c r="B41" s="32"/>
      <c r="C41" s="34" t="s">
        <v>162</v>
      </c>
      <c r="D41" s="404"/>
      <c r="E41" s="214"/>
      <c r="F41" s="404"/>
      <c r="G41" s="414"/>
    </row>
    <row r="42" spans="1:11" ht="15" x14ac:dyDescent="0.2">
      <c r="A42" s="486"/>
      <c r="B42" s="32"/>
      <c r="C42" s="34" t="s">
        <v>163</v>
      </c>
      <c r="D42" s="404"/>
      <c r="E42" s="214"/>
      <c r="F42" s="404"/>
      <c r="G42" s="414"/>
    </row>
    <row r="43" spans="1:11" ht="15" x14ac:dyDescent="0.2">
      <c r="A43" s="486"/>
      <c r="B43" s="32"/>
      <c r="C43" s="34" t="s">
        <v>164</v>
      </c>
      <c r="D43" s="404"/>
      <c r="E43" s="305">
        <f>SUM(E22:E37)</f>
        <v>8170623354</v>
      </c>
      <c r="F43" s="407"/>
      <c r="G43" s="407">
        <f>SUM(G22:G37)</f>
        <v>9582781346</v>
      </c>
    </row>
    <row r="44" spans="1:11" ht="15" x14ac:dyDescent="0.2">
      <c r="A44" s="486"/>
      <c r="B44" s="132"/>
      <c r="C44" s="133"/>
      <c r="D44" s="406"/>
      <c r="E44" s="409"/>
      <c r="F44" s="406"/>
      <c r="G44" s="415"/>
    </row>
    <row r="45" spans="1:11" ht="15" customHeight="1" x14ac:dyDescent="0.2">
      <c r="A45" s="486"/>
      <c r="B45" s="1"/>
      <c r="C45" s="1"/>
      <c r="D45" s="214"/>
      <c r="E45" s="214"/>
      <c r="F45" s="214"/>
      <c r="G45" s="214"/>
    </row>
    <row r="46" spans="1:11" ht="15" customHeight="1" x14ac:dyDescent="0.2">
      <c r="A46" s="486"/>
      <c r="B46" s="1"/>
      <c r="C46" s="1"/>
      <c r="D46" s="214"/>
      <c r="E46" s="214"/>
      <c r="F46" s="214"/>
      <c r="G46" s="214"/>
    </row>
    <row r="47" spans="1:11" ht="15" customHeight="1" x14ac:dyDescent="0.2">
      <c r="A47" s="640" t="s">
        <v>300</v>
      </c>
      <c r="B47" s="640"/>
      <c r="C47" s="640"/>
      <c r="D47" s="640"/>
      <c r="E47" s="640"/>
      <c r="F47" s="640"/>
      <c r="G47" s="640"/>
    </row>
    <row r="48" spans="1:11" ht="15" customHeight="1" x14ac:dyDescent="0.2">
      <c r="A48" s="486"/>
      <c r="B48" s="1"/>
      <c r="C48" s="1"/>
      <c r="D48" s="214"/>
      <c r="E48" s="214"/>
      <c r="F48" s="214"/>
      <c r="G48" s="214"/>
    </row>
    <row r="49" spans="1:11" ht="15" customHeight="1" x14ac:dyDescent="0.2">
      <c r="A49" s="486"/>
      <c r="B49" s="1"/>
      <c r="C49" s="1"/>
      <c r="D49" s="214"/>
      <c r="E49" s="214"/>
      <c r="F49" s="214"/>
      <c r="G49" s="214"/>
    </row>
    <row r="50" spans="1:11" ht="15" customHeight="1" x14ac:dyDescent="0.2">
      <c r="A50" s="486"/>
      <c r="B50" s="1"/>
      <c r="C50" s="1"/>
      <c r="D50" s="214"/>
      <c r="E50" s="214"/>
      <c r="F50" s="214"/>
      <c r="G50" s="214"/>
    </row>
    <row r="51" spans="1:11" ht="15" customHeight="1" x14ac:dyDescent="0.2">
      <c r="A51" s="486"/>
      <c r="B51" s="1"/>
      <c r="C51" s="1"/>
      <c r="D51" s="214"/>
      <c r="E51" s="214"/>
      <c r="F51" s="214" t="s">
        <v>282</v>
      </c>
      <c r="G51" s="214"/>
    </row>
    <row r="52" spans="1:11" ht="15" x14ac:dyDescent="0.2">
      <c r="A52" s="486"/>
      <c r="B52" s="702"/>
      <c r="C52" s="702"/>
      <c r="D52" s="662"/>
      <c r="E52" s="662"/>
      <c r="F52" s="662"/>
      <c r="G52" s="662"/>
      <c r="H52" s="484"/>
      <c r="I52" s="484"/>
      <c r="J52" s="484"/>
      <c r="K52" s="484"/>
    </row>
    <row r="53" spans="1:11" ht="15" x14ac:dyDescent="0.2">
      <c r="A53" s="486"/>
      <c r="B53" s="703"/>
      <c r="C53" s="703"/>
      <c r="D53" s="639"/>
      <c r="E53" s="639"/>
      <c r="F53" s="639"/>
      <c r="G53" s="639"/>
      <c r="H53" s="482"/>
      <c r="I53" s="482"/>
      <c r="J53" s="482"/>
      <c r="K53" s="482"/>
    </row>
    <row r="54" spans="1:11" ht="15" x14ac:dyDescent="0.2">
      <c r="A54" s="486"/>
      <c r="B54" s="1"/>
      <c r="C54" s="1"/>
      <c r="D54" s="214"/>
      <c r="E54" s="214"/>
      <c r="F54" s="214"/>
      <c r="G54" s="214"/>
    </row>
    <row r="55" spans="1:11" ht="15" x14ac:dyDescent="0.2">
      <c r="A55" s="14"/>
    </row>
    <row r="56" spans="1:11" ht="15" x14ac:dyDescent="0.2">
      <c r="A56" s="14"/>
      <c r="B56" s="126"/>
      <c r="C56" s="139"/>
      <c r="F56" s="416"/>
      <c r="G56" s="416"/>
      <c r="H56" s="126"/>
    </row>
    <row r="57" spans="1:11" ht="15" x14ac:dyDescent="0.2">
      <c r="A57" s="14"/>
      <c r="B57" s="126"/>
      <c r="C57" s="139"/>
      <c r="D57" s="214"/>
      <c r="F57" s="416"/>
    </row>
    <row r="58" spans="1:11" ht="15" x14ac:dyDescent="0.2">
      <c r="A58" s="14"/>
      <c r="B58" s="126"/>
      <c r="C58" s="139"/>
      <c r="F58" s="416"/>
      <c r="G58" s="416"/>
    </row>
    <row r="59" spans="1:11" ht="15" x14ac:dyDescent="0.2">
      <c r="A59" s="14"/>
      <c r="B59" s="126"/>
      <c r="C59" s="139"/>
      <c r="F59" s="416"/>
      <c r="G59" s="416"/>
    </row>
    <row r="60" spans="1:11" ht="15" x14ac:dyDescent="0.2">
      <c r="A60" s="14"/>
      <c r="B60" s="126"/>
      <c r="C60" s="139"/>
      <c r="F60" s="416"/>
      <c r="G60" s="416"/>
    </row>
    <row r="61" spans="1:11" ht="15" hidden="1" outlineLevel="1" x14ac:dyDescent="0.2">
      <c r="A61" s="14"/>
      <c r="B61" s="126"/>
      <c r="C61" s="139"/>
      <c r="E61" s="514" t="s">
        <v>408</v>
      </c>
      <c r="F61" s="514">
        <v>-16042051567</v>
      </c>
      <c r="G61" s="514">
        <v>-8450128254</v>
      </c>
    </row>
    <row r="62" spans="1:11" ht="15" hidden="1" outlineLevel="1" x14ac:dyDescent="0.2">
      <c r="A62" s="14"/>
      <c r="B62" s="515"/>
      <c r="C62" s="139"/>
      <c r="D62" s="201"/>
      <c r="E62" s="514" t="s">
        <v>409</v>
      </c>
      <c r="F62" s="514">
        <v>0</v>
      </c>
      <c r="G62" s="514">
        <v>0</v>
      </c>
    </row>
    <row r="63" spans="1:11" ht="15" hidden="1" outlineLevel="1" x14ac:dyDescent="0.2">
      <c r="A63" s="14"/>
      <c r="B63" s="126"/>
      <c r="C63" s="139" t="s">
        <v>410</v>
      </c>
      <c r="E63" s="514" t="s">
        <v>411</v>
      </c>
      <c r="F63" s="514">
        <f>+ACTIVO!D45</f>
        <v>17742414482</v>
      </c>
      <c r="G63" s="514">
        <v>9268201614</v>
      </c>
      <c r="H63" s="516"/>
      <c r="I63" s="36"/>
    </row>
    <row r="64" spans="1:11" ht="15" hidden="1" outlineLevel="1" x14ac:dyDescent="0.2">
      <c r="A64" s="29"/>
      <c r="B64" s="517"/>
      <c r="C64" s="139"/>
      <c r="E64" s="518" t="s">
        <v>412</v>
      </c>
      <c r="F64" s="514">
        <f>-RESULTADO!D13</f>
        <v>8170623354</v>
      </c>
      <c r="G64" s="514">
        <f>-[7]RESULTADO!F11</f>
        <v>17114669187</v>
      </c>
      <c r="H64" s="39"/>
      <c r="I64" s="516"/>
      <c r="J64" s="21"/>
    </row>
    <row r="65" spans="1:10" ht="15" hidden="1" outlineLevel="1" x14ac:dyDescent="0.2">
      <c r="A65" s="29"/>
      <c r="B65" s="517"/>
      <c r="C65" s="519"/>
      <c r="D65" s="572"/>
      <c r="E65" s="514"/>
      <c r="F65" s="514"/>
      <c r="G65" s="514"/>
      <c r="H65" s="520"/>
      <c r="I65" s="520"/>
      <c r="J65" s="21"/>
    </row>
    <row r="66" spans="1:10" ht="15" hidden="1" outlineLevel="1" x14ac:dyDescent="0.2">
      <c r="A66" s="29"/>
      <c r="B66" s="517"/>
      <c r="C66" s="521" t="s">
        <v>413</v>
      </c>
      <c r="D66" s="214"/>
      <c r="E66" s="514"/>
      <c r="F66" s="518">
        <f>SUM(F61:F65)</f>
        <v>9870986269</v>
      </c>
      <c r="G66" s="518">
        <f>SUM(G61:G65)</f>
        <v>17932742547</v>
      </c>
      <c r="H66" s="520"/>
      <c r="I66" s="520"/>
      <c r="J66" s="21"/>
    </row>
    <row r="67" spans="1:10" ht="15" hidden="1" outlineLevel="1" x14ac:dyDescent="0.2">
      <c r="A67" s="29"/>
      <c r="B67" s="522"/>
      <c r="C67" s="521"/>
      <c r="D67" s="214"/>
      <c r="E67" s="214"/>
      <c r="F67" s="523"/>
      <c r="G67" s="523"/>
      <c r="H67" s="520"/>
      <c r="I67" s="520"/>
      <c r="J67" s="21"/>
    </row>
    <row r="68" spans="1:10" ht="15" hidden="1" outlineLevel="1" x14ac:dyDescent="0.2">
      <c r="A68" s="29"/>
      <c r="B68" s="522"/>
      <c r="C68" s="521"/>
      <c r="D68" s="214"/>
      <c r="E68" s="214"/>
      <c r="F68" s="523"/>
      <c r="G68" s="523"/>
      <c r="H68" s="520"/>
      <c r="I68" s="520"/>
      <c r="J68" s="21"/>
    </row>
    <row r="69" spans="1:10" ht="15" hidden="1" outlineLevel="1" x14ac:dyDescent="0.2">
      <c r="A69" s="29"/>
      <c r="B69" s="29"/>
      <c r="C69" s="21"/>
      <c r="D69" s="214"/>
      <c r="E69" s="214"/>
      <c r="F69" s="214">
        <f>+E43+[7]RESULTADO!D11</f>
        <v>-11198608091</v>
      </c>
      <c r="G69" s="214">
        <f>+G43+[7]RESULTADO!F11</f>
        <v>-7531887841</v>
      </c>
      <c r="H69" s="520"/>
      <c r="I69" s="520"/>
      <c r="J69" s="21"/>
    </row>
    <row r="70" spans="1:10" ht="15" hidden="1" outlineLevel="1" x14ac:dyDescent="0.2">
      <c r="A70" s="29"/>
      <c r="B70" s="29"/>
      <c r="C70" s="21"/>
      <c r="D70" s="214"/>
      <c r="E70" s="214"/>
      <c r="F70" s="214"/>
      <c r="G70" s="214"/>
      <c r="H70" s="520"/>
      <c r="I70" s="520"/>
      <c r="J70" s="21"/>
    </row>
    <row r="71" spans="1:10" ht="15" hidden="1" outlineLevel="1" x14ac:dyDescent="0.2">
      <c r="A71" s="14"/>
      <c r="B71" s="14"/>
      <c r="H71" s="36"/>
      <c r="I71" s="36"/>
    </row>
    <row r="72" spans="1:10" ht="15" hidden="1" outlineLevel="1" x14ac:dyDescent="0.2">
      <c r="A72" s="14"/>
      <c r="B72" s="14"/>
      <c r="H72" s="36"/>
      <c r="I72" s="36"/>
    </row>
    <row r="73" spans="1:10" ht="15" hidden="1" outlineLevel="1" x14ac:dyDescent="0.2">
      <c r="A73" s="14"/>
      <c r="B73" s="14"/>
      <c r="H73" s="36"/>
      <c r="I73" s="36"/>
    </row>
    <row r="74" spans="1:10" ht="15" hidden="1" outlineLevel="1" x14ac:dyDescent="0.2">
      <c r="A74" s="14"/>
      <c r="B74" s="14"/>
      <c r="H74" s="36"/>
      <c r="I74" s="36"/>
    </row>
    <row r="75" spans="1:10" ht="15" collapsed="1" x14ac:dyDescent="0.2">
      <c r="A75" s="14"/>
      <c r="B75" s="14"/>
      <c r="H75" s="36"/>
      <c r="I75" s="36"/>
    </row>
    <row r="76" spans="1:10" ht="15" x14ac:dyDescent="0.2">
      <c r="A76" s="14"/>
      <c r="B76" s="14"/>
      <c r="H76" s="36"/>
      <c r="I76" s="36"/>
    </row>
    <row r="77" spans="1:10" ht="15" x14ac:dyDescent="0.2">
      <c r="A77" s="14"/>
      <c r="B77" s="14"/>
      <c r="H77" s="36"/>
      <c r="I77" s="36"/>
    </row>
    <row r="78" spans="1:10" ht="15" x14ac:dyDescent="0.2">
      <c r="A78" s="14"/>
      <c r="B78" s="14"/>
      <c r="H78" s="36"/>
      <c r="I78" s="36"/>
    </row>
    <row r="79" spans="1:10" ht="15" x14ac:dyDescent="0.2">
      <c r="A79" s="14"/>
      <c r="B79" s="14"/>
      <c r="H79" s="36"/>
      <c r="I79" s="36"/>
    </row>
    <row r="80" spans="1:10" ht="15" x14ac:dyDescent="0.2">
      <c r="A80" s="14"/>
      <c r="B80" s="14"/>
      <c r="H80" s="36"/>
      <c r="I80" s="36"/>
    </row>
    <row r="81" spans="8:9" x14ac:dyDescent="0.2">
      <c r="H81" s="36"/>
      <c r="I81" s="36"/>
    </row>
  </sheetData>
  <mergeCells count="16">
    <mergeCell ref="A47:G47"/>
    <mergeCell ref="D13:E13"/>
    <mergeCell ref="F13:G13"/>
    <mergeCell ref="D12:G12"/>
    <mergeCell ref="B3:G3"/>
    <mergeCell ref="B4:G4"/>
    <mergeCell ref="B5:G5"/>
    <mergeCell ref="B9:G9"/>
    <mergeCell ref="B10:G10"/>
    <mergeCell ref="B7:G7"/>
    <mergeCell ref="F52:G52"/>
    <mergeCell ref="F53:G53"/>
    <mergeCell ref="B52:C52"/>
    <mergeCell ref="B53:C53"/>
    <mergeCell ref="D52:E52"/>
    <mergeCell ref="D53:E53"/>
  </mergeCells>
  <phoneticPr fontId="15" type="noConversion"/>
  <printOptions horizontalCentered="1"/>
  <pageMargins left="0.98425196850393704" right="0.78740157480314965" top="2.5766141732283465" bottom="2.3622047244094491" header="0" footer="0"/>
  <pageSetup paperSize="9" scale="52"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H118"/>
  <sheetViews>
    <sheetView topLeftCell="A101" zoomScaleNormal="100" zoomScaleSheetLayoutView="80" workbookViewId="0">
      <selection activeCell="J114" sqref="J114"/>
    </sheetView>
  </sheetViews>
  <sheetFormatPr baseColWidth="10" defaultRowHeight="12.75" x14ac:dyDescent="0.2"/>
  <cols>
    <col min="1" max="1" width="3" style="633" customWidth="1"/>
    <col min="2" max="2" width="39.140625" style="633" bestFit="1" customWidth="1"/>
    <col min="3" max="3" width="8.42578125" style="633" bestFit="1" customWidth="1"/>
    <col min="4" max="4" width="15.85546875" style="633" bestFit="1" customWidth="1"/>
    <col min="5" max="5" width="10.7109375" style="633" bestFit="1" customWidth="1"/>
    <col min="6" max="6" width="20.140625" style="633" bestFit="1" customWidth="1"/>
    <col min="7" max="7" width="18.5703125" style="633" bestFit="1" customWidth="1"/>
    <col min="8" max="8" width="16.7109375" style="633" bestFit="1" customWidth="1"/>
    <col min="9" max="16384" width="11.42578125" style="633"/>
  </cols>
  <sheetData>
    <row r="1" spans="2:7" ht="21" customHeight="1" x14ac:dyDescent="0.2">
      <c r="B1" s="710" t="s">
        <v>95</v>
      </c>
      <c r="C1" s="710"/>
      <c r="D1" s="710"/>
      <c r="E1" s="710"/>
      <c r="F1" s="710"/>
      <c r="G1" s="710"/>
    </row>
    <row r="2" spans="2:7" x14ac:dyDescent="0.2">
      <c r="B2" s="711"/>
      <c r="C2" s="711"/>
      <c r="D2" s="711"/>
      <c r="E2" s="711"/>
      <c r="F2" s="711"/>
      <c r="G2" s="711"/>
    </row>
    <row r="3" spans="2:7" x14ac:dyDescent="0.2">
      <c r="B3" s="711" t="s">
        <v>400</v>
      </c>
      <c r="C3" s="711"/>
      <c r="D3" s="711"/>
      <c r="E3" s="711"/>
      <c r="F3" s="711"/>
      <c r="G3" s="711"/>
    </row>
    <row r="4" spans="2:7" x14ac:dyDescent="0.2">
      <c r="B4" s="711" t="s">
        <v>418</v>
      </c>
      <c r="C4" s="711"/>
      <c r="D4" s="711"/>
      <c r="E4" s="711"/>
      <c r="F4" s="711"/>
      <c r="G4" s="711"/>
    </row>
    <row r="5" spans="2:7" x14ac:dyDescent="0.2">
      <c r="B5" s="711" t="s">
        <v>281</v>
      </c>
      <c r="C5" s="711"/>
      <c r="D5" s="711"/>
      <c r="E5" s="711"/>
      <c r="F5" s="711"/>
      <c r="G5" s="711"/>
    </row>
    <row r="6" spans="2:7" x14ac:dyDescent="0.2">
      <c r="B6" s="228"/>
      <c r="C6" s="228"/>
      <c r="D6" s="469"/>
      <c r="E6" s="470"/>
      <c r="F6" s="228"/>
      <c r="G6" s="228"/>
    </row>
    <row r="7" spans="2:7" x14ac:dyDescent="0.2">
      <c r="B7" s="711" t="s">
        <v>316</v>
      </c>
      <c r="C7" s="711"/>
      <c r="D7" s="711"/>
      <c r="E7" s="711"/>
      <c r="F7" s="711"/>
      <c r="G7" s="711"/>
    </row>
    <row r="8" spans="2:7" x14ac:dyDescent="0.2">
      <c r="B8" s="589"/>
      <c r="C8" s="589"/>
      <c r="D8" s="590"/>
      <c r="E8" s="591"/>
      <c r="F8" s="589"/>
      <c r="G8" s="589"/>
    </row>
    <row r="9" spans="2:7" x14ac:dyDescent="0.2">
      <c r="B9" s="471"/>
      <c r="C9" s="712" t="s">
        <v>96</v>
      </c>
      <c r="D9" s="712"/>
      <c r="E9" s="472"/>
      <c r="F9" s="712" t="s">
        <v>97</v>
      </c>
      <c r="G9" s="712"/>
    </row>
    <row r="10" spans="2:7" ht="18" customHeight="1" x14ac:dyDescent="0.2">
      <c r="B10" s="473"/>
      <c r="C10" s="471"/>
      <c r="D10" s="474"/>
      <c r="E10" s="475" t="s">
        <v>144</v>
      </c>
      <c r="F10" s="712" t="s">
        <v>215</v>
      </c>
      <c r="G10" s="712"/>
    </row>
    <row r="11" spans="2:7" x14ac:dyDescent="0.2">
      <c r="B11" s="473"/>
      <c r="C11" s="473"/>
      <c r="D11" s="476"/>
      <c r="E11" s="475"/>
      <c r="F11" s="712"/>
      <c r="G11" s="712"/>
    </row>
    <row r="12" spans="2:7" ht="14.25" customHeight="1" x14ac:dyDescent="0.2">
      <c r="B12" s="477" t="s">
        <v>165</v>
      </c>
      <c r="C12" s="477" t="s">
        <v>63</v>
      </c>
      <c r="D12" s="478" t="s">
        <v>98</v>
      </c>
      <c r="E12" s="475" t="s">
        <v>145</v>
      </c>
      <c r="F12" s="479">
        <v>2020</v>
      </c>
      <c r="G12" s="479">
        <v>2019</v>
      </c>
    </row>
    <row r="13" spans="2:7" ht="15" customHeight="1" x14ac:dyDescent="0.2">
      <c r="B13" s="592"/>
      <c r="C13" s="592"/>
      <c r="D13" s="593"/>
      <c r="E13" s="594"/>
      <c r="F13" s="592"/>
      <c r="G13" s="592"/>
    </row>
    <row r="14" spans="2:7" x14ac:dyDescent="0.2">
      <c r="B14" s="595" t="s">
        <v>0</v>
      </c>
      <c r="C14" s="596"/>
      <c r="D14" s="597"/>
      <c r="E14" s="598"/>
      <c r="F14" s="596"/>
      <c r="G14" s="596"/>
    </row>
    <row r="15" spans="2:7" x14ac:dyDescent="0.2">
      <c r="B15" s="596"/>
      <c r="C15" s="596"/>
      <c r="D15" s="599"/>
      <c r="E15" s="600"/>
      <c r="F15" s="601"/>
      <c r="G15" s="601"/>
    </row>
    <row r="16" spans="2:7" x14ac:dyDescent="0.2">
      <c r="B16" s="602" t="s">
        <v>1</v>
      </c>
      <c r="C16" s="596"/>
      <c r="D16" s="599"/>
      <c r="E16" s="600"/>
      <c r="F16" s="601"/>
      <c r="G16" s="601"/>
    </row>
    <row r="17" spans="2:7" x14ac:dyDescent="0.2">
      <c r="B17" s="602"/>
      <c r="C17" s="596"/>
      <c r="D17" s="599"/>
      <c r="E17" s="600"/>
      <c r="F17" s="601"/>
      <c r="G17" s="601"/>
    </row>
    <row r="18" spans="2:7" x14ac:dyDescent="0.2">
      <c r="B18" s="603" t="s">
        <v>328</v>
      </c>
      <c r="C18" s="596"/>
      <c r="D18" s="599"/>
      <c r="E18" s="600"/>
      <c r="F18" s="601"/>
      <c r="G18" s="601"/>
    </row>
    <row r="19" spans="2:7" x14ac:dyDescent="0.2">
      <c r="B19" s="596" t="s">
        <v>2</v>
      </c>
      <c r="C19" s="603" t="s">
        <v>441</v>
      </c>
      <c r="D19" s="604">
        <f>+F19/E19</f>
        <v>100.38299682504169</v>
      </c>
      <c r="E19" s="605">
        <v>6793.79</v>
      </c>
      <c r="F19" s="606">
        <v>681981</v>
      </c>
      <c r="G19" s="606">
        <v>0</v>
      </c>
    </row>
    <row r="20" spans="2:7" ht="12.75" hidden="1" customHeight="1" x14ac:dyDescent="0.2">
      <c r="B20" s="596" t="s">
        <v>415</v>
      </c>
      <c r="C20" s="603" t="s">
        <v>441</v>
      </c>
      <c r="D20" s="604">
        <f>+F20/E20</f>
        <v>0</v>
      </c>
      <c r="E20" s="605">
        <v>6793.79</v>
      </c>
      <c r="F20" s="606">
        <v>0</v>
      </c>
      <c r="G20" s="606">
        <v>0</v>
      </c>
    </row>
    <row r="21" spans="2:7" ht="12.75" customHeight="1" x14ac:dyDescent="0.2">
      <c r="B21" s="603" t="s">
        <v>265</v>
      </c>
      <c r="C21" s="603"/>
      <c r="D21" s="599"/>
      <c r="E21" s="605"/>
      <c r="F21" s="601"/>
      <c r="G21" s="601"/>
    </row>
    <row r="22" spans="2:7" ht="12.75" customHeight="1" x14ac:dyDescent="0.2">
      <c r="B22" s="596"/>
      <c r="C22" s="603"/>
      <c r="D22" s="599"/>
      <c r="E22" s="605"/>
      <c r="F22" s="601"/>
      <c r="G22" s="601"/>
    </row>
    <row r="23" spans="2:7" ht="12.75" customHeight="1" x14ac:dyDescent="0.2">
      <c r="B23" s="596" t="s">
        <v>317</v>
      </c>
      <c r="C23" s="603" t="s">
        <v>441</v>
      </c>
      <c r="D23" s="604">
        <f>F23/E23</f>
        <v>20214.36988779459</v>
      </c>
      <c r="E23" s="605">
        <v>6793.79</v>
      </c>
      <c r="F23" s="601">
        <v>137332184</v>
      </c>
      <c r="G23" s="601">
        <v>46609842</v>
      </c>
    </row>
    <row r="24" spans="2:7" ht="12.75" customHeight="1" x14ac:dyDescent="0.2">
      <c r="B24" s="596" t="s">
        <v>266</v>
      </c>
      <c r="C24" s="603" t="s">
        <v>441</v>
      </c>
      <c r="D24" s="604">
        <f>F24/E24</f>
        <v>5526.3737913594623</v>
      </c>
      <c r="E24" s="605">
        <v>6793.79</v>
      </c>
      <c r="F24" s="601">
        <v>37545023</v>
      </c>
      <c r="G24" s="601">
        <v>28891518</v>
      </c>
    </row>
    <row r="25" spans="2:7" ht="12.75" customHeight="1" x14ac:dyDescent="0.2">
      <c r="B25" s="596" t="s">
        <v>318</v>
      </c>
      <c r="C25" s="603" t="s">
        <v>441</v>
      </c>
      <c r="D25" s="604">
        <f t="shared" ref="D25:D29" si="0">F25/E25</f>
        <v>1502.7584014224756</v>
      </c>
      <c r="E25" s="605">
        <v>6793.79</v>
      </c>
      <c r="F25" s="601">
        <v>10209425</v>
      </c>
      <c r="G25" s="601">
        <v>403640</v>
      </c>
    </row>
    <row r="26" spans="2:7" ht="12.75" customHeight="1" x14ac:dyDescent="0.2">
      <c r="B26" s="596" t="s">
        <v>362</v>
      </c>
      <c r="C26" s="603" t="s">
        <v>441</v>
      </c>
      <c r="D26" s="604">
        <f t="shared" si="0"/>
        <v>0</v>
      </c>
      <c r="E26" s="605">
        <v>6793.79</v>
      </c>
      <c r="F26" s="601">
        <v>0</v>
      </c>
      <c r="G26" s="601">
        <v>28684331</v>
      </c>
    </row>
    <row r="27" spans="2:7" ht="12.75" customHeight="1" x14ac:dyDescent="0.2">
      <c r="B27" s="596" t="s">
        <v>442</v>
      </c>
      <c r="C27" s="603" t="str">
        <f>+C26</f>
        <v>U$S</v>
      </c>
      <c r="D27" s="604">
        <f t="shared" si="0"/>
        <v>2088.1684597257199</v>
      </c>
      <c r="E27" s="605">
        <v>6793.79</v>
      </c>
      <c r="F27" s="601">
        <v>14186578</v>
      </c>
      <c r="G27" s="601">
        <v>0</v>
      </c>
    </row>
    <row r="28" spans="2:7" ht="12.75" customHeight="1" x14ac:dyDescent="0.2">
      <c r="B28" s="596" t="s">
        <v>372</v>
      </c>
      <c r="C28" s="603" t="str">
        <f>+C27</f>
        <v>U$S</v>
      </c>
      <c r="D28" s="604">
        <f t="shared" si="0"/>
        <v>7273.3013531475071</v>
      </c>
      <c r="E28" s="605">
        <v>6793.79</v>
      </c>
      <c r="F28" s="601">
        <v>49413282</v>
      </c>
      <c r="G28" s="601">
        <v>16348469</v>
      </c>
    </row>
    <row r="29" spans="2:7" ht="12.75" customHeight="1" x14ac:dyDescent="0.2">
      <c r="B29" s="596" t="s">
        <v>416</v>
      </c>
      <c r="C29" s="603" t="str">
        <f>+C28</f>
        <v>U$S</v>
      </c>
      <c r="D29" s="604">
        <f t="shared" si="0"/>
        <v>1487.267784255916</v>
      </c>
      <c r="E29" s="605">
        <v>6793.79</v>
      </c>
      <c r="F29" s="601">
        <v>10104185</v>
      </c>
      <c r="G29" s="601">
        <v>9265107</v>
      </c>
    </row>
    <row r="30" spans="2:7" ht="12.75" customHeight="1" x14ac:dyDescent="0.2">
      <c r="B30" s="603" t="s">
        <v>267</v>
      </c>
      <c r="C30" s="603"/>
      <c r="D30" s="604"/>
      <c r="E30" s="605"/>
      <c r="F30" s="601"/>
      <c r="G30" s="601"/>
    </row>
    <row r="31" spans="2:7" ht="12.75" customHeight="1" x14ac:dyDescent="0.2">
      <c r="B31" s="603"/>
      <c r="C31" s="603"/>
      <c r="D31" s="604"/>
      <c r="E31" s="605"/>
      <c r="F31" s="601"/>
      <c r="G31" s="601"/>
    </row>
    <row r="32" spans="2:7" x14ac:dyDescent="0.2">
      <c r="B32" s="596" t="s">
        <v>134</v>
      </c>
      <c r="C32" s="603" t="s">
        <v>441</v>
      </c>
      <c r="D32" s="604">
        <v>858883.17</v>
      </c>
      <c r="E32" s="605">
        <v>6793.79</v>
      </c>
      <c r="F32" s="601">
        <f>+D32*E32</f>
        <v>5835071891.5143003</v>
      </c>
      <c r="G32" s="601">
        <v>4611634397</v>
      </c>
    </row>
    <row r="33" spans="2:7" x14ac:dyDescent="0.2">
      <c r="B33" s="596" t="s">
        <v>260</v>
      </c>
      <c r="C33" s="603" t="s">
        <v>441</v>
      </c>
      <c r="D33" s="604">
        <f t="shared" ref="D33:D41" si="1">F33/E33</f>
        <v>0</v>
      </c>
      <c r="E33" s="605">
        <v>6793.79</v>
      </c>
      <c r="F33" s="601">
        <v>0</v>
      </c>
      <c r="G33" s="601">
        <v>0</v>
      </c>
    </row>
    <row r="34" spans="2:7" x14ac:dyDescent="0.2">
      <c r="B34" s="596" t="s">
        <v>225</v>
      </c>
      <c r="C34" s="603" t="s">
        <v>441</v>
      </c>
      <c r="D34" s="604">
        <f t="shared" si="1"/>
        <v>9000</v>
      </c>
      <c r="E34" s="605">
        <v>6793.79</v>
      </c>
      <c r="F34" s="601">
        <v>61144110</v>
      </c>
      <c r="G34" s="601">
        <v>295297743</v>
      </c>
    </row>
    <row r="35" spans="2:7" x14ac:dyDescent="0.2">
      <c r="B35" s="596" t="s">
        <v>226</v>
      </c>
      <c r="C35" s="603" t="s">
        <v>441</v>
      </c>
      <c r="D35" s="604">
        <f t="shared" si="1"/>
        <v>0</v>
      </c>
      <c r="E35" s="605">
        <v>6793.79</v>
      </c>
      <c r="F35" s="601"/>
      <c r="G35" s="601">
        <v>30761470</v>
      </c>
    </row>
    <row r="36" spans="2:7" x14ac:dyDescent="0.2">
      <c r="B36" s="596" t="s">
        <v>321</v>
      </c>
      <c r="C36" s="603" t="s">
        <v>441</v>
      </c>
      <c r="D36" s="604">
        <f t="shared" si="1"/>
        <v>0</v>
      </c>
      <c r="E36" s="605">
        <v>6793.79</v>
      </c>
      <c r="F36" s="601">
        <v>0</v>
      </c>
      <c r="G36" s="601">
        <v>0</v>
      </c>
    </row>
    <row r="37" spans="2:7" x14ac:dyDescent="0.2">
      <c r="B37" s="596" t="s">
        <v>324</v>
      </c>
      <c r="C37" s="603" t="s">
        <v>441</v>
      </c>
      <c r="D37" s="604">
        <f t="shared" si="1"/>
        <v>0</v>
      </c>
      <c r="E37" s="605">
        <v>6793.79</v>
      </c>
      <c r="F37" s="601">
        <v>0</v>
      </c>
      <c r="G37" s="601">
        <v>0</v>
      </c>
    </row>
    <row r="38" spans="2:7" x14ac:dyDescent="0.2">
      <c r="B38" s="596" t="s">
        <v>326</v>
      </c>
      <c r="C38" s="603" t="s">
        <v>441</v>
      </c>
      <c r="D38" s="604">
        <f t="shared" si="1"/>
        <v>0</v>
      </c>
      <c r="E38" s="605">
        <v>6793.79</v>
      </c>
      <c r="F38" s="601">
        <v>0</v>
      </c>
      <c r="G38" s="601">
        <v>0</v>
      </c>
    </row>
    <row r="39" spans="2:7" ht="12.75" customHeight="1" x14ac:dyDescent="0.2">
      <c r="B39" s="596" t="s">
        <v>373</v>
      </c>
      <c r="C39" s="603" t="s">
        <v>441</v>
      </c>
      <c r="D39" s="604">
        <f t="shared" si="1"/>
        <v>0</v>
      </c>
      <c r="E39" s="605">
        <v>6793.79</v>
      </c>
      <c r="F39" s="601">
        <v>0</v>
      </c>
      <c r="G39" s="601">
        <v>0</v>
      </c>
    </row>
    <row r="40" spans="2:7" ht="12.75" customHeight="1" x14ac:dyDescent="0.2">
      <c r="B40" s="596" t="s">
        <v>374</v>
      </c>
      <c r="C40" s="603" t="s">
        <v>441</v>
      </c>
      <c r="D40" s="604">
        <f t="shared" si="1"/>
        <v>0</v>
      </c>
      <c r="E40" s="605">
        <v>6793.79</v>
      </c>
      <c r="F40" s="601">
        <v>0</v>
      </c>
      <c r="G40" s="601">
        <v>0</v>
      </c>
    </row>
    <row r="41" spans="2:7" ht="12.75" customHeight="1" x14ac:dyDescent="0.2">
      <c r="B41" s="596" t="s">
        <v>361</v>
      </c>
      <c r="C41" s="603" t="s">
        <v>441</v>
      </c>
      <c r="D41" s="604">
        <f t="shared" si="1"/>
        <v>0</v>
      </c>
      <c r="E41" s="605">
        <v>6793.79</v>
      </c>
      <c r="F41" s="601">
        <v>0</v>
      </c>
      <c r="G41" s="601">
        <v>0</v>
      </c>
    </row>
    <row r="42" spans="2:7" ht="12.75" customHeight="1" x14ac:dyDescent="0.2">
      <c r="B42" s="596"/>
      <c r="C42" s="603"/>
      <c r="D42" s="604"/>
      <c r="E42" s="605"/>
      <c r="F42" s="601"/>
      <c r="G42" s="601"/>
    </row>
    <row r="43" spans="2:7" ht="12.75" customHeight="1" x14ac:dyDescent="0.2">
      <c r="B43" s="603" t="s">
        <v>401</v>
      </c>
      <c r="C43" s="603"/>
      <c r="D43" s="604"/>
      <c r="E43" s="605"/>
      <c r="F43" s="601"/>
      <c r="G43" s="601"/>
    </row>
    <row r="44" spans="2:7" ht="12.75" customHeight="1" x14ac:dyDescent="0.2">
      <c r="B44" s="603"/>
      <c r="C44" s="603"/>
      <c r="D44" s="604"/>
      <c r="E44" s="605"/>
      <c r="F44" s="601"/>
      <c r="G44" s="601"/>
    </row>
    <row r="45" spans="2:7" ht="12.75" customHeight="1" x14ac:dyDescent="0.2">
      <c r="B45" s="596" t="s">
        <v>417</v>
      </c>
      <c r="C45" s="603" t="s">
        <v>441</v>
      </c>
      <c r="D45" s="604">
        <v>230729.64</v>
      </c>
      <c r="E45" s="605">
        <v>6793.79</v>
      </c>
      <c r="F45" s="606">
        <f>+D45*E45</f>
        <v>1567528720.9356</v>
      </c>
      <c r="G45" s="601">
        <v>0</v>
      </c>
    </row>
    <row r="46" spans="2:7" x14ac:dyDescent="0.2">
      <c r="B46" s="596"/>
      <c r="C46" s="603"/>
      <c r="D46" s="604"/>
      <c r="E46" s="600"/>
      <c r="F46" s="601"/>
      <c r="G46" s="601"/>
    </row>
    <row r="47" spans="2:7" x14ac:dyDescent="0.2">
      <c r="B47" s="607" t="s">
        <v>99</v>
      </c>
      <c r="C47" s="608"/>
      <c r="D47" s="609">
        <f>SUM(D19:D46)+1</f>
        <v>1136806.4326745309</v>
      </c>
      <c r="E47" s="610"/>
      <c r="F47" s="611">
        <f>SUM(F19:F46)</f>
        <v>7723217380.4499006</v>
      </c>
      <c r="G47" s="611">
        <f>SUM(G19:G46)</f>
        <v>5067896517</v>
      </c>
    </row>
    <row r="48" spans="2:7" x14ac:dyDescent="0.2">
      <c r="B48" s="612"/>
      <c r="C48" s="613"/>
      <c r="D48" s="614"/>
      <c r="E48" s="615"/>
      <c r="F48" s="616"/>
      <c r="G48" s="616"/>
    </row>
    <row r="49" spans="2:7" x14ac:dyDescent="0.2">
      <c r="B49" s="596" t="s">
        <v>5</v>
      </c>
      <c r="C49" s="603"/>
      <c r="D49" s="617"/>
      <c r="E49" s="618"/>
      <c r="F49" s="619"/>
      <c r="G49" s="619"/>
    </row>
    <row r="50" spans="2:7" x14ac:dyDescent="0.2">
      <c r="B50" s="602"/>
      <c r="C50" s="603"/>
      <c r="D50" s="617"/>
      <c r="E50" s="618"/>
      <c r="F50" s="619"/>
      <c r="G50" s="619"/>
    </row>
    <row r="51" spans="2:7" x14ac:dyDescent="0.2">
      <c r="B51" s="596" t="s">
        <v>134</v>
      </c>
      <c r="C51" s="603" t="s">
        <v>441</v>
      </c>
      <c r="D51" s="604">
        <v>288165.87</v>
      </c>
      <c r="E51" s="605">
        <v>6793.79</v>
      </c>
      <c r="F51" s="601">
        <f>+D51*E51</f>
        <v>1957738405.9473</v>
      </c>
      <c r="G51" s="601">
        <v>1678630588</v>
      </c>
    </row>
    <row r="52" spans="2:7" x14ac:dyDescent="0.2">
      <c r="B52" s="602"/>
      <c r="C52" s="603"/>
      <c r="D52" s="617"/>
      <c r="E52" s="618"/>
      <c r="F52" s="619"/>
      <c r="G52" s="619"/>
    </row>
    <row r="53" spans="2:7" x14ac:dyDescent="0.2">
      <c r="B53" s="607" t="s">
        <v>99</v>
      </c>
      <c r="C53" s="608"/>
      <c r="D53" s="609">
        <f>SUM(D51:D52)</f>
        <v>288165.87</v>
      </c>
      <c r="E53" s="610"/>
      <c r="F53" s="620">
        <f>SUM(F51:F52)</f>
        <v>1957738405.9473</v>
      </c>
      <c r="G53" s="620">
        <f>SUM(G51:G52)</f>
        <v>1678630588</v>
      </c>
    </row>
    <row r="54" spans="2:7" x14ac:dyDescent="0.2">
      <c r="B54" s="715" t="s">
        <v>7</v>
      </c>
      <c r="C54" s="613"/>
      <c r="D54" s="714">
        <f>+D47+D53</f>
        <v>1424972.302674531</v>
      </c>
      <c r="E54" s="621"/>
      <c r="F54" s="713">
        <f>+F47+F53</f>
        <v>9680955786.3972015</v>
      </c>
      <c r="G54" s="713">
        <f>+G47+G53</f>
        <v>6746527105</v>
      </c>
    </row>
    <row r="55" spans="2:7" x14ac:dyDescent="0.2">
      <c r="B55" s="715"/>
      <c r="C55" s="622"/>
      <c r="D55" s="714"/>
      <c r="E55" s="623"/>
      <c r="F55" s="713"/>
      <c r="G55" s="713"/>
    </row>
    <row r="56" spans="2:7" x14ac:dyDescent="0.2">
      <c r="B56" s="596"/>
      <c r="C56" s="603"/>
      <c r="D56" s="604"/>
      <c r="E56" s="600"/>
      <c r="F56" s="601"/>
      <c r="G56" s="601"/>
    </row>
    <row r="57" spans="2:7" x14ac:dyDescent="0.2">
      <c r="B57" s="595" t="s">
        <v>8</v>
      </c>
      <c r="C57" s="603"/>
      <c r="D57" s="604"/>
      <c r="E57" s="600"/>
      <c r="F57" s="601"/>
      <c r="G57" s="601"/>
    </row>
    <row r="58" spans="2:7" x14ac:dyDescent="0.2">
      <c r="B58" s="596"/>
      <c r="C58" s="603"/>
      <c r="D58" s="604"/>
      <c r="E58" s="600"/>
      <c r="F58" s="601"/>
      <c r="G58" s="601"/>
    </row>
    <row r="59" spans="2:7" x14ac:dyDescent="0.2">
      <c r="B59" s="602" t="s">
        <v>9</v>
      </c>
      <c r="C59" s="603"/>
      <c r="D59" s="604"/>
      <c r="E59" s="600"/>
      <c r="F59" s="601"/>
      <c r="G59" s="601"/>
    </row>
    <row r="60" spans="2:7" x14ac:dyDescent="0.2">
      <c r="B60" s="602"/>
      <c r="C60" s="603"/>
      <c r="D60" s="604"/>
      <c r="E60" s="600"/>
      <c r="F60" s="601"/>
      <c r="G60" s="601"/>
    </row>
    <row r="61" spans="2:7" hidden="1" x14ac:dyDescent="0.2">
      <c r="B61" s="603" t="s">
        <v>268</v>
      </c>
      <c r="C61" s="603"/>
      <c r="D61" s="604"/>
      <c r="E61" s="600"/>
      <c r="F61" s="601"/>
      <c r="G61" s="601"/>
    </row>
    <row r="62" spans="2:7" hidden="1" x14ac:dyDescent="0.2">
      <c r="B62" s="602"/>
      <c r="C62" s="603"/>
      <c r="D62" s="604"/>
      <c r="E62" s="600"/>
      <c r="F62" s="601"/>
      <c r="G62" s="601"/>
    </row>
    <row r="63" spans="2:7" hidden="1" x14ac:dyDescent="0.2">
      <c r="B63" s="596" t="s">
        <v>319</v>
      </c>
      <c r="C63" s="603" t="s">
        <v>441</v>
      </c>
      <c r="D63" s="624">
        <f t="shared" ref="D63:D68" si="2">F63/E63</f>
        <v>0</v>
      </c>
      <c r="E63" s="605">
        <v>6820.47</v>
      </c>
      <c r="F63" s="601">
        <v>0</v>
      </c>
      <c r="G63" s="601">
        <v>0</v>
      </c>
    </row>
    <row r="64" spans="2:7" hidden="1" x14ac:dyDescent="0.2">
      <c r="B64" s="596" t="s">
        <v>320</v>
      </c>
      <c r="C64" s="603" t="s">
        <v>441</v>
      </c>
      <c r="D64" s="624">
        <f t="shared" si="2"/>
        <v>0</v>
      </c>
      <c r="E64" s="605">
        <v>6820.47</v>
      </c>
      <c r="F64" s="601">
        <v>0</v>
      </c>
      <c r="G64" s="601">
        <v>0</v>
      </c>
    </row>
    <row r="65" spans="2:8" hidden="1" x14ac:dyDescent="0.2">
      <c r="B65" s="596" t="s">
        <v>322</v>
      </c>
      <c r="C65" s="603" t="s">
        <v>441</v>
      </c>
      <c r="D65" s="624">
        <v>0</v>
      </c>
      <c r="E65" s="605">
        <v>6820.47</v>
      </c>
      <c r="F65" s="601">
        <v>0</v>
      </c>
      <c r="G65" s="601">
        <v>0</v>
      </c>
    </row>
    <row r="66" spans="2:8" hidden="1" x14ac:dyDescent="0.2">
      <c r="B66" s="596" t="s">
        <v>323</v>
      </c>
      <c r="C66" s="603" t="s">
        <v>441</v>
      </c>
      <c r="D66" s="624">
        <v>0</v>
      </c>
      <c r="E66" s="605">
        <v>6820.47</v>
      </c>
      <c r="F66" s="601">
        <v>0</v>
      </c>
      <c r="G66" s="601">
        <v>0</v>
      </c>
    </row>
    <row r="67" spans="2:8" hidden="1" x14ac:dyDescent="0.2">
      <c r="B67" s="596" t="s">
        <v>356</v>
      </c>
      <c r="C67" s="603" t="s">
        <v>441</v>
      </c>
      <c r="D67" s="624">
        <f t="shared" si="2"/>
        <v>0</v>
      </c>
      <c r="E67" s="605">
        <v>6820.47</v>
      </c>
      <c r="F67" s="601">
        <v>0</v>
      </c>
      <c r="G67" s="601">
        <v>0</v>
      </c>
    </row>
    <row r="68" spans="2:8" hidden="1" x14ac:dyDescent="0.2">
      <c r="B68" s="596" t="s">
        <v>325</v>
      </c>
      <c r="C68" s="603" t="s">
        <v>441</v>
      </c>
      <c r="D68" s="624">
        <f t="shared" si="2"/>
        <v>0</v>
      </c>
      <c r="E68" s="605">
        <v>6820.47</v>
      </c>
      <c r="F68" s="601">
        <v>0</v>
      </c>
      <c r="G68" s="601">
        <v>0</v>
      </c>
    </row>
    <row r="69" spans="2:8" hidden="1" x14ac:dyDescent="0.2">
      <c r="B69" s="596" t="s">
        <v>375</v>
      </c>
      <c r="C69" s="603" t="s">
        <v>441</v>
      </c>
      <c r="D69" s="624">
        <v>0</v>
      </c>
      <c r="E69" s="605">
        <v>6820.47</v>
      </c>
      <c r="F69" s="601">
        <f t="shared" ref="F69:G74" si="3">+E69*D69</f>
        <v>0</v>
      </c>
      <c r="G69" s="601">
        <f t="shared" si="3"/>
        <v>0</v>
      </c>
    </row>
    <row r="70" spans="2:8" hidden="1" x14ac:dyDescent="0.2">
      <c r="B70" s="596" t="s">
        <v>376</v>
      </c>
      <c r="C70" s="603" t="s">
        <v>441</v>
      </c>
      <c r="D70" s="624">
        <v>0</v>
      </c>
      <c r="E70" s="605">
        <v>6820.47</v>
      </c>
      <c r="F70" s="601">
        <f t="shared" si="3"/>
        <v>0</v>
      </c>
      <c r="G70" s="601">
        <f t="shared" si="3"/>
        <v>0</v>
      </c>
    </row>
    <row r="71" spans="2:8" hidden="1" x14ac:dyDescent="0.2">
      <c r="B71" s="596" t="s">
        <v>377</v>
      </c>
      <c r="C71" s="603" t="s">
        <v>441</v>
      </c>
      <c r="D71" s="624">
        <v>0</v>
      </c>
      <c r="E71" s="605">
        <v>6820.47</v>
      </c>
      <c r="F71" s="601">
        <f t="shared" si="3"/>
        <v>0</v>
      </c>
      <c r="G71" s="601">
        <f t="shared" si="3"/>
        <v>0</v>
      </c>
    </row>
    <row r="72" spans="2:8" hidden="1" x14ac:dyDescent="0.2">
      <c r="B72" s="596" t="s">
        <v>378</v>
      </c>
      <c r="C72" s="603" t="s">
        <v>441</v>
      </c>
      <c r="D72" s="624">
        <v>0</v>
      </c>
      <c r="E72" s="605">
        <v>6820.47</v>
      </c>
      <c r="F72" s="601">
        <f t="shared" si="3"/>
        <v>0</v>
      </c>
      <c r="G72" s="601">
        <f t="shared" si="3"/>
        <v>0</v>
      </c>
    </row>
    <row r="73" spans="2:8" hidden="1" x14ac:dyDescent="0.2">
      <c r="B73" s="596" t="s">
        <v>342</v>
      </c>
      <c r="C73" s="603" t="s">
        <v>441</v>
      </c>
      <c r="D73" s="624">
        <v>0</v>
      </c>
      <c r="E73" s="605">
        <v>6820.47</v>
      </c>
      <c r="F73" s="601">
        <f t="shared" si="3"/>
        <v>0</v>
      </c>
      <c r="G73" s="601">
        <f t="shared" si="3"/>
        <v>0</v>
      </c>
    </row>
    <row r="74" spans="2:8" hidden="1" x14ac:dyDescent="0.2">
      <c r="B74" s="596" t="s">
        <v>343</v>
      </c>
      <c r="C74" s="603" t="s">
        <v>441</v>
      </c>
      <c r="D74" s="624">
        <v>0</v>
      </c>
      <c r="E74" s="605">
        <v>6820.47</v>
      </c>
      <c r="F74" s="601">
        <f t="shared" si="3"/>
        <v>0</v>
      </c>
      <c r="G74" s="601">
        <f t="shared" si="3"/>
        <v>0</v>
      </c>
    </row>
    <row r="75" spans="2:8" hidden="1" x14ac:dyDescent="0.2">
      <c r="B75" s="596" t="s">
        <v>379</v>
      </c>
      <c r="C75" s="603" t="s">
        <v>441</v>
      </c>
      <c r="D75" s="624">
        <v>0</v>
      </c>
      <c r="E75" s="605">
        <v>6820.47</v>
      </c>
      <c r="F75" s="601">
        <v>0</v>
      </c>
      <c r="G75" s="601">
        <v>0</v>
      </c>
      <c r="H75" s="634"/>
    </row>
    <row r="76" spans="2:8" hidden="1" x14ac:dyDescent="0.2">
      <c r="B76" s="596" t="s">
        <v>380</v>
      </c>
      <c r="C76" s="603" t="s">
        <v>441</v>
      </c>
      <c r="D76" s="624">
        <v>0</v>
      </c>
      <c r="E76" s="605">
        <v>6820.47</v>
      </c>
      <c r="F76" s="601">
        <v>0</v>
      </c>
      <c r="G76" s="601">
        <v>0</v>
      </c>
    </row>
    <row r="77" spans="2:8" hidden="1" x14ac:dyDescent="0.2">
      <c r="B77" s="596"/>
      <c r="C77" s="603"/>
      <c r="D77" s="624"/>
      <c r="E77" s="625"/>
      <c r="F77" s="601"/>
      <c r="G77" s="601"/>
    </row>
    <row r="78" spans="2:8" hidden="1" x14ac:dyDescent="0.2">
      <c r="B78" s="596"/>
      <c r="C78" s="603"/>
      <c r="D78" s="604"/>
      <c r="E78" s="600"/>
      <c r="F78" s="601"/>
      <c r="G78" s="601"/>
    </row>
    <row r="79" spans="2:8" x14ac:dyDescent="0.2">
      <c r="B79" s="603" t="s">
        <v>269</v>
      </c>
      <c r="C79" s="603"/>
      <c r="D79" s="604"/>
      <c r="E79" s="600"/>
      <c r="F79" s="601"/>
      <c r="G79" s="601"/>
    </row>
    <row r="80" spans="2:8" x14ac:dyDescent="0.2">
      <c r="B80" s="596"/>
      <c r="C80" s="603"/>
      <c r="D80" s="604"/>
      <c r="E80" s="600"/>
      <c r="F80" s="601"/>
      <c r="G80" s="601"/>
    </row>
    <row r="81" spans="2:8" x14ac:dyDescent="0.2">
      <c r="B81" s="596" t="s">
        <v>338</v>
      </c>
      <c r="C81" s="603" t="s">
        <v>441</v>
      </c>
      <c r="D81" s="624">
        <v>39945.660000000003</v>
      </c>
      <c r="E81" s="605">
        <v>6820.47</v>
      </c>
      <c r="F81" s="601">
        <f>+D81*E81</f>
        <v>272448175.66020006</v>
      </c>
      <c r="G81" s="601">
        <v>641869299</v>
      </c>
      <c r="H81" s="634"/>
    </row>
    <row r="82" spans="2:8" x14ac:dyDescent="0.2">
      <c r="B82" s="596" t="s">
        <v>283</v>
      </c>
      <c r="C82" s="603" t="s">
        <v>441</v>
      </c>
      <c r="D82" s="624">
        <v>14775.29</v>
      </c>
      <c r="E82" s="605">
        <v>6820.47</v>
      </c>
      <c r="F82" s="601">
        <f>D82*E82</f>
        <v>100774422.18630001</v>
      </c>
      <c r="G82" s="601">
        <v>0</v>
      </c>
    </row>
    <row r="83" spans="2:8" x14ac:dyDescent="0.2">
      <c r="B83" s="596"/>
      <c r="C83" s="603"/>
      <c r="D83" s="604"/>
      <c r="E83" s="600"/>
      <c r="F83" s="601"/>
      <c r="G83" s="601"/>
    </row>
    <row r="84" spans="2:8" x14ac:dyDescent="0.2">
      <c r="B84" s="607" t="s">
        <v>100</v>
      </c>
      <c r="C84" s="626"/>
      <c r="D84" s="609">
        <f>SUM(D63:D82)</f>
        <v>54720.950000000004</v>
      </c>
      <c r="E84" s="610"/>
      <c r="F84" s="627">
        <f>SUM(F63:F82)</f>
        <v>373222597.84650004</v>
      </c>
      <c r="G84" s="627">
        <f>SUM(G63:G82)</f>
        <v>641869299</v>
      </c>
    </row>
    <row r="85" spans="2:8" x14ac:dyDescent="0.2">
      <c r="B85" s="602"/>
      <c r="C85" s="628"/>
      <c r="D85" s="617"/>
      <c r="E85" s="618"/>
      <c r="F85" s="619"/>
      <c r="G85" s="619"/>
    </row>
    <row r="86" spans="2:8" x14ac:dyDescent="0.2">
      <c r="B86" s="602" t="s">
        <v>213</v>
      </c>
      <c r="C86" s="628"/>
      <c r="D86" s="617"/>
      <c r="E86" s="618"/>
      <c r="F86" s="619"/>
      <c r="G86" s="619"/>
    </row>
    <row r="87" spans="2:8" x14ac:dyDescent="0.2">
      <c r="B87" s="602"/>
      <c r="C87" s="628"/>
      <c r="D87" s="617"/>
      <c r="E87" s="618"/>
      <c r="F87" s="619"/>
      <c r="G87" s="619"/>
    </row>
    <row r="88" spans="2:8" hidden="1" x14ac:dyDescent="0.2">
      <c r="B88" s="603" t="s">
        <v>268</v>
      </c>
      <c r="C88" s="628"/>
      <c r="D88" s="617"/>
      <c r="E88" s="618"/>
      <c r="F88" s="619"/>
      <c r="G88" s="619"/>
    </row>
    <row r="89" spans="2:8" hidden="1" x14ac:dyDescent="0.2">
      <c r="B89" s="602"/>
      <c r="C89" s="628"/>
      <c r="D89" s="617"/>
      <c r="E89" s="618"/>
      <c r="F89" s="619"/>
      <c r="G89" s="619"/>
    </row>
    <row r="90" spans="2:8" hidden="1" x14ac:dyDescent="0.2">
      <c r="B90" s="596" t="s">
        <v>342</v>
      </c>
      <c r="C90" s="603" t="s">
        <v>441</v>
      </c>
      <c r="D90" s="624">
        <f t="shared" ref="D90:D91" si="4">+F90/E90</f>
        <v>0</v>
      </c>
      <c r="E90" s="605">
        <v>6820.47</v>
      </c>
      <c r="F90" s="601">
        <v>0</v>
      </c>
      <c r="G90" s="601">
        <v>0</v>
      </c>
    </row>
    <row r="91" spans="2:8" hidden="1" x14ac:dyDescent="0.2">
      <c r="B91" s="596" t="s">
        <v>343</v>
      </c>
      <c r="C91" s="603" t="s">
        <v>441</v>
      </c>
      <c r="D91" s="624">
        <f t="shared" si="4"/>
        <v>0</v>
      </c>
      <c r="E91" s="605">
        <v>6820.47</v>
      </c>
      <c r="F91" s="601">
        <v>0</v>
      </c>
      <c r="G91" s="601">
        <v>0</v>
      </c>
    </row>
    <row r="92" spans="2:8" hidden="1" x14ac:dyDescent="0.2">
      <c r="B92" s="602"/>
      <c r="C92" s="628"/>
      <c r="D92" s="617"/>
      <c r="E92" s="618"/>
      <c r="F92" s="619"/>
      <c r="G92" s="619"/>
    </row>
    <row r="93" spans="2:8" hidden="1" x14ac:dyDescent="0.2">
      <c r="B93" s="602"/>
      <c r="C93" s="628"/>
      <c r="D93" s="617"/>
      <c r="E93" s="618"/>
      <c r="F93" s="619"/>
      <c r="G93" s="619"/>
    </row>
    <row r="94" spans="2:8" hidden="1" x14ac:dyDescent="0.2">
      <c r="B94" s="603" t="s">
        <v>269</v>
      </c>
      <c r="C94" s="628"/>
      <c r="D94" s="617"/>
      <c r="E94" s="618"/>
      <c r="F94" s="619"/>
      <c r="G94" s="619"/>
    </row>
    <row r="95" spans="2:8" hidden="1" x14ac:dyDescent="0.2">
      <c r="B95" s="602"/>
      <c r="C95" s="628"/>
      <c r="D95" s="617"/>
      <c r="E95" s="618"/>
      <c r="F95" s="619"/>
      <c r="G95" s="619"/>
    </row>
    <row r="96" spans="2:8" hidden="1" x14ac:dyDescent="0.2">
      <c r="B96" s="596" t="s">
        <v>338</v>
      </c>
      <c r="C96" s="603" t="s">
        <v>441</v>
      </c>
      <c r="D96" s="624">
        <f>F96/E96</f>
        <v>0</v>
      </c>
      <c r="E96" s="605">
        <v>6820.47</v>
      </c>
      <c r="F96" s="601">
        <v>0</v>
      </c>
      <c r="G96" s="601">
        <v>0</v>
      </c>
    </row>
    <row r="97" spans="2:7" ht="12.75" hidden="1" customHeight="1" x14ac:dyDescent="0.2">
      <c r="B97" s="596" t="s">
        <v>237</v>
      </c>
      <c r="C97" s="603" t="s">
        <v>441</v>
      </c>
      <c r="D97" s="624">
        <f t="shared" ref="D97" si="5">+F97/E97</f>
        <v>0</v>
      </c>
      <c r="E97" s="605">
        <v>6820.47</v>
      </c>
      <c r="F97" s="629">
        <v>0</v>
      </c>
      <c r="G97" s="629">
        <v>0</v>
      </c>
    </row>
    <row r="98" spans="2:7" ht="12.75" customHeight="1" x14ac:dyDescent="0.2">
      <c r="B98" s="602"/>
      <c r="C98" s="628"/>
      <c r="D98" s="617"/>
      <c r="E98" s="618"/>
      <c r="F98" s="619"/>
      <c r="G98" s="619"/>
    </row>
    <row r="99" spans="2:7" ht="12.75" customHeight="1" x14ac:dyDescent="0.2">
      <c r="B99" s="612" t="s">
        <v>100</v>
      </c>
      <c r="C99" s="630"/>
      <c r="D99" s="614">
        <f>SUM(D90:D97)</f>
        <v>0</v>
      </c>
      <c r="E99" s="615"/>
      <c r="F99" s="631">
        <f>SUM(F90:F98)</f>
        <v>0</v>
      </c>
      <c r="G99" s="631">
        <f>SUM(G90:G98)</f>
        <v>0</v>
      </c>
    </row>
    <row r="100" spans="2:7" x14ac:dyDescent="0.2">
      <c r="B100" s="628"/>
      <c r="C100" s="628"/>
      <c r="D100" s="628"/>
      <c r="E100" s="473"/>
      <c r="F100" s="628"/>
      <c r="G100" s="628"/>
    </row>
    <row r="101" spans="2:7" x14ac:dyDescent="0.2">
      <c r="B101" s="607"/>
      <c r="C101" s="626"/>
      <c r="D101" s="609"/>
      <c r="E101" s="610"/>
      <c r="F101" s="627"/>
      <c r="G101" s="627"/>
    </row>
    <row r="102" spans="2:7" ht="12.75" customHeight="1" x14ac:dyDescent="0.2">
      <c r="B102" s="712" t="s">
        <v>327</v>
      </c>
      <c r="C102" s="592"/>
      <c r="D102" s="714">
        <f>+D84+D99</f>
        <v>54720.950000000004</v>
      </c>
      <c r="E102" s="621"/>
      <c r="F102" s="713">
        <f>+F84+F99</f>
        <v>373222597.84650004</v>
      </c>
      <c r="G102" s="713">
        <f>+G84+G99</f>
        <v>641869299</v>
      </c>
    </row>
    <row r="103" spans="2:7" ht="12.75" customHeight="1" x14ac:dyDescent="0.2">
      <c r="B103" s="712"/>
      <c r="C103" s="632"/>
      <c r="D103" s="714"/>
      <c r="E103" s="623"/>
      <c r="F103" s="713"/>
      <c r="G103" s="713"/>
    </row>
    <row r="104" spans="2:7" x14ac:dyDescent="0.2">
      <c r="B104" s="228"/>
      <c r="C104" s="228"/>
      <c r="D104" s="469"/>
      <c r="E104" s="470"/>
      <c r="F104" s="228"/>
      <c r="G104" s="228"/>
    </row>
    <row r="105" spans="2:7" x14ac:dyDescent="0.2">
      <c r="B105" s="716" t="s">
        <v>300</v>
      </c>
      <c r="C105" s="716"/>
      <c r="D105" s="716"/>
      <c r="E105" s="716"/>
      <c r="F105" s="716"/>
      <c r="G105" s="716"/>
    </row>
    <row r="106" spans="2:7" ht="18.75" customHeight="1" x14ac:dyDescent="0.2">
      <c r="B106" s="228"/>
      <c r="C106" s="228"/>
      <c r="D106" s="469"/>
      <c r="E106" s="470"/>
      <c r="F106" s="228"/>
      <c r="G106" s="228"/>
    </row>
    <row r="107" spans="2:7" x14ac:dyDescent="0.2">
      <c r="B107" s="228"/>
      <c r="C107" s="228"/>
      <c r="D107" s="469"/>
      <c r="E107" s="470"/>
      <c r="F107" s="228"/>
      <c r="G107" s="228"/>
    </row>
    <row r="108" spans="2:7" ht="7.5" customHeight="1" x14ac:dyDescent="0.2">
      <c r="B108" s="228"/>
      <c r="C108" s="228"/>
      <c r="D108" s="469"/>
      <c r="E108" s="470"/>
      <c r="F108" s="228"/>
      <c r="G108" s="228"/>
    </row>
    <row r="109" spans="2:7" x14ac:dyDescent="0.2">
      <c r="B109" s="231"/>
      <c r="C109" s="228"/>
      <c r="D109" s="469"/>
      <c r="E109" s="470"/>
      <c r="F109" s="228"/>
      <c r="G109" s="228"/>
    </row>
    <row r="110" spans="2:7" ht="13.5" customHeight="1" x14ac:dyDescent="0.2">
      <c r="B110" s="711"/>
      <c r="C110" s="711"/>
      <c r="D110" s="717"/>
      <c r="E110" s="717"/>
      <c r="F110" s="718"/>
      <c r="G110" s="718"/>
    </row>
    <row r="111" spans="2:7" x14ac:dyDescent="0.2">
      <c r="B111" s="719"/>
      <c r="C111" s="719"/>
      <c r="D111" s="720"/>
      <c r="E111" s="720"/>
      <c r="F111" s="720"/>
      <c r="G111" s="720"/>
    </row>
    <row r="112" spans="2:7" x14ac:dyDescent="0.2">
      <c r="B112" s="228"/>
      <c r="C112" s="228"/>
      <c r="D112" s="469"/>
      <c r="E112" s="470"/>
      <c r="F112" s="228"/>
      <c r="G112" s="228"/>
    </row>
    <row r="113" spans="2:7" x14ac:dyDescent="0.2">
      <c r="B113" s="228"/>
      <c r="C113" s="228"/>
      <c r="D113" s="469"/>
      <c r="E113" s="470"/>
      <c r="F113" s="228"/>
      <c r="G113" s="228"/>
    </row>
    <row r="114" spans="2:7" ht="15" customHeight="1" x14ac:dyDescent="0.2">
      <c r="B114" s="228"/>
      <c r="C114" s="228"/>
      <c r="D114" s="469"/>
      <c r="E114" s="470"/>
      <c r="F114" s="228"/>
      <c r="G114" s="228"/>
    </row>
    <row r="115" spans="2:7" ht="15" customHeight="1" x14ac:dyDescent="0.2"/>
    <row r="116" spans="2:7" ht="15" customHeight="1" x14ac:dyDescent="0.2"/>
    <row r="117" spans="2:7" ht="15" customHeight="1" x14ac:dyDescent="0.2"/>
    <row r="118" spans="2:7" ht="15" customHeight="1" x14ac:dyDescent="0.2"/>
  </sheetData>
  <mergeCells count="24">
    <mergeCell ref="B105:G105"/>
    <mergeCell ref="B110:C110"/>
    <mergeCell ref="D110:E110"/>
    <mergeCell ref="F110:G110"/>
    <mergeCell ref="B111:C111"/>
    <mergeCell ref="D111:E111"/>
    <mergeCell ref="F111:G111"/>
    <mergeCell ref="G54:G55"/>
    <mergeCell ref="B102:B103"/>
    <mergeCell ref="D102:D103"/>
    <mergeCell ref="F102:F103"/>
    <mergeCell ref="G102:G103"/>
    <mergeCell ref="B54:B55"/>
    <mergeCell ref="D54:D55"/>
    <mergeCell ref="F54:F55"/>
    <mergeCell ref="B1:G1"/>
    <mergeCell ref="B7:G7"/>
    <mergeCell ref="C9:D9"/>
    <mergeCell ref="F9:G9"/>
    <mergeCell ref="F10:G11"/>
    <mergeCell ref="B2:G2"/>
    <mergeCell ref="B3:G3"/>
    <mergeCell ref="B4:G4"/>
    <mergeCell ref="B5:G5"/>
  </mergeCells>
  <pageMargins left="1.8503937007874016" right="0.70866141732283472" top="1.58" bottom="0.78740157480314965" header="0.31496062992125984" footer="0.31496062992125984"/>
  <pageSetup paperSize="9" scale="5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46"/>
  <sheetViews>
    <sheetView showGridLines="0" topLeftCell="A34" zoomScaleNormal="100" workbookViewId="0">
      <selection activeCell="L52" sqref="L52"/>
    </sheetView>
  </sheetViews>
  <sheetFormatPr baseColWidth="10" defaultRowHeight="10.5" x14ac:dyDescent="0.15"/>
  <cols>
    <col min="1" max="1" width="1.42578125" style="346" customWidth="1"/>
    <col min="2" max="2" width="26.85546875" style="346" customWidth="1"/>
    <col min="3" max="3" width="3.7109375" style="346" hidden="1" customWidth="1"/>
    <col min="4" max="4" width="17.42578125" style="346" customWidth="1"/>
    <col min="5" max="5" width="18.28515625" style="346" customWidth="1"/>
    <col min="6" max="6" width="17" style="346" customWidth="1"/>
    <col min="7" max="7" width="17.28515625" style="346" customWidth="1"/>
    <col min="8" max="8" width="19.42578125" style="346" customWidth="1"/>
    <col min="9" max="9" width="19" style="528" customWidth="1"/>
    <col min="10" max="10" width="14.140625" style="346" customWidth="1"/>
    <col min="11" max="11" width="13.5703125" style="346" customWidth="1"/>
    <col min="12" max="16384" width="11.42578125" style="346"/>
  </cols>
  <sheetData>
    <row r="1" spans="1:9" s="200" customFormat="1" ht="18" x14ac:dyDescent="0.25">
      <c r="I1" s="9" t="s">
        <v>135</v>
      </c>
    </row>
    <row r="2" spans="1:9" s="200" customFormat="1" ht="15" x14ac:dyDescent="0.2">
      <c r="I2" s="485"/>
    </row>
    <row r="3" spans="1:9" s="200" customFormat="1" ht="15" x14ac:dyDescent="0.2">
      <c r="B3" s="645" t="str">
        <f>+[5]ACTIVO!A2</f>
        <v xml:space="preserve">BALANCE GENERAL </v>
      </c>
      <c r="C3" s="645"/>
      <c r="D3" s="645"/>
      <c r="E3" s="645"/>
      <c r="F3" s="645"/>
      <c r="G3" s="645"/>
      <c r="H3" s="645"/>
      <c r="I3" s="645"/>
    </row>
    <row r="4" spans="1:9" s="200" customFormat="1" ht="18.75" customHeight="1" x14ac:dyDescent="0.25">
      <c r="A4" s="444"/>
      <c r="B4" s="645" t="str">
        <f>+F!B4:G4</f>
        <v>1° DE ENERO Y EL 30 DE JUNIO DE 2020 y 2019</v>
      </c>
      <c r="C4" s="645"/>
      <c r="D4" s="645"/>
      <c r="E4" s="645"/>
      <c r="F4" s="645"/>
      <c r="G4" s="645"/>
      <c r="H4" s="645"/>
      <c r="I4" s="645"/>
    </row>
    <row r="5" spans="1:9" s="200" customFormat="1" ht="18" x14ac:dyDescent="0.25">
      <c r="A5" s="444"/>
      <c r="B5" s="645" t="s">
        <v>131</v>
      </c>
      <c r="C5" s="645"/>
      <c r="D5" s="645"/>
      <c r="E5" s="645"/>
      <c r="F5" s="645"/>
      <c r="G5" s="645"/>
      <c r="H5" s="645"/>
      <c r="I5" s="645"/>
    </row>
    <row r="6" spans="1:9" s="200" customFormat="1" ht="19.5" x14ac:dyDescent="0.25">
      <c r="B6" s="344"/>
      <c r="C6" s="344"/>
      <c r="D6" s="344"/>
      <c r="E6" s="344"/>
      <c r="F6" s="344"/>
      <c r="G6" s="344"/>
      <c r="H6" s="344"/>
      <c r="I6" s="105"/>
    </row>
    <row r="7" spans="1:9" s="200" customFormat="1" ht="19.5" customHeight="1" x14ac:dyDescent="0.2">
      <c r="B7" s="641" t="s">
        <v>414</v>
      </c>
      <c r="C7" s="641"/>
      <c r="D7" s="641"/>
      <c r="E7" s="641"/>
      <c r="F7" s="641"/>
      <c r="G7" s="641"/>
      <c r="H7" s="641"/>
      <c r="I7" s="641"/>
    </row>
    <row r="8" spans="1:9" s="200" customFormat="1" ht="19.5" x14ac:dyDescent="0.25">
      <c r="B8" s="344"/>
      <c r="C8" s="344"/>
      <c r="D8" s="344"/>
      <c r="E8" s="344"/>
      <c r="F8" s="344"/>
      <c r="G8" s="344"/>
      <c r="H8" s="344"/>
      <c r="I8" s="105"/>
    </row>
    <row r="9" spans="1:9" s="200" customFormat="1" ht="18" x14ac:dyDescent="0.25">
      <c r="A9" s="445"/>
      <c r="B9" s="645" t="s">
        <v>203</v>
      </c>
      <c r="C9" s="645"/>
      <c r="D9" s="645"/>
      <c r="E9" s="645"/>
      <c r="F9" s="645"/>
      <c r="G9" s="645"/>
      <c r="H9" s="645"/>
      <c r="I9" s="645"/>
    </row>
    <row r="10" spans="1:9" s="200" customFormat="1" ht="18" x14ac:dyDescent="0.25">
      <c r="A10" s="445"/>
      <c r="B10" s="334"/>
      <c r="C10" s="334"/>
      <c r="D10" s="334"/>
      <c r="E10" s="334"/>
      <c r="F10" s="334"/>
      <c r="G10" s="334"/>
      <c r="H10" s="334"/>
      <c r="I10" s="488"/>
    </row>
    <row r="11" spans="1:9" s="200" customFormat="1" ht="15" x14ac:dyDescent="0.2">
      <c r="I11" s="485"/>
    </row>
    <row r="12" spans="1:9" s="345" customFormat="1" ht="15.75" customHeight="1" x14ac:dyDescent="0.2">
      <c r="B12" s="446"/>
      <c r="C12" s="447"/>
      <c r="D12" s="417" t="s">
        <v>170</v>
      </c>
      <c r="E12" s="418" t="s">
        <v>172</v>
      </c>
      <c r="F12" s="417" t="s">
        <v>174</v>
      </c>
      <c r="G12" s="418" t="s">
        <v>176</v>
      </c>
      <c r="H12" s="721" t="s">
        <v>216</v>
      </c>
      <c r="I12" s="722"/>
    </row>
    <row r="13" spans="1:9" s="448" customFormat="1" ht="19.5" customHeight="1" x14ac:dyDescent="0.15">
      <c r="B13" s="730" t="s">
        <v>87</v>
      </c>
      <c r="C13" s="731"/>
      <c r="D13" s="419" t="s">
        <v>171</v>
      </c>
      <c r="E13" s="420" t="s">
        <v>173</v>
      </c>
      <c r="F13" s="419" t="s">
        <v>175</v>
      </c>
      <c r="G13" s="421" t="s">
        <v>177</v>
      </c>
      <c r="H13" s="575">
        <v>2020</v>
      </c>
      <c r="I13" s="524">
        <v>2019</v>
      </c>
    </row>
    <row r="14" spans="1:9" ht="12.75" customHeight="1" x14ac:dyDescent="0.15">
      <c r="B14" s="732" t="s">
        <v>166</v>
      </c>
      <c r="C14" s="733"/>
      <c r="D14" s="727">
        <v>0</v>
      </c>
      <c r="E14" s="723">
        <v>0</v>
      </c>
      <c r="F14" s="727">
        <v>164937501</v>
      </c>
      <c r="G14" s="727">
        <v>0</v>
      </c>
      <c r="H14" s="727">
        <f>SUM(D14:G17)</f>
        <v>164937501</v>
      </c>
      <c r="I14" s="734">
        <v>188500002</v>
      </c>
    </row>
    <row r="15" spans="1:9" ht="12.75" customHeight="1" x14ac:dyDescent="0.15">
      <c r="B15" s="449" t="s">
        <v>167</v>
      </c>
      <c r="C15" s="450"/>
      <c r="D15" s="727"/>
      <c r="E15" s="727"/>
      <c r="F15" s="727"/>
      <c r="G15" s="727"/>
      <c r="H15" s="727"/>
      <c r="I15" s="734"/>
    </row>
    <row r="16" spans="1:9" ht="12.75" customHeight="1" x14ac:dyDescent="0.15">
      <c r="B16" s="449" t="s">
        <v>168</v>
      </c>
      <c r="C16" s="450"/>
      <c r="D16" s="727"/>
      <c r="E16" s="727"/>
      <c r="F16" s="727"/>
      <c r="G16" s="727"/>
      <c r="H16" s="727"/>
      <c r="I16" s="734"/>
    </row>
    <row r="17" spans="2:9" ht="12.75" customHeight="1" x14ac:dyDescent="0.15">
      <c r="B17" s="451" t="s">
        <v>169</v>
      </c>
      <c r="C17" s="452"/>
      <c r="D17" s="724"/>
      <c r="E17" s="724"/>
      <c r="F17" s="724"/>
      <c r="G17" s="724"/>
      <c r="H17" s="724"/>
      <c r="I17" s="726"/>
    </row>
    <row r="18" spans="2:9" ht="25.5" customHeight="1" x14ac:dyDescent="0.15">
      <c r="B18" s="369" t="s">
        <v>101</v>
      </c>
      <c r="C18" s="453"/>
      <c r="D18" s="454">
        <v>512611918</v>
      </c>
      <c r="E18" s="455">
        <v>0</v>
      </c>
      <c r="F18" s="456">
        <v>619524781</v>
      </c>
      <c r="G18" s="457">
        <v>0</v>
      </c>
      <c r="H18" s="352">
        <f>SUM(D18:G18)</f>
        <v>1132136699</v>
      </c>
      <c r="I18" s="53">
        <v>1274033445</v>
      </c>
    </row>
    <row r="19" spans="2:9" ht="25.5" customHeight="1" x14ac:dyDescent="0.15">
      <c r="B19" s="458" t="s">
        <v>102</v>
      </c>
      <c r="C19" s="459"/>
      <c r="D19" s="454">
        <v>24927267</v>
      </c>
      <c r="E19" s="457">
        <v>0</v>
      </c>
      <c r="F19" s="455">
        <v>436537573</v>
      </c>
      <c r="G19" s="460">
        <v>0</v>
      </c>
      <c r="H19" s="454">
        <f>SUM(D19:G19)</f>
        <v>461464840</v>
      </c>
      <c r="I19" s="525">
        <v>486911587</v>
      </c>
    </row>
    <row r="20" spans="2:9" ht="12.75" customHeight="1" x14ac:dyDescent="0.15">
      <c r="B20" s="461" t="s">
        <v>209</v>
      </c>
      <c r="C20" s="462"/>
      <c r="D20" s="723">
        <v>16059308</v>
      </c>
      <c r="E20" s="723">
        <v>0</v>
      </c>
      <c r="F20" s="723">
        <v>759935269</v>
      </c>
      <c r="G20" s="723">
        <v>0</v>
      </c>
      <c r="H20" s="723">
        <f>SUM(D20:G21)</f>
        <v>775994577</v>
      </c>
      <c r="I20" s="725">
        <v>930975818</v>
      </c>
    </row>
    <row r="21" spans="2:9" ht="12.75" customHeight="1" x14ac:dyDescent="0.15">
      <c r="B21" s="451" t="s">
        <v>210</v>
      </c>
      <c r="C21" s="452"/>
      <c r="D21" s="724"/>
      <c r="E21" s="724"/>
      <c r="F21" s="724"/>
      <c r="G21" s="724"/>
      <c r="H21" s="724"/>
      <c r="I21" s="726"/>
    </row>
    <row r="22" spans="2:9" ht="12.75" customHeight="1" x14ac:dyDescent="0.15">
      <c r="B22" s="461" t="s">
        <v>207</v>
      </c>
      <c r="C22" s="462"/>
      <c r="D22" s="723">
        <v>0</v>
      </c>
      <c r="E22" s="723">
        <v>0</v>
      </c>
      <c r="F22" s="723">
        <v>284810050</v>
      </c>
      <c r="G22" s="723">
        <v>0</v>
      </c>
      <c r="H22" s="723">
        <f>SUM(D22:G23)</f>
        <v>284810050</v>
      </c>
      <c r="I22" s="725">
        <v>463664895</v>
      </c>
    </row>
    <row r="23" spans="2:9" ht="12" customHeight="1" x14ac:dyDescent="0.15">
      <c r="B23" s="451" t="s">
        <v>208</v>
      </c>
      <c r="C23" s="452"/>
      <c r="D23" s="724"/>
      <c r="E23" s="724"/>
      <c r="F23" s="724"/>
      <c r="G23" s="724"/>
      <c r="H23" s="724"/>
      <c r="I23" s="726"/>
    </row>
    <row r="24" spans="2:9" ht="25.5" customHeight="1" x14ac:dyDescent="0.15">
      <c r="B24" s="369" t="s">
        <v>103</v>
      </c>
      <c r="C24" s="453"/>
      <c r="D24" s="352">
        <v>0</v>
      </c>
      <c r="E24" s="457">
        <v>0</v>
      </c>
      <c r="F24" s="456">
        <v>124575417</v>
      </c>
      <c r="G24" s="457">
        <v>0</v>
      </c>
      <c r="H24" s="352">
        <f>SUM(D24:G24)</f>
        <v>124575417</v>
      </c>
      <c r="I24" s="53">
        <v>128765911</v>
      </c>
    </row>
    <row r="25" spans="2:9" ht="12.75" customHeight="1" x14ac:dyDescent="0.15">
      <c r="B25" s="461" t="s">
        <v>279</v>
      </c>
      <c r="C25" s="462"/>
      <c r="D25" s="723">
        <v>0</v>
      </c>
      <c r="E25" s="723">
        <v>0</v>
      </c>
      <c r="F25" s="723">
        <v>113166444</v>
      </c>
      <c r="G25" s="723">
        <v>0</v>
      </c>
      <c r="H25" s="723">
        <f>SUM(D25:G27)</f>
        <v>113166444</v>
      </c>
      <c r="I25" s="725">
        <v>122327623</v>
      </c>
    </row>
    <row r="26" spans="2:9" ht="12.75" customHeight="1" x14ac:dyDescent="0.15">
      <c r="B26" s="449" t="s">
        <v>280</v>
      </c>
      <c r="C26" s="450"/>
      <c r="D26" s="727"/>
      <c r="E26" s="727"/>
      <c r="F26" s="727"/>
      <c r="G26" s="727"/>
      <c r="H26" s="727"/>
      <c r="I26" s="734"/>
    </row>
    <row r="27" spans="2:9" ht="12.75" customHeight="1" x14ac:dyDescent="0.15">
      <c r="B27" s="451" t="s">
        <v>206</v>
      </c>
      <c r="C27" s="452"/>
      <c r="D27" s="724"/>
      <c r="E27" s="724"/>
      <c r="F27" s="724"/>
      <c r="G27" s="724"/>
      <c r="H27" s="724"/>
      <c r="I27" s="726"/>
    </row>
    <row r="28" spans="2:9" ht="12.75" customHeight="1" x14ac:dyDescent="0.15">
      <c r="B28" s="461" t="s">
        <v>211</v>
      </c>
      <c r="C28" s="462"/>
      <c r="D28" s="723">
        <v>0</v>
      </c>
      <c r="E28" s="728">
        <v>398181805</v>
      </c>
      <c r="F28" s="723">
        <v>0</v>
      </c>
      <c r="G28" s="723">
        <v>0</v>
      </c>
      <c r="H28" s="723">
        <f>SUM(D28:G29)</f>
        <v>398181805</v>
      </c>
      <c r="I28" s="725">
        <v>386896867</v>
      </c>
    </row>
    <row r="29" spans="2:9" ht="12.75" customHeight="1" x14ac:dyDescent="0.15">
      <c r="B29" s="451" t="s">
        <v>212</v>
      </c>
      <c r="C29" s="452"/>
      <c r="D29" s="724"/>
      <c r="E29" s="729"/>
      <c r="F29" s="724"/>
      <c r="G29" s="724"/>
      <c r="H29" s="724"/>
      <c r="I29" s="726"/>
    </row>
    <row r="30" spans="2:9" ht="25.5" customHeight="1" x14ac:dyDescent="0.15">
      <c r="B30" s="458" t="s">
        <v>104</v>
      </c>
      <c r="C30" s="459"/>
      <c r="D30" s="454">
        <v>0</v>
      </c>
      <c r="E30" s="454">
        <v>0</v>
      </c>
      <c r="F30" s="455">
        <v>0</v>
      </c>
      <c r="G30" s="460">
        <v>205468072</v>
      </c>
      <c r="H30" s="454">
        <f>SUM(D30:G30)</f>
        <v>205468072</v>
      </c>
      <c r="I30" s="525">
        <v>268384014</v>
      </c>
    </row>
    <row r="31" spans="2:9" ht="25.5" customHeight="1" x14ac:dyDescent="0.15">
      <c r="B31" s="369" t="s">
        <v>105</v>
      </c>
      <c r="C31" s="453"/>
      <c r="D31" s="352">
        <v>0</v>
      </c>
      <c r="E31" s="457">
        <v>0</v>
      </c>
      <c r="F31" s="456">
        <v>356749547</v>
      </c>
      <c r="G31" s="457">
        <v>0</v>
      </c>
      <c r="H31" s="352">
        <f>SUM(D31:G31)</f>
        <v>356749547</v>
      </c>
      <c r="I31" s="53">
        <v>229584972</v>
      </c>
    </row>
    <row r="32" spans="2:9" ht="25.5" customHeight="1" x14ac:dyDescent="0.15">
      <c r="B32" s="458" t="s">
        <v>106</v>
      </c>
      <c r="C32" s="459"/>
      <c r="D32" s="454">
        <v>31685765</v>
      </c>
      <c r="E32" s="460">
        <v>0</v>
      </c>
      <c r="F32" s="455">
        <v>235985960</v>
      </c>
      <c r="G32" s="460">
        <v>0</v>
      </c>
      <c r="H32" s="454">
        <f>SUM(D32:G32)</f>
        <v>267671725</v>
      </c>
      <c r="I32" s="525">
        <v>349669423</v>
      </c>
    </row>
    <row r="33" spans="1:9" ht="25.5" customHeight="1" x14ac:dyDescent="0.15">
      <c r="B33" s="369" t="s">
        <v>107</v>
      </c>
      <c r="C33" s="453"/>
      <c r="D33" s="352"/>
      <c r="E33" s="457">
        <v>0</v>
      </c>
      <c r="F33" s="456">
        <v>265063833</v>
      </c>
      <c r="G33" s="457">
        <v>0</v>
      </c>
      <c r="H33" s="352">
        <f>SUM(D33:G33)</f>
        <v>265063833</v>
      </c>
      <c r="I33" s="53">
        <v>93957583</v>
      </c>
    </row>
    <row r="34" spans="1:9" ht="25.5" customHeight="1" x14ac:dyDescent="0.15">
      <c r="B34" s="458" t="s">
        <v>108</v>
      </c>
      <c r="C34" s="459"/>
      <c r="D34" s="454">
        <v>35353541</v>
      </c>
      <c r="E34" s="460">
        <v>0</v>
      </c>
      <c r="F34" s="455">
        <v>1139373964</v>
      </c>
      <c r="G34" s="460">
        <v>31375362</v>
      </c>
      <c r="H34" s="454">
        <f>SUM(D34:G34)</f>
        <v>1206102867</v>
      </c>
      <c r="I34" s="525">
        <v>1491702350</v>
      </c>
    </row>
    <row r="35" spans="1:9" ht="25.5" customHeight="1" x14ac:dyDescent="0.15">
      <c r="B35" s="463" t="str">
        <f>+'C'!A23</f>
        <v>Totales al 30/06/2020</v>
      </c>
      <c r="C35" s="464"/>
      <c r="D35" s="395">
        <f>SUM(D14:D34)</f>
        <v>620637799</v>
      </c>
      <c r="E35" s="395">
        <f>SUM(E14:E34)</f>
        <v>398181805</v>
      </c>
      <c r="F35" s="395">
        <f>SUM(F14:F34)</f>
        <v>4500660339</v>
      </c>
      <c r="G35" s="395">
        <f>SUM(G14:G34)</f>
        <v>236843434</v>
      </c>
      <c r="H35" s="395">
        <f>SUM(H14:H34)</f>
        <v>5756323377</v>
      </c>
      <c r="I35" s="526"/>
    </row>
    <row r="36" spans="1:9" ht="11.25" x14ac:dyDescent="0.15">
      <c r="B36" s="347"/>
      <c r="C36" s="347"/>
      <c r="D36" s="347"/>
      <c r="E36" s="347"/>
      <c r="F36" s="347"/>
      <c r="G36" s="347"/>
      <c r="H36" s="347"/>
      <c r="I36" s="52"/>
    </row>
    <row r="37" spans="1:9" ht="25.5" customHeight="1" x14ac:dyDescent="0.15">
      <c r="B37" s="374" t="str">
        <f>+'C'!A25</f>
        <v>Totales al 30/06/2019</v>
      </c>
      <c r="C37" s="375"/>
      <c r="D37" s="465">
        <v>1126876999</v>
      </c>
      <c r="E37" s="465">
        <v>386896867</v>
      </c>
      <c r="F37" s="465">
        <v>4491721530</v>
      </c>
      <c r="G37" s="465">
        <v>409879094</v>
      </c>
      <c r="H37" s="576" t="s">
        <v>350</v>
      </c>
      <c r="I37" s="527">
        <f>SUM(I14:I34)</f>
        <v>6415374490</v>
      </c>
    </row>
    <row r="38" spans="1:9" ht="15" customHeight="1" x14ac:dyDescent="0.2">
      <c r="B38" s="345"/>
      <c r="C38" s="345"/>
      <c r="D38" s="345"/>
      <c r="E38" s="345"/>
      <c r="F38" s="345"/>
      <c r="G38" s="345"/>
      <c r="H38" s="345"/>
      <c r="I38" s="3"/>
    </row>
    <row r="39" spans="1:9" ht="15" customHeight="1" x14ac:dyDescent="0.2">
      <c r="A39" s="640" t="s">
        <v>300</v>
      </c>
      <c r="B39" s="640"/>
      <c r="C39" s="640"/>
      <c r="D39" s="640"/>
      <c r="E39" s="640"/>
      <c r="F39" s="640"/>
      <c r="G39" s="640"/>
      <c r="H39" s="640"/>
      <c r="I39" s="640"/>
    </row>
    <row r="40" spans="1:9" ht="15" customHeight="1" x14ac:dyDescent="0.2">
      <c r="A40" s="443"/>
      <c r="B40" s="443"/>
      <c r="C40" s="443"/>
      <c r="D40" s="443"/>
      <c r="E40" s="443"/>
      <c r="F40" s="443"/>
      <c r="G40" s="443"/>
      <c r="H40" s="345"/>
      <c r="I40" s="3"/>
    </row>
    <row r="41" spans="1:9" ht="15" customHeight="1" x14ac:dyDescent="0.2">
      <c r="A41" s="443"/>
      <c r="B41" s="443"/>
      <c r="C41" s="443"/>
      <c r="D41" s="443"/>
      <c r="E41" s="443"/>
      <c r="F41" s="443"/>
      <c r="G41" s="443"/>
      <c r="H41" s="345"/>
      <c r="I41" s="3"/>
    </row>
    <row r="42" spans="1:9" ht="15" customHeight="1" x14ac:dyDescent="0.2">
      <c r="B42" s="345"/>
      <c r="C42" s="345"/>
      <c r="D42" s="345"/>
      <c r="E42" s="345"/>
      <c r="F42" s="345"/>
      <c r="G42" s="345"/>
      <c r="H42" s="345"/>
      <c r="I42" s="3"/>
    </row>
    <row r="43" spans="1:9" ht="15" x14ac:dyDescent="0.2">
      <c r="B43" s="645"/>
      <c r="C43" s="645"/>
      <c r="D43" s="645"/>
      <c r="E43" s="662"/>
      <c r="F43" s="662"/>
      <c r="G43" s="662"/>
      <c r="H43" s="662"/>
      <c r="I43" s="662"/>
    </row>
    <row r="44" spans="1:9" ht="15" x14ac:dyDescent="0.2">
      <c r="B44" s="640"/>
      <c r="C44" s="640"/>
      <c r="D44" s="640"/>
      <c r="E44" s="639"/>
      <c r="F44" s="639"/>
      <c r="G44" s="639"/>
      <c r="H44" s="639"/>
      <c r="I44" s="639"/>
    </row>
    <row r="45" spans="1:9" ht="12.75" x14ac:dyDescent="0.2">
      <c r="B45" s="345"/>
      <c r="C45" s="345"/>
      <c r="D45" s="201"/>
      <c r="E45" s="345"/>
      <c r="F45" s="345"/>
      <c r="G45" s="345"/>
      <c r="H45" s="201"/>
      <c r="I45" s="11"/>
    </row>
    <row r="46" spans="1:9" ht="12.75" x14ac:dyDescent="0.2">
      <c r="B46" s="466"/>
      <c r="C46" s="466"/>
      <c r="D46" s="211"/>
      <c r="E46" s="466"/>
      <c r="F46" s="466"/>
      <c r="H46" s="201"/>
      <c r="I46" s="11"/>
    </row>
  </sheetData>
  <mergeCells count="45">
    <mergeCell ref="A39:I39"/>
    <mergeCell ref="B14:C14"/>
    <mergeCell ref="D28:D29"/>
    <mergeCell ref="D25:D27"/>
    <mergeCell ref="E25:E27"/>
    <mergeCell ref="F28:F29"/>
    <mergeCell ref="D22:D23"/>
    <mergeCell ref="F25:F27"/>
    <mergeCell ref="I25:I27"/>
    <mergeCell ref="F14:F17"/>
    <mergeCell ref="G14:G17"/>
    <mergeCell ref="H14:H17"/>
    <mergeCell ref="I14:I17"/>
    <mergeCell ref="B3:I3"/>
    <mergeCell ref="H20:H21"/>
    <mergeCell ref="I22:I23"/>
    <mergeCell ref="G22:G23"/>
    <mergeCell ref="F20:F21"/>
    <mergeCell ref="G20:G21"/>
    <mergeCell ref="I20:I21"/>
    <mergeCell ref="B4:I4"/>
    <mergeCell ref="F22:F23"/>
    <mergeCell ref="H22:H23"/>
    <mergeCell ref="B13:C13"/>
    <mergeCell ref="D20:D21"/>
    <mergeCell ref="B9:I9"/>
    <mergeCell ref="B5:I5"/>
    <mergeCell ref="D14:D17"/>
    <mergeCell ref="E14:E17"/>
    <mergeCell ref="B7:I7"/>
    <mergeCell ref="H43:I43"/>
    <mergeCell ref="H44:I44"/>
    <mergeCell ref="E43:G43"/>
    <mergeCell ref="E44:G44"/>
    <mergeCell ref="B43:D43"/>
    <mergeCell ref="B44:D44"/>
    <mergeCell ref="H12:I12"/>
    <mergeCell ref="E22:E23"/>
    <mergeCell ref="G28:G29"/>
    <mergeCell ref="H28:H29"/>
    <mergeCell ref="I28:I29"/>
    <mergeCell ref="G25:G27"/>
    <mergeCell ref="H25:H27"/>
    <mergeCell ref="E20:E21"/>
    <mergeCell ref="E28:E29"/>
  </mergeCells>
  <phoneticPr fontId="15" type="noConversion"/>
  <printOptions horizontalCentered="1"/>
  <pageMargins left="0.98425196850393704" right="0.57999999999999996" top="2.5766141732283465" bottom="2.3622047244094491" header="0" footer="0"/>
  <pageSetup paperSize="9" scale="52"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L34"/>
  <sheetViews>
    <sheetView showGridLines="0" topLeftCell="A22" zoomScaleNormal="100" workbookViewId="0">
      <selection activeCell="I31" sqref="I31"/>
    </sheetView>
  </sheetViews>
  <sheetFormatPr baseColWidth="10" defaultRowHeight="15" x14ac:dyDescent="0.2"/>
  <cols>
    <col min="1" max="1" width="6.42578125" style="309" customWidth="1"/>
    <col min="2" max="2" width="12.28515625" style="141" customWidth="1"/>
    <col min="3" max="3" width="11.42578125" style="141"/>
    <col min="4" max="4" width="41.140625" style="141" customWidth="1"/>
    <col min="5" max="5" width="24.5703125" style="228" customWidth="1"/>
    <col min="6" max="6" width="25.28515625" style="235" customWidth="1"/>
    <col min="7" max="1026" width="11.42578125" style="141"/>
    <col min="1027" max="16384" width="11.42578125" style="4"/>
  </cols>
  <sheetData>
    <row r="1" spans="2:1026" ht="18" x14ac:dyDescent="0.25">
      <c r="B1" s="738" t="s">
        <v>136</v>
      </c>
      <c r="C1" s="738"/>
      <c r="D1" s="738"/>
      <c r="E1" s="738"/>
      <c r="F1" s="738"/>
    </row>
    <row r="2" spans="2:1026" ht="19.5" x14ac:dyDescent="0.25">
      <c r="B2" s="142"/>
      <c r="C2" s="142"/>
      <c r="D2" s="142"/>
      <c r="E2" s="221"/>
      <c r="F2" s="504"/>
    </row>
    <row r="3" spans="2:1026" ht="19.5" x14ac:dyDescent="0.25">
      <c r="B3" s="739" t="str">
        <f>+[8]ACTIVO!A2</f>
        <v>BALANCE GENERAL</v>
      </c>
      <c r="C3" s="739"/>
      <c r="D3" s="739"/>
      <c r="E3" s="739"/>
      <c r="F3" s="739"/>
    </row>
    <row r="4" spans="2:1026" ht="19.5" x14ac:dyDescent="0.25">
      <c r="B4" s="739" t="str">
        <f>+H!B4</f>
        <v>1° DE ENERO Y EL 30 DE JUNIO DE 2020 y 2019</v>
      </c>
      <c r="C4" s="739"/>
      <c r="D4" s="739"/>
      <c r="E4" s="739"/>
      <c r="F4" s="739"/>
    </row>
    <row r="5" spans="2:1026" ht="19.5" x14ac:dyDescent="0.25">
      <c r="B5" s="739" t="s">
        <v>131</v>
      </c>
      <c r="C5" s="739"/>
      <c r="D5" s="739"/>
      <c r="E5" s="739"/>
      <c r="F5" s="739"/>
      <c r="G5" s="143"/>
      <c r="H5" s="143"/>
      <c r="I5" s="143"/>
      <c r="J5" s="143"/>
      <c r="K5" s="143"/>
      <c r="L5" s="143"/>
    </row>
    <row r="6" spans="2:1026" ht="19.5" x14ac:dyDescent="0.25">
      <c r="B6" s="142"/>
      <c r="C6" s="144"/>
      <c r="D6" s="144"/>
      <c r="E6" s="222"/>
      <c r="F6" s="529"/>
      <c r="G6" s="143"/>
      <c r="H6" s="143"/>
      <c r="I6" s="143"/>
      <c r="J6" s="143"/>
      <c r="K6" s="143"/>
      <c r="L6" s="143"/>
    </row>
    <row r="7" spans="2:1026" s="554" customFormat="1" ht="15.75" x14ac:dyDescent="0.25">
      <c r="B7" s="641" t="s">
        <v>414</v>
      </c>
      <c r="C7" s="641"/>
      <c r="D7" s="641"/>
      <c r="E7" s="641"/>
      <c r="F7" s="641"/>
      <c r="G7" s="560"/>
      <c r="H7" s="560"/>
      <c r="I7" s="560"/>
      <c r="J7" s="143"/>
      <c r="K7" s="143"/>
      <c r="L7" s="143"/>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c r="EJ7" s="141"/>
      <c r="EK7" s="141"/>
      <c r="EL7" s="141"/>
      <c r="EM7" s="141"/>
      <c r="EN7" s="141"/>
      <c r="EO7" s="141"/>
      <c r="EP7" s="141"/>
      <c r="EQ7" s="141"/>
      <c r="ER7" s="141"/>
      <c r="ES7" s="141"/>
      <c r="ET7" s="141"/>
      <c r="EU7" s="141"/>
      <c r="EV7" s="141"/>
      <c r="EW7" s="141"/>
      <c r="EX7" s="141"/>
      <c r="EY7" s="141"/>
      <c r="EZ7" s="141"/>
      <c r="FA7" s="141"/>
      <c r="FB7" s="141"/>
      <c r="FC7" s="141"/>
      <c r="FD7" s="141"/>
      <c r="FE7" s="141"/>
      <c r="FF7" s="141"/>
      <c r="FG7" s="141"/>
      <c r="FH7" s="141"/>
      <c r="FI7" s="141"/>
      <c r="FJ7" s="141"/>
      <c r="FK7" s="141"/>
      <c r="FL7" s="141"/>
      <c r="FM7" s="141"/>
      <c r="FN7" s="141"/>
      <c r="FO7" s="141"/>
      <c r="FP7" s="141"/>
      <c r="FQ7" s="141"/>
      <c r="FR7" s="141"/>
      <c r="FS7" s="141"/>
      <c r="FT7" s="141"/>
      <c r="FU7" s="141"/>
      <c r="FV7" s="141"/>
      <c r="FW7" s="141"/>
      <c r="FX7" s="141"/>
      <c r="FY7" s="141"/>
      <c r="FZ7" s="141"/>
      <c r="GA7" s="141"/>
      <c r="GB7" s="141"/>
      <c r="GC7" s="141"/>
      <c r="GD7" s="141"/>
      <c r="GE7" s="141"/>
      <c r="GF7" s="141"/>
      <c r="GG7" s="141"/>
      <c r="GH7" s="141"/>
      <c r="GI7" s="141"/>
      <c r="GJ7" s="141"/>
      <c r="GK7" s="141"/>
      <c r="GL7" s="141"/>
      <c r="GM7" s="141"/>
      <c r="GN7" s="141"/>
      <c r="GO7" s="141"/>
      <c r="GP7" s="141"/>
      <c r="GQ7" s="141"/>
      <c r="GR7" s="141"/>
      <c r="GS7" s="141"/>
      <c r="GT7" s="141"/>
      <c r="GU7" s="141"/>
      <c r="GV7" s="141"/>
      <c r="GW7" s="141"/>
      <c r="GX7" s="141"/>
      <c r="GY7" s="141"/>
      <c r="GZ7" s="141"/>
      <c r="HA7" s="141"/>
      <c r="HB7" s="141"/>
      <c r="HC7" s="141"/>
      <c r="HD7" s="141"/>
      <c r="HE7" s="141"/>
      <c r="HF7" s="141"/>
      <c r="HG7" s="141"/>
      <c r="HH7" s="141"/>
      <c r="HI7" s="141"/>
      <c r="HJ7" s="141"/>
      <c r="HK7" s="141"/>
      <c r="HL7" s="141"/>
      <c r="HM7" s="141"/>
      <c r="HN7" s="141"/>
      <c r="HO7" s="141"/>
      <c r="HP7" s="141"/>
      <c r="HQ7" s="141"/>
      <c r="HR7" s="141"/>
      <c r="HS7" s="141"/>
      <c r="HT7" s="141"/>
      <c r="HU7" s="141"/>
      <c r="HV7" s="141"/>
      <c r="HW7" s="141"/>
      <c r="HX7" s="141"/>
      <c r="HY7" s="141"/>
      <c r="HZ7" s="141"/>
      <c r="IA7" s="141"/>
      <c r="IB7" s="141"/>
      <c r="IC7" s="141"/>
      <c r="ID7" s="141"/>
      <c r="IE7" s="141"/>
      <c r="IF7" s="141"/>
      <c r="IG7" s="141"/>
      <c r="IH7" s="141"/>
      <c r="II7" s="141"/>
      <c r="IJ7" s="141"/>
      <c r="IK7" s="141"/>
      <c r="IL7" s="141"/>
      <c r="IM7" s="141"/>
      <c r="IN7" s="141"/>
      <c r="IO7" s="141"/>
      <c r="IP7" s="141"/>
      <c r="IQ7" s="141"/>
      <c r="IR7" s="141"/>
      <c r="IS7" s="141"/>
      <c r="IT7" s="141"/>
      <c r="IU7" s="141"/>
      <c r="IV7" s="141"/>
      <c r="IW7" s="141"/>
      <c r="IX7" s="141"/>
      <c r="IY7" s="141"/>
      <c r="IZ7" s="141"/>
      <c r="JA7" s="141"/>
      <c r="JB7" s="141"/>
      <c r="JC7" s="141"/>
      <c r="JD7" s="141"/>
      <c r="JE7" s="141"/>
      <c r="JF7" s="141"/>
      <c r="JG7" s="141"/>
      <c r="JH7" s="141"/>
      <c r="JI7" s="141"/>
      <c r="JJ7" s="141"/>
      <c r="JK7" s="141"/>
      <c r="JL7" s="141"/>
      <c r="JM7" s="141"/>
      <c r="JN7" s="141"/>
      <c r="JO7" s="141"/>
      <c r="JP7" s="141"/>
      <c r="JQ7" s="141"/>
      <c r="JR7" s="141"/>
      <c r="JS7" s="141"/>
      <c r="JT7" s="141"/>
      <c r="JU7" s="141"/>
      <c r="JV7" s="141"/>
      <c r="JW7" s="141"/>
      <c r="JX7" s="141"/>
      <c r="JY7" s="141"/>
      <c r="JZ7" s="141"/>
      <c r="KA7" s="141"/>
      <c r="KB7" s="141"/>
      <c r="KC7" s="141"/>
      <c r="KD7" s="141"/>
      <c r="KE7" s="141"/>
      <c r="KF7" s="141"/>
      <c r="KG7" s="141"/>
      <c r="KH7" s="141"/>
      <c r="KI7" s="141"/>
      <c r="KJ7" s="141"/>
      <c r="KK7" s="141"/>
      <c r="KL7" s="141"/>
      <c r="KM7" s="141"/>
      <c r="KN7" s="141"/>
      <c r="KO7" s="141"/>
      <c r="KP7" s="141"/>
      <c r="KQ7" s="141"/>
      <c r="KR7" s="141"/>
      <c r="KS7" s="141"/>
      <c r="KT7" s="141"/>
      <c r="KU7" s="141"/>
      <c r="KV7" s="141"/>
      <c r="KW7" s="141"/>
      <c r="KX7" s="141"/>
      <c r="KY7" s="141"/>
      <c r="KZ7" s="141"/>
      <c r="LA7" s="141"/>
      <c r="LB7" s="141"/>
      <c r="LC7" s="141"/>
      <c r="LD7" s="141"/>
      <c r="LE7" s="141"/>
      <c r="LF7" s="141"/>
      <c r="LG7" s="141"/>
      <c r="LH7" s="141"/>
      <c r="LI7" s="141"/>
      <c r="LJ7" s="141"/>
      <c r="LK7" s="141"/>
      <c r="LL7" s="141"/>
      <c r="LM7" s="141"/>
      <c r="LN7" s="141"/>
      <c r="LO7" s="141"/>
      <c r="LP7" s="141"/>
      <c r="LQ7" s="141"/>
      <c r="LR7" s="141"/>
      <c r="LS7" s="141"/>
      <c r="LT7" s="141"/>
      <c r="LU7" s="141"/>
      <c r="LV7" s="141"/>
      <c r="LW7" s="141"/>
      <c r="LX7" s="141"/>
      <c r="LY7" s="141"/>
      <c r="LZ7" s="141"/>
      <c r="MA7" s="141"/>
      <c r="MB7" s="141"/>
      <c r="MC7" s="141"/>
      <c r="MD7" s="141"/>
      <c r="ME7" s="141"/>
      <c r="MF7" s="141"/>
      <c r="MG7" s="141"/>
      <c r="MH7" s="141"/>
      <c r="MI7" s="141"/>
      <c r="MJ7" s="141"/>
      <c r="MK7" s="141"/>
      <c r="ML7" s="141"/>
      <c r="MM7" s="141"/>
      <c r="MN7" s="141"/>
      <c r="MO7" s="141"/>
      <c r="MP7" s="141"/>
      <c r="MQ7" s="141"/>
      <c r="MR7" s="141"/>
      <c r="MS7" s="141"/>
      <c r="MT7" s="141"/>
      <c r="MU7" s="141"/>
      <c r="MV7" s="141"/>
      <c r="MW7" s="141"/>
      <c r="MX7" s="141"/>
      <c r="MY7" s="141"/>
      <c r="MZ7" s="141"/>
      <c r="NA7" s="141"/>
      <c r="NB7" s="141"/>
      <c r="NC7" s="141"/>
      <c r="ND7" s="141"/>
      <c r="NE7" s="141"/>
      <c r="NF7" s="141"/>
      <c r="NG7" s="141"/>
      <c r="NH7" s="141"/>
      <c r="NI7" s="141"/>
      <c r="NJ7" s="141"/>
      <c r="NK7" s="141"/>
      <c r="NL7" s="141"/>
      <c r="NM7" s="141"/>
      <c r="NN7" s="141"/>
      <c r="NO7" s="141"/>
      <c r="NP7" s="141"/>
      <c r="NQ7" s="141"/>
      <c r="NR7" s="141"/>
      <c r="NS7" s="141"/>
      <c r="NT7" s="141"/>
      <c r="NU7" s="141"/>
      <c r="NV7" s="141"/>
      <c r="NW7" s="141"/>
      <c r="NX7" s="141"/>
      <c r="NY7" s="141"/>
      <c r="NZ7" s="141"/>
      <c r="OA7" s="141"/>
      <c r="OB7" s="141"/>
      <c r="OC7" s="141"/>
      <c r="OD7" s="141"/>
      <c r="OE7" s="141"/>
      <c r="OF7" s="141"/>
      <c r="OG7" s="141"/>
      <c r="OH7" s="141"/>
      <c r="OI7" s="141"/>
      <c r="OJ7" s="141"/>
      <c r="OK7" s="141"/>
      <c r="OL7" s="141"/>
      <c r="OM7" s="141"/>
      <c r="ON7" s="141"/>
      <c r="OO7" s="141"/>
      <c r="OP7" s="141"/>
      <c r="OQ7" s="141"/>
      <c r="OR7" s="141"/>
      <c r="OS7" s="141"/>
      <c r="OT7" s="141"/>
      <c r="OU7" s="141"/>
      <c r="OV7" s="141"/>
      <c r="OW7" s="141"/>
      <c r="OX7" s="141"/>
      <c r="OY7" s="141"/>
      <c r="OZ7" s="141"/>
      <c r="PA7" s="141"/>
      <c r="PB7" s="141"/>
      <c r="PC7" s="141"/>
      <c r="PD7" s="141"/>
      <c r="PE7" s="141"/>
      <c r="PF7" s="141"/>
      <c r="PG7" s="141"/>
      <c r="PH7" s="141"/>
      <c r="PI7" s="141"/>
      <c r="PJ7" s="141"/>
      <c r="PK7" s="141"/>
      <c r="PL7" s="141"/>
      <c r="PM7" s="141"/>
      <c r="PN7" s="141"/>
      <c r="PO7" s="141"/>
      <c r="PP7" s="141"/>
      <c r="PQ7" s="141"/>
      <c r="PR7" s="141"/>
      <c r="PS7" s="141"/>
      <c r="PT7" s="141"/>
      <c r="PU7" s="141"/>
      <c r="PV7" s="141"/>
      <c r="PW7" s="141"/>
      <c r="PX7" s="141"/>
      <c r="PY7" s="141"/>
      <c r="PZ7" s="141"/>
      <c r="QA7" s="141"/>
      <c r="QB7" s="141"/>
      <c r="QC7" s="141"/>
      <c r="QD7" s="141"/>
      <c r="QE7" s="141"/>
      <c r="QF7" s="141"/>
      <c r="QG7" s="141"/>
      <c r="QH7" s="141"/>
      <c r="QI7" s="141"/>
      <c r="QJ7" s="141"/>
      <c r="QK7" s="141"/>
      <c r="QL7" s="141"/>
      <c r="QM7" s="141"/>
      <c r="QN7" s="141"/>
      <c r="QO7" s="141"/>
      <c r="QP7" s="141"/>
      <c r="QQ7" s="141"/>
      <c r="QR7" s="141"/>
      <c r="QS7" s="141"/>
      <c r="QT7" s="141"/>
      <c r="QU7" s="141"/>
      <c r="QV7" s="141"/>
      <c r="QW7" s="141"/>
      <c r="QX7" s="141"/>
      <c r="QY7" s="141"/>
      <c r="QZ7" s="141"/>
      <c r="RA7" s="141"/>
      <c r="RB7" s="141"/>
      <c r="RC7" s="141"/>
      <c r="RD7" s="141"/>
      <c r="RE7" s="141"/>
      <c r="RF7" s="141"/>
      <c r="RG7" s="141"/>
      <c r="RH7" s="141"/>
      <c r="RI7" s="141"/>
      <c r="RJ7" s="141"/>
      <c r="RK7" s="141"/>
      <c r="RL7" s="141"/>
      <c r="RM7" s="141"/>
      <c r="RN7" s="141"/>
      <c r="RO7" s="141"/>
      <c r="RP7" s="141"/>
      <c r="RQ7" s="141"/>
      <c r="RR7" s="141"/>
      <c r="RS7" s="141"/>
      <c r="RT7" s="141"/>
      <c r="RU7" s="141"/>
      <c r="RV7" s="141"/>
      <c r="RW7" s="141"/>
      <c r="RX7" s="141"/>
      <c r="RY7" s="141"/>
      <c r="RZ7" s="141"/>
      <c r="SA7" s="141"/>
      <c r="SB7" s="141"/>
      <c r="SC7" s="141"/>
      <c r="SD7" s="141"/>
      <c r="SE7" s="141"/>
      <c r="SF7" s="141"/>
      <c r="SG7" s="141"/>
      <c r="SH7" s="141"/>
      <c r="SI7" s="141"/>
      <c r="SJ7" s="141"/>
      <c r="SK7" s="141"/>
      <c r="SL7" s="141"/>
      <c r="SM7" s="141"/>
      <c r="SN7" s="141"/>
      <c r="SO7" s="141"/>
      <c r="SP7" s="141"/>
      <c r="SQ7" s="141"/>
      <c r="SR7" s="141"/>
      <c r="SS7" s="141"/>
      <c r="ST7" s="141"/>
      <c r="SU7" s="141"/>
      <c r="SV7" s="141"/>
      <c r="SW7" s="141"/>
      <c r="SX7" s="141"/>
      <c r="SY7" s="141"/>
      <c r="SZ7" s="141"/>
      <c r="TA7" s="141"/>
      <c r="TB7" s="141"/>
      <c r="TC7" s="141"/>
      <c r="TD7" s="141"/>
      <c r="TE7" s="141"/>
      <c r="TF7" s="141"/>
      <c r="TG7" s="141"/>
      <c r="TH7" s="141"/>
      <c r="TI7" s="141"/>
      <c r="TJ7" s="141"/>
      <c r="TK7" s="141"/>
      <c r="TL7" s="141"/>
      <c r="TM7" s="141"/>
      <c r="TN7" s="141"/>
      <c r="TO7" s="141"/>
      <c r="TP7" s="141"/>
      <c r="TQ7" s="141"/>
      <c r="TR7" s="141"/>
      <c r="TS7" s="141"/>
      <c r="TT7" s="141"/>
      <c r="TU7" s="141"/>
      <c r="TV7" s="141"/>
      <c r="TW7" s="141"/>
      <c r="TX7" s="141"/>
      <c r="TY7" s="141"/>
      <c r="TZ7" s="141"/>
      <c r="UA7" s="141"/>
      <c r="UB7" s="141"/>
      <c r="UC7" s="141"/>
      <c r="UD7" s="141"/>
      <c r="UE7" s="141"/>
      <c r="UF7" s="141"/>
      <c r="UG7" s="141"/>
      <c r="UH7" s="141"/>
      <c r="UI7" s="141"/>
      <c r="UJ7" s="141"/>
      <c r="UK7" s="141"/>
      <c r="UL7" s="141"/>
      <c r="UM7" s="141"/>
      <c r="UN7" s="141"/>
      <c r="UO7" s="141"/>
      <c r="UP7" s="141"/>
      <c r="UQ7" s="141"/>
      <c r="UR7" s="141"/>
      <c r="US7" s="141"/>
      <c r="UT7" s="141"/>
      <c r="UU7" s="141"/>
      <c r="UV7" s="141"/>
      <c r="UW7" s="141"/>
      <c r="UX7" s="141"/>
      <c r="UY7" s="141"/>
      <c r="UZ7" s="141"/>
      <c r="VA7" s="141"/>
      <c r="VB7" s="141"/>
      <c r="VC7" s="141"/>
      <c r="VD7" s="141"/>
      <c r="VE7" s="141"/>
      <c r="VF7" s="141"/>
      <c r="VG7" s="141"/>
      <c r="VH7" s="141"/>
      <c r="VI7" s="141"/>
      <c r="VJ7" s="141"/>
      <c r="VK7" s="141"/>
      <c r="VL7" s="141"/>
      <c r="VM7" s="141"/>
      <c r="VN7" s="141"/>
      <c r="VO7" s="141"/>
      <c r="VP7" s="141"/>
      <c r="VQ7" s="141"/>
      <c r="VR7" s="141"/>
      <c r="VS7" s="141"/>
      <c r="VT7" s="141"/>
      <c r="VU7" s="141"/>
      <c r="VV7" s="141"/>
      <c r="VW7" s="141"/>
      <c r="VX7" s="141"/>
      <c r="VY7" s="141"/>
      <c r="VZ7" s="141"/>
      <c r="WA7" s="141"/>
      <c r="WB7" s="141"/>
      <c r="WC7" s="141"/>
      <c r="WD7" s="141"/>
      <c r="WE7" s="141"/>
      <c r="WF7" s="141"/>
      <c r="WG7" s="141"/>
      <c r="WH7" s="141"/>
      <c r="WI7" s="141"/>
      <c r="WJ7" s="141"/>
      <c r="WK7" s="141"/>
      <c r="WL7" s="141"/>
      <c r="WM7" s="141"/>
      <c r="WN7" s="141"/>
      <c r="WO7" s="141"/>
      <c r="WP7" s="141"/>
      <c r="WQ7" s="141"/>
      <c r="WR7" s="141"/>
      <c r="WS7" s="141"/>
      <c r="WT7" s="141"/>
      <c r="WU7" s="141"/>
      <c r="WV7" s="141"/>
      <c r="WW7" s="141"/>
      <c r="WX7" s="141"/>
      <c r="WY7" s="141"/>
      <c r="WZ7" s="141"/>
      <c r="XA7" s="141"/>
      <c r="XB7" s="141"/>
      <c r="XC7" s="141"/>
      <c r="XD7" s="141"/>
      <c r="XE7" s="141"/>
      <c r="XF7" s="141"/>
      <c r="XG7" s="141"/>
      <c r="XH7" s="141"/>
      <c r="XI7" s="141"/>
      <c r="XJ7" s="141"/>
      <c r="XK7" s="141"/>
      <c r="XL7" s="141"/>
      <c r="XM7" s="141"/>
      <c r="XN7" s="141"/>
      <c r="XO7" s="141"/>
      <c r="XP7" s="141"/>
      <c r="XQ7" s="141"/>
      <c r="XR7" s="141"/>
      <c r="XS7" s="141"/>
      <c r="XT7" s="141"/>
      <c r="XU7" s="141"/>
      <c r="XV7" s="141"/>
      <c r="XW7" s="141"/>
      <c r="XX7" s="141"/>
      <c r="XY7" s="141"/>
      <c r="XZ7" s="141"/>
      <c r="YA7" s="141"/>
      <c r="YB7" s="141"/>
      <c r="YC7" s="141"/>
      <c r="YD7" s="141"/>
      <c r="YE7" s="141"/>
      <c r="YF7" s="141"/>
      <c r="YG7" s="141"/>
      <c r="YH7" s="141"/>
      <c r="YI7" s="141"/>
      <c r="YJ7" s="141"/>
      <c r="YK7" s="141"/>
      <c r="YL7" s="141"/>
      <c r="YM7" s="141"/>
      <c r="YN7" s="141"/>
      <c r="YO7" s="141"/>
      <c r="YP7" s="141"/>
      <c r="YQ7" s="141"/>
      <c r="YR7" s="141"/>
      <c r="YS7" s="141"/>
      <c r="YT7" s="141"/>
      <c r="YU7" s="141"/>
      <c r="YV7" s="141"/>
      <c r="YW7" s="141"/>
      <c r="YX7" s="141"/>
      <c r="YY7" s="141"/>
      <c r="YZ7" s="141"/>
      <c r="ZA7" s="141"/>
      <c r="ZB7" s="141"/>
      <c r="ZC7" s="141"/>
      <c r="ZD7" s="141"/>
      <c r="ZE7" s="141"/>
      <c r="ZF7" s="141"/>
      <c r="ZG7" s="141"/>
      <c r="ZH7" s="141"/>
      <c r="ZI7" s="141"/>
      <c r="ZJ7" s="141"/>
      <c r="ZK7" s="141"/>
      <c r="ZL7" s="141"/>
      <c r="ZM7" s="141"/>
      <c r="ZN7" s="141"/>
      <c r="ZO7" s="141"/>
      <c r="ZP7" s="141"/>
      <c r="ZQ7" s="141"/>
      <c r="ZR7" s="141"/>
      <c r="ZS7" s="141"/>
      <c r="ZT7" s="141"/>
      <c r="ZU7" s="141"/>
      <c r="ZV7" s="141"/>
      <c r="ZW7" s="141"/>
      <c r="ZX7" s="141"/>
      <c r="ZY7" s="141"/>
      <c r="ZZ7" s="141"/>
      <c r="AAA7" s="141"/>
      <c r="AAB7" s="141"/>
      <c r="AAC7" s="141"/>
      <c r="AAD7" s="141"/>
      <c r="AAE7" s="141"/>
      <c r="AAF7" s="141"/>
      <c r="AAG7" s="141"/>
      <c r="AAH7" s="141"/>
      <c r="AAI7" s="141"/>
      <c r="AAJ7" s="141"/>
      <c r="AAK7" s="141"/>
      <c r="AAL7" s="141"/>
      <c r="AAM7" s="141"/>
      <c r="AAN7" s="141"/>
      <c r="AAO7" s="141"/>
      <c r="AAP7" s="141"/>
      <c r="AAQ7" s="141"/>
      <c r="AAR7" s="141"/>
      <c r="AAS7" s="141"/>
      <c r="AAT7" s="141"/>
      <c r="AAU7" s="141"/>
      <c r="AAV7" s="141"/>
      <c r="AAW7" s="141"/>
      <c r="AAX7" s="141"/>
      <c r="AAY7" s="141"/>
      <c r="AAZ7" s="141"/>
      <c r="ABA7" s="141"/>
      <c r="ABB7" s="141"/>
      <c r="ABC7" s="141"/>
      <c r="ABD7" s="141"/>
      <c r="ABE7" s="141"/>
      <c r="ABF7" s="141"/>
      <c r="ABG7" s="141"/>
      <c r="ABH7" s="141"/>
      <c r="ABI7" s="141"/>
      <c r="ABJ7" s="141"/>
      <c r="ABK7" s="141"/>
      <c r="ABL7" s="141"/>
      <c r="ABM7" s="141"/>
      <c r="ABN7" s="141"/>
      <c r="ABO7" s="141"/>
      <c r="ABP7" s="141"/>
      <c r="ABQ7" s="141"/>
      <c r="ABR7" s="141"/>
      <c r="ABS7" s="141"/>
      <c r="ABT7" s="141"/>
      <c r="ABU7" s="141"/>
      <c r="ABV7" s="141"/>
      <c r="ABW7" s="141"/>
      <c r="ABX7" s="141"/>
      <c r="ABY7" s="141"/>
      <c r="ABZ7" s="141"/>
      <c r="ACA7" s="141"/>
      <c r="ACB7" s="141"/>
      <c r="ACC7" s="141"/>
      <c r="ACD7" s="141"/>
      <c r="ACE7" s="141"/>
      <c r="ACF7" s="141"/>
      <c r="ACG7" s="141"/>
      <c r="ACH7" s="141"/>
      <c r="ACI7" s="141"/>
      <c r="ACJ7" s="141"/>
      <c r="ACK7" s="141"/>
      <c r="ACL7" s="141"/>
      <c r="ACM7" s="141"/>
      <c r="ACN7" s="141"/>
      <c r="ACO7" s="141"/>
      <c r="ACP7" s="141"/>
      <c r="ACQ7" s="141"/>
      <c r="ACR7" s="141"/>
      <c r="ACS7" s="141"/>
      <c r="ACT7" s="141"/>
      <c r="ACU7" s="141"/>
      <c r="ACV7" s="141"/>
      <c r="ACW7" s="141"/>
      <c r="ACX7" s="141"/>
      <c r="ACY7" s="141"/>
      <c r="ACZ7" s="141"/>
      <c r="ADA7" s="141"/>
      <c r="ADB7" s="141"/>
      <c r="ADC7" s="141"/>
      <c r="ADD7" s="141"/>
      <c r="ADE7" s="141"/>
      <c r="ADF7" s="141"/>
      <c r="ADG7" s="141"/>
      <c r="ADH7" s="141"/>
      <c r="ADI7" s="141"/>
      <c r="ADJ7" s="141"/>
      <c r="ADK7" s="141"/>
      <c r="ADL7" s="141"/>
      <c r="ADM7" s="141"/>
      <c r="ADN7" s="141"/>
      <c r="ADO7" s="141"/>
      <c r="ADP7" s="141"/>
      <c r="ADQ7" s="141"/>
      <c r="ADR7" s="141"/>
      <c r="ADS7" s="141"/>
      <c r="ADT7" s="141"/>
      <c r="ADU7" s="141"/>
      <c r="ADV7" s="141"/>
      <c r="ADW7" s="141"/>
      <c r="ADX7" s="141"/>
      <c r="ADY7" s="141"/>
      <c r="ADZ7" s="141"/>
      <c r="AEA7" s="141"/>
      <c r="AEB7" s="141"/>
      <c r="AEC7" s="141"/>
      <c r="AED7" s="141"/>
      <c r="AEE7" s="141"/>
      <c r="AEF7" s="141"/>
      <c r="AEG7" s="141"/>
      <c r="AEH7" s="141"/>
      <c r="AEI7" s="141"/>
      <c r="AEJ7" s="141"/>
      <c r="AEK7" s="141"/>
      <c r="AEL7" s="141"/>
      <c r="AEM7" s="141"/>
      <c r="AEN7" s="141"/>
      <c r="AEO7" s="141"/>
      <c r="AEP7" s="141"/>
      <c r="AEQ7" s="141"/>
      <c r="AER7" s="141"/>
      <c r="AES7" s="141"/>
      <c r="AET7" s="141"/>
      <c r="AEU7" s="141"/>
      <c r="AEV7" s="141"/>
      <c r="AEW7" s="141"/>
      <c r="AEX7" s="141"/>
      <c r="AEY7" s="141"/>
      <c r="AEZ7" s="141"/>
      <c r="AFA7" s="141"/>
      <c r="AFB7" s="141"/>
      <c r="AFC7" s="141"/>
      <c r="AFD7" s="141"/>
      <c r="AFE7" s="141"/>
      <c r="AFF7" s="141"/>
      <c r="AFG7" s="141"/>
      <c r="AFH7" s="141"/>
      <c r="AFI7" s="141"/>
      <c r="AFJ7" s="141"/>
      <c r="AFK7" s="141"/>
      <c r="AFL7" s="141"/>
      <c r="AFM7" s="141"/>
      <c r="AFN7" s="141"/>
      <c r="AFO7" s="141"/>
      <c r="AFP7" s="141"/>
      <c r="AFQ7" s="141"/>
      <c r="AFR7" s="141"/>
      <c r="AFS7" s="141"/>
      <c r="AFT7" s="141"/>
      <c r="AFU7" s="141"/>
      <c r="AFV7" s="141"/>
      <c r="AFW7" s="141"/>
      <c r="AFX7" s="141"/>
      <c r="AFY7" s="141"/>
      <c r="AFZ7" s="141"/>
      <c r="AGA7" s="141"/>
      <c r="AGB7" s="141"/>
      <c r="AGC7" s="141"/>
      <c r="AGD7" s="141"/>
      <c r="AGE7" s="141"/>
      <c r="AGF7" s="141"/>
      <c r="AGG7" s="141"/>
      <c r="AGH7" s="141"/>
      <c r="AGI7" s="141"/>
      <c r="AGJ7" s="141"/>
      <c r="AGK7" s="141"/>
      <c r="AGL7" s="141"/>
      <c r="AGM7" s="141"/>
      <c r="AGN7" s="141"/>
      <c r="AGO7" s="141"/>
      <c r="AGP7" s="141"/>
      <c r="AGQ7" s="141"/>
      <c r="AGR7" s="141"/>
      <c r="AGS7" s="141"/>
      <c r="AGT7" s="141"/>
      <c r="AGU7" s="141"/>
      <c r="AGV7" s="141"/>
      <c r="AGW7" s="141"/>
      <c r="AGX7" s="141"/>
      <c r="AGY7" s="141"/>
      <c r="AGZ7" s="141"/>
      <c r="AHA7" s="141"/>
      <c r="AHB7" s="141"/>
      <c r="AHC7" s="141"/>
      <c r="AHD7" s="141"/>
      <c r="AHE7" s="141"/>
      <c r="AHF7" s="141"/>
      <c r="AHG7" s="141"/>
      <c r="AHH7" s="141"/>
      <c r="AHI7" s="141"/>
      <c r="AHJ7" s="141"/>
      <c r="AHK7" s="141"/>
      <c r="AHL7" s="141"/>
      <c r="AHM7" s="141"/>
      <c r="AHN7" s="141"/>
      <c r="AHO7" s="141"/>
      <c r="AHP7" s="141"/>
      <c r="AHQ7" s="141"/>
      <c r="AHR7" s="141"/>
      <c r="AHS7" s="141"/>
      <c r="AHT7" s="141"/>
      <c r="AHU7" s="141"/>
      <c r="AHV7" s="141"/>
      <c r="AHW7" s="141"/>
      <c r="AHX7" s="141"/>
      <c r="AHY7" s="141"/>
      <c r="AHZ7" s="141"/>
      <c r="AIA7" s="141"/>
      <c r="AIB7" s="141"/>
      <c r="AIC7" s="141"/>
      <c r="AID7" s="141"/>
      <c r="AIE7" s="141"/>
      <c r="AIF7" s="141"/>
      <c r="AIG7" s="141"/>
      <c r="AIH7" s="141"/>
      <c r="AII7" s="141"/>
      <c r="AIJ7" s="141"/>
      <c r="AIK7" s="141"/>
      <c r="AIL7" s="141"/>
      <c r="AIM7" s="141"/>
      <c r="AIN7" s="141"/>
      <c r="AIO7" s="141"/>
      <c r="AIP7" s="141"/>
      <c r="AIQ7" s="141"/>
      <c r="AIR7" s="141"/>
      <c r="AIS7" s="141"/>
      <c r="AIT7" s="141"/>
      <c r="AIU7" s="141"/>
      <c r="AIV7" s="141"/>
      <c r="AIW7" s="141"/>
      <c r="AIX7" s="141"/>
      <c r="AIY7" s="141"/>
      <c r="AIZ7" s="141"/>
      <c r="AJA7" s="141"/>
      <c r="AJB7" s="141"/>
      <c r="AJC7" s="141"/>
      <c r="AJD7" s="141"/>
      <c r="AJE7" s="141"/>
      <c r="AJF7" s="141"/>
      <c r="AJG7" s="141"/>
      <c r="AJH7" s="141"/>
      <c r="AJI7" s="141"/>
      <c r="AJJ7" s="141"/>
      <c r="AJK7" s="141"/>
      <c r="AJL7" s="141"/>
      <c r="AJM7" s="141"/>
      <c r="AJN7" s="141"/>
      <c r="AJO7" s="141"/>
      <c r="AJP7" s="141"/>
      <c r="AJQ7" s="141"/>
      <c r="AJR7" s="141"/>
      <c r="AJS7" s="141"/>
      <c r="AJT7" s="141"/>
      <c r="AJU7" s="141"/>
      <c r="AJV7" s="141"/>
      <c r="AJW7" s="141"/>
      <c r="AJX7" s="141"/>
      <c r="AJY7" s="141"/>
      <c r="AJZ7" s="141"/>
      <c r="AKA7" s="141"/>
      <c r="AKB7" s="141"/>
      <c r="AKC7" s="141"/>
      <c r="AKD7" s="141"/>
      <c r="AKE7" s="141"/>
      <c r="AKF7" s="141"/>
      <c r="AKG7" s="141"/>
      <c r="AKH7" s="141"/>
      <c r="AKI7" s="141"/>
      <c r="AKJ7" s="141"/>
      <c r="AKK7" s="141"/>
      <c r="AKL7" s="141"/>
      <c r="AKM7" s="141"/>
      <c r="AKN7" s="141"/>
      <c r="AKO7" s="141"/>
      <c r="AKP7" s="141"/>
      <c r="AKQ7" s="141"/>
      <c r="AKR7" s="141"/>
      <c r="AKS7" s="141"/>
      <c r="AKT7" s="141"/>
      <c r="AKU7" s="141"/>
      <c r="AKV7" s="141"/>
      <c r="AKW7" s="141"/>
      <c r="AKX7" s="141"/>
      <c r="AKY7" s="141"/>
      <c r="AKZ7" s="141"/>
      <c r="ALA7" s="141"/>
      <c r="ALB7" s="141"/>
      <c r="ALC7" s="141"/>
      <c r="ALD7" s="141"/>
      <c r="ALE7" s="141"/>
      <c r="ALF7" s="141"/>
      <c r="ALG7" s="141"/>
      <c r="ALH7" s="141"/>
      <c r="ALI7" s="141"/>
      <c r="ALJ7" s="141"/>
      <c r="ALK7" s="141"/>
      <c r="ALL7" s="141"/>
      <c r="ALM7" s="141"/>
      <c r="ALN7" s="141"/>
      <c r="ALO7" s="141"/>
      <c r="ALP7" s="141"/>
      <c r="ALQ7" s="141"/>
      <c r="ALR7" s="141"/>
      <c r="ALS7" s="141"/>
      <c r="ALT7" s="141"/>
      <c r="ALU7" s="141"/>
      <c r="ALV7" s="141"/>
      <c r="ALW7" s="141"/>
      <c r="ALX7" s="141"/>
      <c r="ALY7" s="141"/>
      <c r="ALZ7" s="141"/>
      <c r="AMA7" s="141"/>
      <c r="AMB7" s="141"/>
      <c r="AMC7" s="141"/>
      <c r="AMD7" s="141"/>
      <c r="AME7" s="141"/>
      <c r="AMF7" s="141"/>
      <c r="AMG7" s="141"/>
      <c r="AMH7" s="141"/>
      <c r="AMI7" s="141"/>
      <c r="AMJ7" s="141"/>
      <c r="AMK7" s="141"/>
      <c r="AML7" s="141"/>
    </row>
    <row r="8" spans="2:1026" s="554" customFormat="1" ht="19.5" x14ac:dyDescent="0.25">
      <c r="B8" s="142"/>
      <c r="C8" s="144"/>
      <c r="D8" s="144"/>
      <c r="E8" s="222"/>
      <c r="F8" s="529"/>
      <c r="G8" s="143"/>
      <c r="H8" s="143"/>
      <c r="I8" s="143"/>
      <c r="J8" s="143"/>
      <c r="K8" s="143"/>
      <c r="L8" s="143"/>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c r="FP8" s="141"/>
      <c r="FQ8" s="141"/>
      <c r="FR8" s="141"/>
      <c r="FS8" s="141"/>
      <c r="FT8" s="141"/>
      <c r="FU8" s="141"/>
      <c r="FV8" s="141"/>
      <c r="FW8" s="141"/>
      <c r="FX8" s="141"/>
      <c r="FY8" s="141"/>
      <c r="FZ8" s="141"/>
      <c r="GA8" s="141"/>
      <c r="GB8" s="141"/>
      <c r="GC8" s="141"/>
      <c r="GD8" s="141"/>
      <c r="GE8" s="141"/>
      <c r="GF8" s="141"/>
      <c r="GG8" s="141"/>
      <c r="GH8" s="141"/>
      <c r="GI8" s="141"/>
      <c r="GJ8" s="141"/>
      <c r="GK8" s="141"/>
      <c r="GL8" s="141"/>
      <c r="GM8" s="141"/>
      <c r="GN8" s="141"/>
      <c r="GO8" s="141"/>
      <c r="GP8" s="141"/>
      <c r="GQ8" s="141"/>
      <c r="GR8" s="141"/>
      <c r="GS8" s="141"/>
      <c r="GT8" s="141"/>
      <c r="GU8" s="141"/>
      <c r="GV8" s="141"/>
      <c r="GW8" s="141"/>
      <c r="GX8" s="141"/>
      <c r="GY8" s="141"/>
      <c r="GZ8" s="141"/>
      <c r="HA8" s="141"/>
      <c r="HB8" s="141"/>
      <c r="HC8" s="141"/>
      <c r="HD8" s="141"/>
      <c r="HE8" s="141"/>
      <c r="HF8" s="141"/>
      <c r="HG8" s="141"/>
      <c r="HH8" s="141"/>
      <c r="HI8" s="141"/>
      <c r="HJ8" s="141"/>
      <c r="HK8" s="141"/>
      <c r="HL8" s="141"/>
      <c r="HM8" s="141"/>
      <c r="HN8" s="141"/>
      <c r="HO8" s="141"/>
      <c r="HP8" s="141"/>
      <c r="HQ8" s="141"/>
      <c r="HR8" s="141"/>
      <c r="HS8" s="141"/>
      <c r="HT8" s="141"/>
      <c r="HU8" s="141"/>
      <c r="HV8" s="141"/>
      <c r="HW8" s="141"/>
      <c r="HX8" s="141"/>
      <c r="HY8" s="141"/>
      <c r="HZ8" s="141"/>
      <c r="IA8" s="141"/>
      <c r="IB8" s="141"/>
      <c r="IC8" s="141"/>
      <c r="ID8" s="141"/>
      <c r="IE8" s="141"/>
      <c r="IF8" s="141"/>
      <c r="IG8" s="141"/>
      <c r="IH8" s="141"/>
      <c r="II8" s="141"/>
      <c r="IJ8" s="141"/>
      <c r="IK8" s="141"/>
      <c r="IL8" s="141"/>
      <c r="IM8" s="141"/>
      <c r="IN8" s="141"/>
      <c r="IO8" s="141"/>
      <c r="IP8" s="141"/>
      <c r="IQ8" s="141"/>
      <c r="IR8" s="141"/>
      <c r="IS8" s="141"/>
      <c r="IT8" s="141"/>
      <c r="IU8" s="141"/>
      <c r="IV8" s="141"/>
      <c r="IW8" s="141"/>
      <c r="IX8" s="141"/>
      <c r="IY8" s="141"/>
      <c r="IZ8" s="141"/>
      <c r="JA8" s="141"/>
      <c r="JB8" s="141"/>
      <c r="JC8" s="141"/>
      <c r="JD8" s="141"/>
      <c r="JE8" s="141"/>
      <c r="JF8" s="141"/>
      <c r="JG8" s="141"/>
      <c r="JH8" s="141"/>
      <c r="JI8" s="141"/>
      <c r="JJ8" s="141"/>
      <c r="JK8" s="141"/>
      <c r="JL8" s="141"/>
      <c r="JM8" s="141"/>
      <c r="JN8" s="141"/>
      <c r="JO8" s="141"/>
      <c r="JP8" s="141"/>
      <c r="JQ8" s="141"/>
      <c r="JR8" s="141"/>
      <c r="JS8" s="141"/>
      <c r="JT8" s="141"/>
      <c r="JU8" s="141"/>
      <c r="JV8" s="141"/>
      <c r="JW8" s="141"/>
      <c r="JX8" s="141"/>
      <c r="JY8" s="141"/>
      <c r="JZ8" s="141"/>
      <c r="KA8" s="141"/>
      <c r="KB8" s="141"/>
      <c r="KC8" s="141"/>
      <c r="KD8" s="141"/>
      <c r="KE8" s="141"/>
      <c r="KF8" s="141"/>
      <c r="KG8" s="141"/>
      <c r="KH8" s="141"/>
      <c r="KI8" s="141"/>
      <c r="KJ8" s="141"/>
      <c r="KK8" s="141"/>
      <c r="KL8" s="141"/>
      <c r="KM8" s="141"/>
      <c r="KN8" s="141"/>
      <c r="KO8" s="141"/>
      <c r="KP8" s="141"/>
      <c r="KQ8" s="141"/>
      <c r="KR8" s="141"/>
      <c r="KS8" s="141"/>
      <c r="KT8" s="141"/>
      <c r="KU8" s="141"/>
      <c r="KV8" s="141"/>
      <c r="KW8" s="141"/>
      <c r="KX8" s="141"/>
      <c r="KY8" s="141"/>
      <c r="KZ8" s="141"/>
      <c r="LA8" s="141"/>
      <c r="LB8" s="141"/>
      <c r="LC8" s="141"/>
      <c r="LD8" s="141"/>
      <c r="LE8" s="141"/>
      <c r="LF8" s="141"/>
      <c r="LG8" s="141"/>
      <c r="LH8" s="141"/>
      <c r="LI8" s="141"/>
      <c r="LJ8" s="141"/>
      <c r="LK8" s="141"/>
      <c r="LL8" s="141"/>
      <c r="LM8" s="141"/>
      <c r="LN8" s="141"/>
      <c r="LO8" s="141"/>
      <c r="LP8" s="141"/>
      <c r="LQ8" s="141"/>
      <c r="LR8" s="141"/>
      <c r="LS8" s="141"/>
      <c r="LT8" s="141"/>
      <c r="LU8" s="141"/>
      <c r="LV8" s="141"/>
      <c r="LW8" s="141"/>
      <c r="LX8" s="141"/>
      <c r="LY8" s="141"/>
      <c r="LZ8" s="141"/>
      <c r="MA8" s="141"/>
      <c r="MB8" s="141"/>
      <c r="MC8" s="141"/>
      <c r="MD8" s="141"/>
      <c r="ME8" s="141"/>
      <c r="MF8" s="141"/>
      <c r="MG8" s="141"/>
      <c r="MH8" s="141"/>
      <c r="MI8" s="141"/>
      <c r="MJ8" s="141"/>
      <c r="MK8" s="141"/>
      <c r="ML8" s="141"/>
      <c r="MM8" s="141"/>
      <c r="MN8" s="141"/>
      <c r="MO8" s="141"/>
      <c r="MP8" s="141"/>
      <c r="MQ8" s="141"/>
      <c r="MR8" s="141"/>
      <c r="MS8" s="141"/>
      <c r="MT8" s="141"/>
      <c r="MU8" s="141"/>
      <c r="MV8" s="141"/>
      <c r="MW8" s="141"/>
      <c r="MX8" s="141"/>
      <c r="MY8" s="141"/>
      <c r="MZ8" s="141"/>
      <c r="NA8" s="141"/>
      <c r="NB8" s="141"/>
      <c r="NC8" s="141"/>
      <c r="ND8" s="141"/>
      <c r="NE8" s="141"/>
      <c r="NF8" s="141"/>
      <c r="NG8" s="141"/>
      <c r="NH8" s="141"/>
      <c r="NI8" s="141"/>
      <c r="NJ8" s="141"/>
      <c r="NK8" s="141"/>
      <c r="NL8" s="141"/>
      <c r="NM8" s="141"/>
      <c r="NN8" s="141"/>
      <c r="NO8" s="141"/>
      <c r="NP8" s="141"/>
      <c r="NQ8" s="141"/>
      <c r="NR8" s="141"/>
      <c r="NS8" s="141"/>
      <c r="NT8" s="141"/>
      <c r="NU8" s="141"/>
      <c r="NV8" s="141"/>
      <c r="NW8" s="141"/>
      <c r="NX8" s="141"/>
      <c r="NY8" s="141"/>
      <c r="NZ8" s="141"/>
      <c r="OA8" s="141"/>
      <c r="OB8" s="141"/>
      <c r="OC8" s="141"/>
      <c r="OD8" s="141"/>
      <c r="OE8" s="141"/>
      <c r="OF8" s="141"/>
      <c r="OG8" s="141"/>
      <c r="OH8" s="141"/>
      <c r="OI8" s="141"/>
      <c r="OJ8" s="141"/>
      <c r="OK8" s="141"/>
      <c r="OL8" s="141"/>
      <c r="OM8" s="141"/>
      <c r="ON8" s="141"/>
      <c r="OO8" s="141"/>
      <c r="OP8" s="141"/>
      <c r="OQ8" s="141"/>
      <c r="OR8" s="141"/>
      <c r="OS8" s="141"/>
      <c r="OT8" s="141"/>
      <c r="OU8" s="141"/>
      <c r="OV8" s="141"/>
      <c r="OW8" s="141"/>
      <c r="OX8" s="141"/>
      <c r="OY8" s="141"/>
      <c r="OZ8" s="141"/>
      <c r="PA8" s="141"/>
      <c r="PB8" s="141"/>
      <c r="PC8" s="141"/>
      <c r="PD8" s="141"/>
      <c r="PE8" s="141"/>
      <c r="PF8" s="141"/>
      <c r="PG8" s="141"/>
      <c r="PH8" s="141"/>
      <c r="PI8" s="141"/>
      <c r="PJ8" s="141"/>
      <c r="PK8" s="141"/>
      <c r="PL8" s="141"/>
      <c r="PM8" s="141"/>
      <c r="PN8" s="141"/>
      <c r="PO8" s="141"/>
      <c r="PP8" s="141"/>
      <c r="PQ8" s="141"/>
      <c r="PR8" s="141"/>
      <c r="PS8" s="141"/>
      <c r="PT8" s="141"/>
      <c r="PU8" s="141"/>
      <c r="PV8" s="141"/>
      <c r="PW8" s="141"/>
      <c r="PX8" s="141"/>
      <c r="PY8" s="141"/>
      <c r="PZ8" s="141"/>
      <c r="QA8" s="141"/>
      <c r="QB8" s="141"/>
      <c r="QC8" s="141"/>
      <c r="QD8" s="141"/>
      <c r="QE8" s="141"/>
      <c r="QF8" s="141"/>
      <c r="QG8" s="141"/>
      <c r="QH8" s="141"/>
      <c r="QI8" s="141"/>
      <c r="QJ8" s="141"/>
      <c r="QK8" s="141"/>
      <c r="QL8" s="141"/>
      <c r="QM8" s="141"/>
      <c r="QN8" s="141"/>
      <c r="QO8" s="141"/>
      <c r="QP8" s="141"/>
      <c r="QQ8" s="141"/>
      <c r="QR8" s="141"/>
      <c r="QS8" s="141"/>
      <c r="QT8" s="141"/>
      <c r="QU8" s="141"/>
      <c r="QV8" s="141"/>
      <c r="QW8" s="141"/>
      <c r="QX8" s="141"/>
      <c r="QY8" s="141"/>
      <c r="QZ8" s="141"/>
      <c r="RA8" s="141"/>
      <c r="RB8" s="141"/>
      <c r="RC8" s="141"/>
      <c r="RD8" s="141"/>
      <c r="RE8" s="141"/>
      <c r="RF8" s="141"/>
      <c r="RG8" s="141"/>
      <c r="RH8" s="141"/>
      <c r="RI8" s="141"/>
      <c r="RJ8" s="141"/>
      <c r="RK8" s="141"/>
      <c r="RL8" s="141"/>
      <c r="RM8" s="141"/>
      <c r="RN8" s="141"/>
      <c r="RO8" s="141"/>
      <c r="RP8" s="141"/>
      <c r="RQ8" s="141"/>
      <c r="RR8" s="141"/>
      <c r="RS8" s="141"/>
      <c r="RT8" s="141"/>
      <c r="RU8" s="141"/>
      <c r="RV8" s="141"/>
      <c r="RW8" s="141"/>
      <c r="RX8" s="141"/>
      <c r="RY8" s="141"/>
      <c r="RZ8" s="141"/>
      <c r="SA8" s="141"/>
      <c r="SB8" s="141"/>
      <c r="SC8" s="141"/>
      <c r="SD8" s="141"/>
      <c r="SE8" s="141"/>
      <c r="SF8" s="141"/>
      <c r="SG8" s="141"/>
      <c r="SH8" s="141"/>
      <c r="SI8" s="141"/>
      <c r="SJ8" s="141"/>
      <c r="SK8" s="141"/>
      <c r="SL8" s="141"/>
      <c r="SM8" s="141"/>
      <c r="SN8" s="141"/>
      <c r="SO8" s="141"/>
      <c r="SP8" s="141"/>
      <c r="SQ8" s="141"/>
      <c r="SR8" s="141"/>
      <c r="SS8" s="141"/>
      <c r="ST8" s="141"/>
      <c r="SU8" s="141"/>
      <c r="SV8" s="141"/>
      <c r="SW8" s="141"/>
      <c r="SX8" s="141"/>
      <c r="SY8" s="141"/>
      <c r="SZ8" s="141"/>
      <c r="TA8" s="141"/>
      <c r="TB8" s="141"/>
      <c r="TC8" s="141"/>
      <c r="TD8" s="141"/>
      <c r="TE8" s="141"/>
      <c r="TF8" s="141"/>
      <c r="TG8" s="141"/>
      <c r="TH8" s="141"/>
      <c r="TI8" s="141"/>
      <c r="TJ8" s="141"/>
      <c r="TK8" s="141"/>
      <c r="TL8" s="141"/>
      <c r="TM8" s="141"/>
      <c r="TN8" s="141"/>
      <c r="TO8" s="141"/>
      <c r="TP8" s="141"/>
      <c r="TQ8" s="141"/>
      <c r="TR8" s="141"/>
      <c r="TS8" s="141"/>
      <c r="TT8" s="141"/>
      <c r="TU8" s="141"/>
      <c r="TV8" s="141"/>
      <c r="TW8" s="141"/>
      <c r="TX8" s="141"/>
      <c r="TY8" s="141"/>
      <c r="TZ8" s="141"/>
      <c r="UA8" s="141"/>
      <c r="UB8" s="141"/>
      <c r="UC8" s="141"/>
      <c r="UD8" s="141"/>
      <c r="UE8" s="141"/>
      <c r="UF8" s="141"/>
      <c r="UG8" s="141"/>
      <c r="UH8" s="141"/>
      <c r="UI8" s="141"/>
      <c r="UJ8" s="141"/>
      <c r="UK8" s="141"/>
      <c r="UL8" s="141"/>
      <c r="UM8" s="141"/>
      <c r="UN8" s="141"/>
      <c r="UO8" s="141"/>
      <c r="UP8" s="141"/>
      <c r="UQ8" s="141"/>
      <c r="UR8" s="141"/>
      <c r="US8" s="141"/>
      <c r="UT8" s="141"/>
      <c r="UU8" s="141"/>
      <c r="UV8" s="141"/>
      <c r="UW8" s="141"/>
      <c r="UX8" s="141"/>
      <c r="UY8" s="141"/>
      <c r="UZ8" s="141"/>
      <c r="VA8" s="141"/>
      <c r="VB8" s="141"/>
      <c r="VC8" s="141"/>
      <c r="VD8" s="141"/>
      <c r="VE8" s="141"/>
      <c r="VF8" s="141"/>
      <c r="VG8" s="141"/>
      <c r="VH8" s="141"/>
      <c r="VI8" s="141"/>
      <c r="VJ8" s="141"/>
      <c r="VK8" s="141"/>
      <c r="VL8" s="141"/>
      <c r="VM8" s="141"/>
      <c r="VN8" s="141"/>
      <c r="VO8" s="141"/>
      <c r="VP8" s="141"/>
      <c r="VQ8" s="141"/>
      <c r="VR8" s="141"/>
      <c r="VS8" s="141"/>
      <c r="VT8" s="141"/>
      <c r="VU8" s="141"/>
      <c r="VV8" s="141"/>
      <c r="VW8" s="141"/>
      <c r="VX8" s="141"/>
      <c r="VY8" s="141"/>
      <c r="VZ8" s="141"/>
      <c r="WA8" s="141"/>
      <c r="WB8" s="141"/>
      <c r="WC8" s="141"/>
      <c r="WD8" s="141"/>
      <c r="WE8" s="141"/>
      <c r="WF8" s="141"/>
      <c r="WG8" s="141"/>
      <c r="WH8" s="141"/>
      <c r="WI8" s="141"/>
      <c r="WJ8" s="141"/>
      <c r="WK8" s="141"/>
      <c r="WL8" s="141"/>
      <c r="WM8" s="141"/>
      <c r="WN8" s="141"/>
      <c r="WO8" s="141"/>
      <c r="WP8" s="141"/>
      <c r="WQ8" s="141"/>
      <c r="WR8" s="141"/>
      <c r="WS8" s="141"/>
      <c r="WT8" s="141"/>
      <c r="WU8" s="141"/>
      <c r="WV8" s="141"/>
      <c r="WW8" s="141"/>
      <c r="WX8" s="141"/>
      <c r="WY8" s="141"/>
      <c r="WZ8" s="141"/>
      <c r="XA8" s="141"/>
      <c r="XB8" s="141"/>
      <c r="XC8" s="141"/>
      <c r="XD8" s="141"/>
      <c r="XE8" s="141"/>
      <c r="XF8" s="141"/>
      <c r="XG8" s="141"/>
      <c r="XH8" s="141"/>
      <c r="XI8" s="141"/>
      <c r="XJ8" s="141"/>
      <c r="XK8" s="141"/>
      <c r="XL8" s="141"/>
      <c r="XM8" s="141"/>
      <c r="XN8" s="141"/>
      <c r="XO8" s="141"/>
      <c r="XP8" s="141"/>
      <c r="XQ8" s="141"/>
      <c r="XR8" s="141"/>
      <c r="XS8" s="141"/>
      <c r="XT8" s="141"/>
      <c r="XU8" s="141"/>
      <c r="XV8" s="141"/>
      <c r="XW8" s="141"/>
      <c r="XX8" s="141"/>
      <c r="XY8" s="141"/>
      <c r="XZ8" s="141"/>
      <c r="YA8" s="141"/>
      <c r="YB8" s="141"/>
      <c r="YC8" s="141"/>
      <c r="YD8" s="141"/>
      <c r="YE8" s="141"/>
      <c r="YF8" s="141"/>
      <c r="YG8" s="141"/>
      <c r="YH8" s="141"/>
      <c r="YI8" s="141"/>
      <c r="YJ8" s="141"/>
      <c r="YK8" s="141"/>
      <c r="YL8" s="141"/>
      <c r="YM8" s="141"/>
      <c r="YN8" s="141"/>
      <c r="YO8" s="141"/>
      <c r="YP8" s="141"/>
      <c r="YQ8" s="141"/>
      <c r="YR8" s="141"/>
      <c r="YS8" s="141"/>
      <c r="YT8" s="141"/>
      <c r="YU8" s="141"/>
      <c r="YV8" s="141"/>
      <c r="YW8" s="141"/>
      <c r="YX8" s="141"/>
      <c r="YY8" s="141"/>
      <c r="YZ8" s="141"/>
      <c r="ZA8" s="141"/>
      <c r="ZB8" s="141"/>
      <c r="ZC8" s="141"/>
      <c r="ZD8" s="141"/>
      <c r="ZE8" s="141"/>
      <c r="ZF8" s="141"/>
      <c r="ZG8" s="141"/>
      <c r="ZH8" s="141"/>
      <c r="ZI8" s="141"/>
      <c r="ZJ8" s="141"/>
      <c r="ZK8" s="141"/>
      <c r="ZL8" s="141"/>
      <c r="ZM8" s="141"/>
      <c r="ZN8" s="141"/>
      <c r="ZO8" s="141"/>
      <c r="ZP8" s="141"/>
      <c r="ZQ8" s="141"/>
      <c r="ZR8" s="141"/>
      <c r="ZS8" s="141"/>
      <c r="ZT8" s="141"/>
      <c r="ZU8" s="141"/>
      <c r="ZV8" s="141"/>
      <c r="ZW8" s="141"/>
      <c r="ZX8" s="141"/>
      <c r="ZY8" s="141"/>
      <c r="ZZ8" s="141"/>
      <c r="AAA8" s="141"/>
      <c r="AAB8" s="141"/>
      <c r="AAC8" s="141"/>
      <c r="AAD8" s="141"/>
      <c r="AAE8" s="141"/>
      <c r="AAF8" s="141"/>
      <c r="AAG8" s="141"/>
      <c r="AAH8" s="141"/>
      <c r="AAI8" s="141"/>
      <c r="AAJ8" s="141"/>
      <c r="AAK8" s="141"/>
      <c r="AAL8" s="141"/>
      <c r="AAM8" s="141"/>
      <c r="AAN8" s="141"/>
      <c r="AAO8" s="141"/>
      <c r="AAP8" s="141"/>
      <c r="AAQ8" s="141"/>
      <c r="AAR8" s="141"/>
      <c r="AAS8" s="141"/>
      <c r="AAT8" s="141"/>
      <c r="AAU8" s="141"/>
      <c r="AAV8" s="141"/>
      <c r="AAW8" s="141"/>
      <c r="AAX8" s="141"/>
      <c r="AAY8" s="141"/>
      <c r="AAZ8" s="141"/>
      <c r="ABA8" s="141"/>
      <c r="ABB8" s="141"/>
      <c r="ABC8" s="141"/>
      <c r="ABD8" s="141"/>
      <c r="ABE8" s="141"/>
      <c r="ABF8" s="141"/>
      <c r="ABG8" s="141"/>
      <c r="ABH8" s="141"/>
      <c r="ABI8" s="141"/>
      <c r="ABJ8" s="141"/>
      <c r="ABK8" s="141"/>
      <c r="ABL8" s="141"/>
      <c r="ABM8" s="141"/>
      <c r="ABN8" s="141"/>
      <c r="ABO8" s="141"/>
      <c r="ABP8" s="141"/>
      <c r="ABQ8" s="141"/>
      <c r="ABR8" s="141"/>
      <c r="ABS8" s="141"/>
      <c r="ABT8" s="141"/>
      <c r="ABU8" s="141"/>
      <c r="ABV8" s="141"/>
      <c r="ABW8" s="141"/>
      <c r="ABX8" s="141"/>
      <c r="ABY8" s="141"/>
      <c r="ABZ8" s="141"/>
      <c r="ACA8" s="141"/>
      <c r="ACB8" s="141"/>
      <c r="ACC8" s="141"/>
      <c r="ACD8" s="141"/>
      <c r="ACE8" s="141"/>
      <c r="ACF8" s="141"/>
      <c r="ACG8" s="141"/>
      <c r="ACH8" s="141"/>
      <c r="ACI8" s="141"/>
      <c r="ACJ8" s="141"/>
      <c r="ACK8" s="141"/>
      <c r="ACL8" s="141"/>
      <c r="ACM8" s="141"/>
      <c r="ACN8" s="141"/>
      <c r="ACO8" s="141"/>
      <c r="ACP8" s="141"/>
      <c r="ACQ8" s="141"/>
      <c r="ACR8" s="141"/>
      <c r="ACS8" s="141"/>
      <c r="ACT8" s="141"/>
      <c r="ACU8" s="141"/>
      <c r="ACV8" s="141"/>
      <c r="ACW8" s="141"/>
      <c r="ACX8" s="141"/>
      <c r="ACY8" s="141"/>
      <c r="ACZ8" s="141"/>
      <c r="ADA8" s="141"/>
      <c r="ADB8" s="141"/>
      <c r="ADC8" s="141"/>
      <c r="ADD8" s="141"/>
      <c r="ADE8" s="141"/>
      <c r="ADF8" s="141"/>
      <c r="ADG8" s="141"/>
      <c r="ADH8" s="141"/>
      <c r="ADI8" s="141"/>
      <c r="ADJ8" s="141"/>
      <c r="ADK8" s="141"/>
      <c r="ADL8" s="141"/>
      <c r="ADM8" s="141"/>
      <c r="ADN8" s="141"/>
      <c r="ADO8" s="141"/>
      <c r="ADP8" s="141"/>
      <c r="ADQ8" s="141"/>
      <c r="ADR8" s="141"/>
      <c r="ADS8" s="141"/>
      <c r="ADT8" s="141"/>
      <c r="ADU8" s="141"/>
      <c r="ADV8" s="141"/>
      <c r="ADW8" s="141"/>
      <c r="ADX8" s="141"/>
      <c r="ADY8" s="141"/>
      <c r="ADZ8" s="141"/>
      <c r="AEA8" s="141"/>
      <c r="AEB8" s="141"/>
      <c r="AEC8" s="141"/>
      <c r="AED8" s="141"/>
      <c r="AEE8" s="141"/>
      <c r="AEF8" s="141"/>
      <c r="AEG8" s="141"/>
      <c r="AEH8" s="141"/>
      <c r="AEI8" s="141"/>
      <c r="AEJ8" s="141"/>
      <c r="AEK8" s="141"/>
      <c r="AEL8" s="141"/>
      <c r="AEM8" s="141"/>
      <c r="AEN8" s="141"/>
      <c r="AEO8" s="141"/>
      <c r="AEP8" s="141"/>
      <c r="AEQ8" s="141"/>
      <c r="AER8" s="141"/>
      <c r="AES8" s="141"/>
      <c r="AET8" s="141"/>
      <c r="AEU8" s="141"/>
      <c r="AEV8" s="141"/>
      <c r="AEW8" s="141"/>
      <c r="AEX8" s="141"/>
      <c r="AEY8" s="141"/>
      <c r="AEZ8" s="141"/>
      <c r="AFA8" s="141"/>
      <c r="AFB8" s="141"/>
      <c r="AFC8" s="141"/>
      <c r="AFD8" s="141"/>
      <c r="AFE8" s="141"/>
      <c r="AFF8" s="141"/>
      <c r="AFG8" s="141"/>
      <c r="AFH8" s="141"/>
      <c r="AFI8" s="141"/>
      <c r="AFJ8" s="141"/>
      <c r="AFK8" s="141"/>
      <c r="AFL8" s="141"/>
      <c r="AFM8" s="141"/>
      <c r="AFN8" s="141"/>
      <c r="AFO8" s="141"/>
      <c r="AFP8" s="141"/>
      <c r="AFQ8" s="141"/>
      <c r="AFR8" s="141"/>
      <c r="AFS8" s="141"/>
      <c r="AFT8" s="141"/>
      <c r="AFU8" s="141"/>
      <c r="AFV8" s="141"/>
      <c r="AFW8" s="141"/>
      <c r="AFX8" s="141"/>
      <c r="AFY8" s="141"/>
      <c r="AFZ8" s="141"/>
      <c r="AGA8" s="141"/>
      <c r="AGB8" s="141"/>
      <c r="AGC8" s="141"/>
      <c r="AGD8" s="141"/>
      <c r="AGE8" s="141"/>
      <c r="AGF8" s="141"/>
      <c r="AGG8" s="141"/>
      <c r="AGH8" s="141"/>
      <c r="AGI8" s="141"/>
      <c r="AGJ8" s="141"/>
      <c r="AGK8" s="141"/>
      <c r="AGL8" s="141"/>
      <c r="AGM8" s="141"/>
      <c r="AGN8" s="141"/>
      <c r="AGO8" s="141"/>
      <c r="AGP8" s="141"/>
      <c r="AGQ8" s="141"/>
      <c r="AGR8" s="141"/>
      <c r="AGS8" s="141"/>
      <c r="AGT8" s="141"/>
      <c r="AGU8" s="141"/>
      <c r="AGV8" s="141"/>
      <c r="AGW8" s="141"/>
      <c r="AGX8" s="141"/>
      <c r="AGY8" s="141"/>
      <c r="AGZ8" s="141"/>
      <c r="AHA8" s="141"/>
      <c r="AHB8" s="141"/>
      <c r="AHC8" s="141"/>
      <c r="AHD8" s="141"/>
      <c r="AHE8" s="141"/>
      <c r="AHF8" s="141"/>
      <c r="AHG8" s="141"/>
      <c r="AHH8" s="141"/>
      <c r="AHI8" s="141"/>
      <c r="AHJ8" s="141"/>
      <c r="AHK8" s="141"/>
      <c r="AHL8" s="141"/>
      <c r="AHM8" s="141"/>
      <c r="AHN8" s="141"/>
      <c r="AHO8" s="141"/>
      <c r="AHP8" s="141"/>
      <c r="AHQ8" s="141"/>
      <c r="AHR8" s="141"/>
      <c r="AHS8" s="141"/>
      <c r="AHT8" s="141"/>
      <c r="AHU8" s="141"/>
      <c r="AHV8" s="141"/>
      <c r="AHW8" s="141"/>
      <c r="AHX8" s="141"/>
      <c r="AHY8" s="141"/>
      <c r="AHZ8" s="141"/>
      <c r="AIA8" s="141"/>
      <c r="AIB8" s="141"/>
      <c r="AIC8" s="141"/>
      <c r="AID8" s="141"/>
      <c r="AIE8" s="141"/>
      <c r="AIF8" s="141"/>
      <c r="AIG8" s="141"/>
      <c r="AIH8" s="141"/>
      <c r="AII8" s="141"/>
      <c r="AIJ8" s="141"/>
      <c r="AIK8" s="141"/>
      <c r="AIL8" s="141"/>
      <c r="AIM8" s="141"/>
      <c r="AIN8" s="141"/>
      <c r="AIO8" s="141"/>
      <c r="AIP8" s="141"/>
      <c r="AIQ8" s="141"/>
      <c r="AIR8" s="141"/>
      <c r="AIS8" s="141"/>
      <c r="AIT8" s="141"/>
      <c r="AIU8" s="141"/>
      <c r="AIV8" s="141"/>
      <c r="AIW8" s="141"/>
      <c r="AIX8" s="141"/>
      <c r="AIY8" s="141"/>
      <c r="AIZ8" s="141"/>
      <c r="AJA8" s="141"/>
      <c r="AJB8" s="141"/>
      <c r="AJC8" s="141"/>
      <c r="AJD8" s="141"/>
      <c r="AJE8" s="141"/>
      <c r="AJF8" s="141"/>
      <c r="AJG8" s="141"/>
      <c r="AJH8" s="141"/>
      <c r="AJI8" s="141"/>
      <c r="AJJ8" s="141"/>
      <c r="AJK8" s="141"/>
      <c r="AJL8" s="141"/>
      <c r="AJM8" s="141"/>
      <c r="AJN8" s="141"/>
      <c r="AJO8" s="141"/>
      <c r="AJP8" s="141"/>
      <c r="AJQ8" s="141"/>
      <c r="AJR8" s="141"/>
      <c r="AJS8" s="141"/>
      <c r="AJT8" s="141"/>
      <c r="AJU8" s="141"/>
      <c r="AJV8" s="141"/>
      <c r="AJW8" s="141"/>
      <c r="AJX8" s="141"/>
      <c r="AJY8" s="141"/>
      <c r="AJZ8" s="141"/>
      <c r="AKA8" s="141"/>
      <c r="AKB8" s="141"/>
      <c r="AKC8" s="141"/>
      <c r="AKD8" s="141"/>
      <c r="AKE8" s="141"/>
      <c r="AKF8" s="141"/>
      <c r="AKG8" s="141"/>
      <c r="AKH8" s="141"/>
      <c r="AKI8" s="141"/>
      <c r="AKJ8" s="141"/>
      <c r="AKK8" s="141"/>
      <c r="AKL8" s="141"/>
      <c r="AKM8" s="141"/>
      <c r="AKN8" s="141"/>
      <c r="AKO8" s="141"/>
      <c r="AKP8" s="141"/>
      <c r="AKQ8" s="141"/>
      <c r="AKR8" s="141"/>
      <c r="AKS8" s="141"/>
      <c r="AKT8" s="141"/>
      <c r="AKU8" s="141"/>
      <c r="AKV8" s="141"/>
      <c r="AKW8" s="141"/>
      <c r="AKX8" s="141"/>
      <c r="AKY8" s="141"/>
      <c r="AKZ8" s="141"/>
      <c r="ALA8" s="141"/>
      <c r="ALB8" s="141"/>
      <c r="ALC8" s="141"/>
      <c r="ALD8" s="141"/>
      <c r="ALE8" s="141"/>
      <c r="ALF8" s="141"/>
      <c r="ALG8" s="141"/>
      <c r="ALH8" s="141"/>
      <c r="ALI8" s="141"/>
      <c r="ALJ8" s="141"/>
      <c r="ALK8" s="141"/>
      <c r="ALL8" s="141"/>
      <c r="ALM8" s="141"/>
      <c r="ALN8" s="141"/>
      <c r="ALO8" s="141"/>
      <c r="ALP8" s="141"/>
      <c r="ALQ8" s="141"/>
      <c r="ALR8" s="141"/>
      <c r="ALS8" s="141"/>
      <c r="ALT8" s="141"/>
      <c r="ALU8" s="141"/>
      <c r="ALV8" s="141"/>
      <c r="ALW8" s="141"/>
      <c r="ALX8" s="141"/>
      <c r="ALY8" s="141"/>
      <c r="ALZ8" s="141"/>
      <c r="AMA8" s="141"/>
      <c r="AMB8" s="141"/>
      <c r="AMC8" s="141"/>
      <c r="AMD8" s="141"/>
      <c r="AME8" s="141"/>
      <c r="AMF8" s="141"/>
      <c r="AMG8" s="141"/>
      <c r="AMH8" s="141"/>
      <c r="AMI8" s="141"/>
      <c r="AMJ8" s="141"/>
      <c r="AMK8" s="141"/>
      <c r="AML8" s="141"/>
    </row>
    <row r="9" spans="2:1026" ht="19.5" x14ac:dyDescent="0.25">
      <c r="B9" s="739" t="s">
        <v>109</v>
      </c>
      <c r="C9" s="739"/>
      <c r="D9" s="739"/>
      <c r="E9" s="739"/>
      <c r="F9" s="739"/>
      <c r="G9" s="143"/>
      <c r="H9" s="143"/>
      <c r="I9" s="143"/>
      <c r="J9" s="143"/>
      <c r="K9" s="143"/>
      <c r="L9" s="143"/>
    </row>
    <row r="10" spans="2:1026" ht="18" x14ac:dyDescent="0.25">
      <c r="B10" s="145"/>
      <c r="C10" s="146"/>
      <c r="D10" s="146"/>
      <c r="E10" s="223"/>
      <c r="F10" s="530"/>
      <c r="G10" s="143"/>
      <c r="H10" s="143"/>
      <c r="I10" s="143"/>
      <c r="J10" s="143"/>
      <c r="K10" s="143"/>
      <c r="L10" s="143"/>
    </row>
    <row r="11" spans="2:1026" ht="9.75" customHeight="1" x14ac:dyDescent="0.2">
      <c r="C11" s="143"/>
      <c r="D11" s="143"/>
      <c r="E11" s="224"/>
      <c r="F11" s="531"/>
      <c r="G11" s="143"/>
      <c r="H11" s="143"/>
      <c r="I11" s="143"/>
      <c r="J11" s="143"/>
      <c r="K11" s="143"/>
      <c r="L11" s="143"/>
    </row>
    <row r="12" spans="2:1026" x14ac:dyDescent="0.2">
      <c r="B12" s="737"/>
      <c r="C12" s="737"/>
      <c r="D12" s="147"/>
      <c r="E12" s="701" t="s">
        <v>275</v>
      </c>
      <c r="F12" s="701"/>
    </row>
    <row r="13" spans="2:1026" ht="12.75" customHeight="1" x14ac:dyDescent="0.2">
      <c r="B13" s="148"/>
      <c r="C13" s="149" t="s">
        <v>178</v>
      </c>
      <c r="D13" s="150"/>
      <c r="E13" s="225">
        <v>2020</v>
      </c>
      <c r="F13" s="532">
        <v>2019</v>
      </c>
    </row>
    <row r="14" spans="2:1026" x14ac:dyDescent="0.2">
      <c r="B14" s="151"/>
      <c r="C14" s="152"/>
      <c r="D14" s="153"/>
      <c r="E14" s="320"/>
      <c r="F14" s="533"/>
    </row>
    <row r="15" spans="2:1026" x14ac:dyDescent="0.2">
      <c r="B15" s="154"/>
      <c r="C15" s="155"/>
      <c r="D15" s="156"/>
      <c r="E15" s="227"/>
      <c r="F15" s="534"/>
    </row>
    <row r="16" spans="2:1026" x14ac:dyDescent="0.2">
      <c r="B16" s="154"/>
      <c r="C16" s="155" t="s">
        <v>110</v>
      </c>
      <c r="D16" s="156"/>
      <c r="E16" s="227">
        <f>+RESULTADO!D12/1000</f>
        <v>15270031.15</v>
      </c>
      <c r="F16" s="441">
        <v>16810603.088</v>
      </c>
    </row>
    <row r="17" spans="1:1026" x14ac:dyDescent="0.2">
      <c r="B17" s="154"/>
      <c r="C17" s="155"/>
      <c r="D17" s="156"/>
      <c r="E17" s="227"/>
      <c r="F17" s="534"/>
    </row>
    <row r="18" spans="1:1026" x14ac:dyDescent="0.2">
      <c r="B18" s="154"/>
      <c r="C18" s="155" t="s">
        <v>111</v>
      </c>
      <c r="D18" s="156"/>
      <c r="E18" s="588">
        <f>46+3+4</f>
        <v>53</v>
      </c>
      <c r="F18" s="534">
        <v>67</v>
      </c>
    </row>
    <row r="19" spans="1:1026" x14ac:dyDescent="0.2">
      <c r="B19" s="154"/>
      <c r="C19" s="155"/>
      <c r="D19" s="156"/>
      <c r="E19" s="227"/>
      <c r="F19" s="534"/>
    </row>
    <row r="20" spans="1:1026" x14ac:dyDescent="0.2">
      <c r="B20" s="154"/>
      <c r="C20" s="155" t="s">
        <v>112</v>
      </c>
      <c r="D20" s="156"/>
      <c r="E20" s="227">
        <v>53708</v>
      </c>
      <c r="F20" s="441">
        <v>51575</v>
      </c>
      <c r="H20" s="442"/>
    </row>
    <row r="21" spans="1:1026" x14ac:dyDescent="0.2">
      <c r="B21" s="154"/>
      <c r="C21" s="155"/>
      <c r="D21" s="156"/>
      <c r="E21" s="227"/>
      <c r="F21" s="534"/>
    </row>
    <row r="22" spans="1:1026" x14ac:dyDescent="0.2">
      <c r="B22" s="154"/>
      <c r="C22" s="155" t="s">
        <v>113</v>
      </c>
      <c r="D22" s="156"/>
      <c r="E22" s="422">
        <v>3</v>
      </c>
      <c r="F22" s="535">
        <v>3</v>
      </c>
    </row>
    <row r="23" spans="1:1026" x14ac:dyDescent="0.2">
      <c r="B23" s="154"/>
      <c r="C23" s="155"/>
      <c r="D23" s="156"/>
      <c r="E23" s="321"/>
      <c r="F23" s="536"/>
    </row>
    <row r="24" spans="1:1026" hidden="1" x14ac:dyDescent="0.2">
      <c r="B24" s="154"/>
      <c r="C24" s="155" t="s">
        <v>91</v>
      </c>
      <c r="D24" s="156"/>
      <c r="E24" s="226">
        <v>0</v>
      </c>
      <c r="F24" s="537">
        <v>0</v>
      </c>
    </row>
    <row r="25" spans="1:1026" x14ac:dyDescent="0.2">
      <c r="B25" s="148"/>
      <c r="C25" s="157"/>
      <c r="D25" s="158"/>
      <c r="E25" s="322"/>
      <c r="F25" s="538"/>
    </row>
    <row r="27" spans="1:1026" s="324" customFormat="1" x14ac:dyDescent="0.2">
      <c r="B27" s="141"/>
      <c r="C27" s="141"/>
      <c r="D27" s="141"/>
      <c r="E27" s="228"/>
      <c r="F27" s="235"/>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141"/>
      <c r="EW27" s="141"/>
      <c r="EX27" s="141"/>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41"/>
      <c r="GX27" s="141"/>
      <c r="GY27" s="141"/>
      <c r="GZ27" s="141"/>
      <c r="HA27" s="141"/>
      <c r="HB27" s="141"/>
      <c r="HC27" s="141"/>
      <c r="HD27" s="141"/>
      <c r="HE27" s="141"/>
      <c r="HF27" s="141"/>
      <c r="HG27" s="141"/>
      <c r="HH27" s="141"/>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41"/>
      <c r="IJ27" s="141"/>
      <c r="IK27" s="141"/>
      <c r="IL27" s="141"/>
      <c r="IM27" s="141"/>
      <c r="IN27" s="141"/>
      <c r="IO27" s="141"/>
      <c r="IP27" s="141"/>
      <c r="IQ27" s="141"/>
      <c r="IR27" s="141"/>
      <c r="IS27" s="141"/>
      <c r="IT27" s="141"/>
      <c r="IU27" s="141"/>
      <c r="IV27" s="141"/>
      <c r="IW27" s="141"/>
      <c r="IX27" s="141"/>
      <c r="IY27" s="141"/>
      <c r="IZ27" s="141"/>
      <c r="JA27" s="141"/>
      <c r="JB27" s="141"/>
      <c r="JC27" s="141"/>
      <c r="JD27" s="141"/>
      <c r="JE27" s="141"/>
      <c r="JF27" s="141"/>
      <c r="JG27" s="141"/>
      <c r="JH27" s="141"/>
      <c r="JI27" s="141"/>
      <c r="JJ27" s="141"/>
      <c r="JK27" s="141"/>
      <c r="JL27" s="141"/>
      <c r="JM27" s="141"/>
      <c r="JN27" s="141"/>
      <c r="JO27" s="141"/>
      <c r="JP27" s="141"/>
      <c r="JQ27" s="141"/>
      <c r="JR27" s="141"/>
      <c r="JS27" s="141"/>
      <c r="JT27" s="141"/>
      <c r="JU27" s="141"/>
      <c r="JV27" s="141"/>
      <c r="JW27" s="141"/>
      <c r="JX27" s="141"/>
      <c r="JY27" s="141"/>
      <c r="JZ27" s="141"/>
      <c r="KA27" s="141"/>
      <c r="KB27" s="141"/>
      <c r="KC27" s="141"/>
      <c r="KD27" s="141"/>
      <c r="KE27" s="141"/>
      <c r="KF27" s="141"/>
      <c r="KG27" s="141"/>
      <c r="KH27" s="141"/>
      <c r="KI27" s="141"/>
      <c r="KJ27" s="141"/>
      <c r="KK27" s="141"/>
      <c r="KL27" s="141"/>
      <c r="KM27" s="141"/>
      <c r="KN27" s="141"/>
      <c r="KO27" s="141"/>
      <c r="KP27" s="141"/>
      <c r="KQ27" s="141"/>
      <c r="KR27" s="141"/>
      <c r="KS27" s="141"/>
      <c r="KT27" s="141"/>
      <c r="KU27" s="141"/>
      <c r="KV27" s="141"/>
      <c r="KW27" s="141"/>
      <c r="KX27" s="141"/>
      <c r="KY27" s="141"/>
      <c r="KZ27" s="141"/>
      <c r="LA27" s="141"/>
      <c r="LB27" s="141"/>
      <c r="LC27" s="141"/>
      <c r="LD27" s="141"/>
      <c r="LE27" s="141"/>
      <c r="LF27" s="141"/>
      <c r="LG27" s="141"/>
      <c r="LH27" s="141"/>
      <c r="LI27" s="141"/>
      <c r="LJ27" s="141"/>
      <c r="LK27" s="141"/>
      <c r="LL27" s="141"/>
      <c r="LM27" s="141"/>
      <c r="LN27" s="141"/>
      <c r="LO27" s="141"/>
      <c r="LP27" s="141"/>
      <c r="LQ27" s="141"/>
      <c r="LR27" s="141"/>
      <c r="LS27" s="141"/>
      <c r="LT27" s="141"/>
      <c r="LU27" s="141"/>
      <c r="LV27" s="141"/>
      <c r="LW27" s="141"/>
      <c r="LX27" s="141"/>
      <c r="LY27" s="141"/>
      <c r="LZ27" s="141"/>
      <c r="MA27" s="141"/>
      <c r="MB27" s="141"/>
      <c r="MC27" s="141"/>
      <c r="MD27" s="141"/>
      <c r="ME27" s="141"/>
      <c r="MF27" s="141"/>
      <c r="MG27" s="141"/>
      <c r="MH27" s="141"/>
      <c r="MI27" s="141"/>
      <c r="MJ27" s="141"/>
      <c r="MK27" s="141"/>
      <c r="ML27" s="141"/>
      <c r="MM27" s="141"/>
      <c r="MN27" s="141"/>
      <c r="MO27" s="141"/>
      <c r="MP27" s="141"/>
      <c r="MQ27" s="141"/>
      <c r="MR27" s="141"/>
      <c r="MS27" s="141"/>
      <c r="MT27" s="141"/>
      <c r="MU27" s="141"/>
      <c r="MV27" s="141"/>
      <c r="MW27" s="141"/>
      <c r="MX27" s="141"/>
      <c r="MY27" s="141"/>
      <c r="MZ27" s="141"/>
      <c r="NA27" s="141"/>
      <c r="NB27" s="141"/>
      <c r="NC27" s="141"/>
      <c r="ND27" s="141"/>
      <c r="NE27" s="141"/>
      <c r="NF27" s="141"/>
      <c r="NG27" s="141"/>
      <c r="NH27" s="141"/>
      <c r="NI27" s="141"/>
      <c r="NJ27" s="141"/>
      <c r="NK27" s="141"/>
      <c r="NL27" s="141"/>
      <c r="NM27" s="141"/>
      <c r="NN27" s="141"/>
      <c r="NO27" s="141"/>
      <c r="NP27" s="141"/>
      <c r="NQ27" s="141"/>
      <c r="NR27" s="141"/>
      <c r="NS27" s="141"/>
      <c r="NT27" s="141"/>
      <c r="NU27" s="141"/>
      <c r="NV27" s="141"/>
      <c r="NW27" s="141"/>
      <c r="NX27" s="141"/>
      <c r="NY27" s="141"/>
      <c r="NZ27" s="141"/>
      <c r="OA27" s="141"/>
      <c r="OB27" s="141"/>
      <c r="OC27" s="141"/>
      <c r="OD27" s="141"/>
      <c r="OE27" s="141"/>
      <c r="OF27" s="141"/>
      <c r="OG27" s="141"/>
      <c r="OH27" s="141"/>
      <c r="OI27" s="141"/>
      <c r="OJ27" s="141"/>
      <c r="OK27" s="141"/>
      <c r="OL27" s="141"/>
      <c r="OM27" s="141"/>
      <c r="ON27" s="141"/>
      <c r="OO27" s="141"/>
      <c r="OP27" s="141"/>
      <c r="OQ27" s="141"/>
      <c r="OR27" s="141"/>
      <c r="OS27" s="141"/>
      <c r="OT27" s="141"/>
      <c r="OU27" s="141"/>
      <c r="OV27" s="141"/>
      <c r="OW27" s="141"/>
      <c r="OX27" s="141"/>
      <c r="OY27" s="141"/>
      <c r="OZ27" s="141"/>
      <c r="PA27" s="141"/>
      <c r="PB27" s="141"/>
      <c r="PC27" s="141"/>
      <c r="PD27" s="141"/>
      <c r="PE27" s="141"/>
      <c r="PF27" s="141"/>
      <c r="PG27" s="141"/>
      <c r="PH27" s="141"/>
      <c r="PI27" s="141"/>
      <c r="PJ27" s="141"/>
      <c r="PK27" s="141"/>
      <c r="PL27" s="141"/>
      <c r="PM27" s="141"/>
      <c r="PN27" s="141"/>
      <c r="PO27" s="141"/>
      <c r="PP27" s="141"/>
      <c r="PQ27" s="141"/>
      <c r="PR27" s="141"/>
      <c r="PS27" s="141"/>
      <c r="PT27" s="141"/>
      <c r="PU27" s="141"/>
      <c r="PV27" s="141"/>
      <c r="PW27" s="141"/>
      <c r="PX27" s="141"/>
      <c r="PY27" s="141"/>
      <c r="PZ27" s="141"/>
      <c r="QA27" s="141"/>
      <c r="QB27" s="141"/>
      <c r="QC27" s="141"/>
      <c r="QD27" s="141"/>
      <c r="QE27" s="141"/>
      <c r="QF27" s="141"/>
      <c r="QG27" s="141"/>
      <c r="QH27" s="141"/>
      <c r="QI27" s="141"/>
      <c r="QJ27" s="141"/>
      <c r="QK27" s="141"/>
      <c r="QL27" s="141"/>
      <c r="QM27" s="141"/>
      <c r="QN27" s="141"/>
      <c r="QO27" s="141"/>
      <c r="QP27" s="141"/>
      <c r="QQ27" s="141"/>
      <c r="QR27" s="141"/>
      <c r="QS27" s="141"/>
      <c r="QT27" s="141"/>
      <c r="QU27" s="141"/>
      <c r="QV27" s="141"/>
      <c r="QW27" s="141"/>
      <c r="QX27" s="141"/>
      <c r="QY27" s="141"/>
      <c r="QZ27" s="141"/>
      <c r="RA27" s="141"/>
      <c r="RB27" s="141"/>
      <c r="RC27" s="141"/>
      <c r="RD27" s="141"/>
      <c r="RE27" s="141"/>
      <c r="RF27" s="141"/>
      <c r="RG27" s="141"/>
      <c r="RH27" s="141"/>
      <c r="RI27" s="141"/>
      <c r="RJ27" s="141"/>
      <c r="RK27" s="141"/>
      <c r="RL27" s="141"/>
      <c r="RM27" s="141"/>
      <c r="RN27" s="141"/>
      <c r="RO27" s="141"/>
      <c r="RP27" s="141"/>
      <c r="RQ27" s="141"/>
      <c r="RR27" s="141"/>
      <c r="RS27" s="141"/>
      <c r="RT27" s="141"/>
      <c r="RU27" s="141"/>
      <c r="RV27" s="141"/>
      <c r="RW27" s="141"/>
      <c r="RX27" s="141"/>
      <c r="RY27" s="141"/>
      <c r="RZ27" s="141"/>
      <c r="SA27" s="141"/>
      <c r="SB27" s="141"/>
      <c r="SC27" s="141"/>
      <c r="SD27" s="141"/>
      <c r="SE27" s="141"/>
      <c r="SF27" s="141"/>
      <c r="SG27" s="141"/>
      <c r="SH27" s="141"/>
      <c r="SI27" s="141"/>
      <c r="SJ27" s="141"/>
      <c r="SK27" s="141"/>
      <c r="SL27" s="141"/>
      <c r="SM27" s="141"/>
      <c r="SN27" s="141"/>
      <c r="SO27" s="141"/>
      <c r="SP27" s="141"/>
      <c r="SQ27" s="141"/>
      <c r="SR27" s="141"/>
      <c r="SS27" s="141"/>
      <c r="ST27" s="141"/>
      <c r="SU27" s="141"/>
      <c r="SV27" s="141"/>
      <c r="SW27" s="141"/>
      <c r="SX27" s="141"/>
      <c r="SY27" s="141"/>
      <c r="SZ27" s="141"/>
      <c r="TA27" s="141"/>
      <c r="TB27" s="141"/>
      <c r="TC27" s="141"/>
      <c r="TD27" s="141"/>
      <c r="TE27" s="141"/>
      <c r="TF27" s="141"/>
      <c r="TG27" s="141"/>
      <c r="TH27" s="141"/>
      <c r="TI27" s="141"/>
      <c r="TJ27" s="141"/>
      <c r="TK27" s="141"/>
      <c r="TL27" s="141"/>
      <c r="TM27" s="141"/>
      <c r="TN27" s="141"/>
      <c r="TO27" s="141"/>
      <c r="TP27" s="141"/>
      <c r="TQ27" s="141"/>
      <c r="TR27" s="141"/>
      <c r="TS27" s="141"/>
      <c r="TT27" s="141"/>
      <c r="TU27" s="141"/>
      <c r="TV27" s="141"/>
      <c r="TW27" s="141"/>
      <c r="TX27" s="141"/>
      <c r="TY27" s="141"/>
      <c r="TZ27" s="141"/>
      <c r="UA27" s="141"/>
      <c r="UB27" s="141"/>
      <c r="UC27" s="141"/>
      <c r="UD27" s="141"/>
      <c r="UE27" s="141"/>
      <c r="UF27" s="141"/>
      <c r="UG27" s="141"/>
      <c r="UH27" s="141"/>
      <c r="UI27" s="141"/>
      <c r="UJ27" s="141"/>
      <c r="UK27" s="141"/>
      <c r="UL27" s="141"/>
      <c r="UM27" s="141"/>
      <c r="UN27" s="141"/>
      <c r="UO27" s="141"/>
      <c r="UP27" s="141"/>
      <c r="UQ27" s="141"/>
      <c r="UR27" s="141"/>
      <c r="US27" s="141"/>
      <c r="UT27" s="141"/>
      <c r="UU27" s="141"/>
      <c r="UV27" s="141"/>
      <c r="UW27" s="141"/>
      <c r="UX27" s="141"/>
      <c r="UY27" s="141"/>
      <c r="UZ27" s="141"/>
      <c r="VA27" s="141"/>
      <c r="VB27" s="141"/>
      <c r="VC27" s="141"/>
      <c r="VD27" s="141"/>
      <c r="VE27" s="141"/>
      <c r="VF27" s="141"/>
      <c r="VG27" s="141"/>
      <c r="VH27" s="141"/>
      <c r="VI27" s="141"/>
      <c r="VJ27" s="141"/>
      <c r="VK27" s="141"/>
      <c r="VL27" s="141"/>
      <c r="VM27" s="141"/>
      <c r="VN27" s="141"/>
      <c r="VO27" s="141"/>
      <c r="VP27" s="141"/>
      <c r="VQ27" s="141"/>
      <c r="VR27" s="141"/>
      <c r="VS27" s="141"/>
      <c r="VT27" s="141"/>
      <c r="VU27" s="141"/>
      <c r="VV27" s="141"/>
      <c r="VW27" s="141"/>
      <c r="VX27" s="141"/>
      <c r="VY27" s="141"/>
      <c r="VZ27" s="141"/>
      <c r="WA27" s="141"/>
      <c r="WB27" s="141"/>
      <c r="WC27" s="141"/>
      <c r="WD27" s="141"/>
      <c r="WE27" s="141"/>
      <c r="WF27" s="141"/>
      <c r="WG27" s="141"/>
      <c r="WH27" s="141"/>
      <c r="WI27" s="141"/>
      <c r="WJ27" s="141"/>
      <c r="WK27" s="141"/>
      <c r="WL27" s="141"/>
      <c r="WM27" s="141"/>
      <c r="WN27" s="141"/>
      <c r="WO27" s="141"/>
      <c r="WP27" s="141"/>
      <c r="WQ27" s="141"/>
      <c r="WR27" s="141"/>
      <c r="WS27" s="141"/>
      <c r="WT27" s="141"/>
      <c r="WU27" s="141"/>
      <c r="WV27" s="141"/>
      <c r="WW27" s="141"/>
      <c r="WX27" s="141"/>
      <c r="WY27" s="141"/>
      <c r="WZ27" s="141"/>
      <c r="XA27" s="141"/>
      <c r="XB27" s="141"/>
      <c r="XC27" s="141"/>
      <c r="XD27" s="141"/>
      <c r="XE27" s="141"/>
      <c r="XF27" s="141"/>
      <c r="XG27" s="141"/>
      <c r="XH27" s="141"/>
      <c r="XI27" s="141"/>
      <c r="XJ27" s="141"/>
      <c r="XK27" s="141"/>
      <c r="XL27" s="141"/>
      <c r="XM27" s="141"/>
      <c r="XN27" s="141"/>
      <c r="XO27" s="141"/>
      <c r="XP27" s="141"/>
      <c r="XQ27" s="141"/>
      <c r="XR27" s="141"/>
      <c r="XS27" s="141"/>
      <c r="XT27" s="141"/>
      <c r="XU27" s="141"/>
      <c r="XV27" s="141"/>
      <c r="XW27" s="141"/>
      <c r="XX27" s="141"/>
      <c r="XY27" s="141"/>
      <c r="XZ27" s="141"/>
      <c r="YA27" s="141"/>
      <c r="YB27" s="141"/>
      <c r="YC27" s="141"/>
      <c r="YD27" s="141"/>
      <c r="YE27" s="141"/>
      <c r="YF27" s="141"/>
      <c r="YG27" s="141"/>
      <c r="YH27" s="141"/>
      <c r="YI27" s="141"/>
      <c r="YJ27" s="141"/>
      <c r="YK27" s="141"/>
      <c r="YL27" s="141"/>
      <c r="YM27" s="141"/>
      <c r="YN27" s="141"/>
      <c r="YO27" s="141"/>
      <c r="YP27" s="141"/>
      <c r="YQ27" s="141"/>
      <c r="YR27" s="141"/>
      <c r="YS27" s="141"/>
      <c r="YT27" s="141"/>
      <c r="YU27" s="141"/>
      <c r="YV27" s="141"/>
      <c r="YW27" s="141"/>
      <c r="YX27" s="141"/>
      <c r="YY27" s="141"/>
      <c r="YZ27" s="141"/>
      <c r="ZA27" s="141"/>
      <c r="ZB27" s="141"/>
      <c r="ZC27" s="141"/>
      <c r="ZD27" s="141"/>
      <c r="ZE27" s="141"/>
      <c r="ZF27" s="141"/>
      <c r="ZG27" s="141"/>
      <c r="ZH27" s="141"/>
      <c r="ZI27" s="141"/>
      <c r="ZJ27" s="141"/>
      <c r="ZK27" s="141"/>
      <c r="ZL27" s="141"/>
      <c r="ZM27" s="141"/>
      <c r="ZN27" s="141"/>
      <c r="ZO27" s="141"/>
      <c r="ZP27" s="141"/>
      <c r="ZQ27" s="141"/>
      <c r="ZR27" s="141"/>
      <c r="ZS27" s="141"/>
      <c r="ZT27" s="141"/>
      <c r="ZU27" s="141"/>
      <c r="ZV27" s="141"/>
      <c r="ZW27" s="141"/>
      <c r="ZX27" s="141"/>
      <c r="ZY27" s="141"/>
      <c r="ZZ27" s="141"/>
      <c r="AAA27" s="141"/>
      <c r="AAB27" s="141"/>
      <c r="AAC27" s="141"/>
      <c r="AAD27" s="141"/>
      <c r="AAE27" s="141"/>
      <c r="AAF27" s="141"/>
      <c r="AAG27" s="141"/>
      <c r="AAH27" s="141"/>
      <c r="AAI27" s="141"/>
      <c r="AAJ27" s="141"/>
      <c r="AAK27" s="141"/>
      <c r="AAL27" s="141"/>
      <c r="AAM27" s="141"/>
      <c r="AAN27" s="141"/>
      <c r="AAO27" s="141"/>
      <c r="AAP27" s="141"/>
      <c r="AAQ27" s="141"/>
      <c r="AAR27" s="141"/>
      <c r="AAS27" s="141"/>
      <c r="AAT27" s="141"/>
      <c r="AAU27" s="141"/>
      <c r="AAV27" s="141"/>
      <c r="AAW27" s="141"/>
      <c r="AAX27" s="141"/>
      <c r="AAY27" s="141"/>
      <c r="AAZ27" s="141"/>
      <c r="ABA27" s="141"/>
      <c r="ABB27" s="141"/>
      <c r="ABC27" s="141"/>
      <c r="ABD27" s="141"/>
      <c r="ABE27" s="141"/>
      <c r="ABF27" s="141"/>
      <c r="ABG27" s="141"/>
      <c r="ABH27" s="141"/>
      <c r="ABI27" s="141"/>
      <c r="ABJ27" s="141"/>
      <c r="ABK27" s="141"/>
      <c r="ABL27" s="141"/>
      <c r="ABM27" s="141"/>
      <c r="ABN27" s="141"/>
      <c r="ABO27" s="141"/>
      <c r="ABP27" s="141"/>
      <c r="ABQ27" s="141"/>
      <c r="ABR27" s="141"/>
      <c r="ABS27" s="141"/>
      <c r="ABT27" s="141"/>
      <c r="ABU27" s="141"/>
      <c r="ABV27" s="141"/>
      <c r="ABW27" s="141"/>
      <c r="ABX27" s="141"/>
      <c r="ABY27" s="141"/>
      <c r="ABZ27" s="141"/>
      <c r="ACA27" s="141"/>
      <c r="ACB27" s="141"/>
      <c r="ACC27" s="141"/>
      <c r="ACD27" s="141"/>
      <c r="ACE27" s="141"/>
      <c r="ACF27" s="141"/>
      <c r="ACG27" s="141"/>
      <c r="ACH27" s="141"/>
      <c r="ACI27" s="141"/>
      <c r="ACJ27" s="141"/>
      <c r="ACK27" s="141"/>
      <c r="ACL27" s="141"/>
      <c r="ACM27" s="141"/>
      <c r="ACN27" s="141"/>
      <c r="ACO27" s="141"/>
      <c r="ACP27" s="141"/>
      <c r="ACQ27" s="141"/>
      <c r="ACR27" s="141"/>
      <c r="ACS27" s="141"/>
      <c r="ACT27" s="141"/>
      <c r="ACU27" s="141"/>
      <c r="ACV27" s="141"/>
      <c r="ACW27" s="141"/>
      <c r="ACX27" s="141"/>
      <c r="ACY27" s="141"/>
      <c r="ACZ27" s="141"/>
      <c r="ADA27" s="141"/>
      <c r="ADB27" s="141"/>
      <c r="ADC27" s="141"/>
      <c r="ADD27" s="141"/>
      <c r="ADE27" s="141"/>
      <c r="ADF27" s="141"/>
      <c r="ADG27" s="141"/>
      <c r="ADH27" s="141"/>
      <c r="ADI27" s="141"/>
      <c r="ADJ27" s="141"/>
      <c r="ADK27" s="141"/>
      <c r="ADL27" s="141"/>
      <c r="ADM27" s="141"/>
      <c r="ADN27" s="141"/>
      <c r="ADO27" s="141"/>
      <c r="ADP27" s="141"/>
      <c r="ADQ27" s="141"/>
      <c r="ADR27" s="141"/>
      <c r="ADS27" s="141"/>
      <c r="ADT27" s="141"/>
      <c r="ADU27" s="141"/>
      <c r="ADV27" s="141"/>
      <c r="ADW27" s="141"/>
      <c r="ADX27" s="141"/>
      <c r="ADY27" s="141"/>
      <c r="ADZ27" s="141"/>
      <c r="AEA27" s="141"/>
      <c r="AEB27" s="141"/>
      <c r="AEC27" s="141"/>
      <c r="AED27" s="141"/>
      <c r="AEE27" s="141"/>
      <c r="AEF27" s="141"/>
      <c r="AEG27" s="141"/>
      <c r="AEH27" s="141"/>
      <c r="AEI27" s="141"/>
      <c r="AEJ27" s="141"/>
      <c r="AEK27" s="141"/>
      <c r="AEL27" s="141"/>
      <c r="AEM27" s="141"/>
      <c r="AEN27" s="141"/>
      <c r="AEO27" s="141"/>
      <c r="AEP27" s="141"/>
      <c r="AEQ27" s="141"/>
      <c r="AER27" s="141"/>
      <c r="AES27" s="141"/>
      <c r="AET27" s="141"/>
      <c r="AEU27" s="141"/>
      <c r="AEV27" s="141"/>
      <c r="AEW27" s="141"/>
      <c r="AEX27" s="141"/>
      <c r="AEY27" s="141"/>
      <c r="AEZ27" s="141"/>
      <c r="AFA27" s="141"/>
      <c r="AFB27" s="141"/>
      <c r="AFC27" s="141"/>
      <c r="AFD27" s="141"/>
      <c r="AFE27" s="141"/>
      <c r="AFF27" s="141"/>
      <c r="AFG27" s="141"/>
      <c r="AFH27" s="141"/>
      <c r="AFI27" s="141"/>
      <c r="AFJ27" s="141"/>
      <c r="AFK27" s="141"/>
      <c r="AFL27" s="141"/>
      <c r="AFM27" s="141"/>
      <c r="AFN27" s="141"/>
      <c r="AFO27" s="141"/>
      <c r="AFP27" s="141"/>
      <c r="AFQ27" s="141"/>
      <c r="AFR27" s="141"/>
      <c r="AFS27" s="141"/>
      <c r="AFT27" s="141"/>
      <c r="AFU27" s="141"/>
      <c r="AFV27" s="141"/>
      <c r="AFW27" s="141"/>
      <c r="AFX27" s="141"/>
      <c r="AFY27" s="141"/>
      <c r="AFZ27" s="141"/>
      <c r="AGA27" s="141"/>
      <c r="AGB27" s="141"/>
      <c r="AGC27" s="141"/>
      <c r="AGD27" s="141"/>
      <c r="AGE27" s="141"/>
      <c r="AGF27" s="141"/>
      <c r="AGG27" s="141"/>
      <c r="AGH27" s="141"/>
      <c r="AGI27" s="141"/>
      <c r="AGJ27" s="141"/>
      <c r="AGK27" s="141"/>
      <c r="AGL27" s="141"/>
      <c r="AGM27" s="141"/>
      <c r="AGN27" s="141"/>
      <c r="AGO27" s="141"/>
      <c r="AGP27" s="141"/>
      <c r="AGQ27" s="141"/>
      <c r="AGR27" s="141"/>
      <c r="AGS27" s="141"/>
      <c r="AGT27" s="141"/>
      <c r="AGU27" s="141"/>
      <c r="AGV27" s="141"/>
      <c r="AGW27" s="141"/>
      <c r="AGX27" s="141"/>
      <c r="AGY27" s="141"/>
      <c r="AGZ27" s="141"/>
      <c r="AHA27" s="141"/>
      <c r="AHB27" s="141"/>
      <c r="AHC27" s="141"/>
      <c r="AHD27" s="141"/>
      <c r="AHE27" s="141"/>
      <c r="AHF27" s="141"/>
      <c r="AHG27" s="141"/>
      <c r="AHH27" s="141"/>
      <c r="AHI27" s="141"/>
      <c r="AHJ27" s="141"/>
      <c r="AHK27" s="141"/>
      <c r="AHL27" s="141"/>
      <c r="AHM27" s="141"/>
      <c r="AHN27" s="141"/>
      <c r="AHO27" s="141"/>
      <c r="AHP27" s="141"/>
      <c r="AHQ27" s="141"/>
      <c r="AHR27" s="141"/>
      <c r="AHS27" s="141"/>
      <c r="AHT27" s="141"/>
      <c r="AHU27" s="141"/>
      <c r="AHV27" s="141"/>
      <c r="AHW27" s="141"/>
      <c r="AHX27" s="141"/>
      <c r="AHY27" s="141"/>
      <c r="AHZ27" s="141"/>
      <c r="AIA27" s="141"/>
      <c r="AIB27" s="141"/>
      <c r="AIC27" s="141"/>
      <c r="AID27" s="141"/>
      <c r="AIE27" s="141"/>
      <c r="AIF27" s="141"/>
      <c r="AIG27" s="141"/>
      <c r="AIH27" s="141"/>
      <c r="AII27" s="141"/>
      <c r="AIJ27" s="141"/>
      <c r="AIK27" s="141"/>
      <c r="AIL27" s="141"/>
      <c r="AIM27" s="141"/>
      <c r="AIN27" s="141"/>
      <c r="AIO27" s="141"/>
      <c r="AIP27" s="141"/>
      <c r="AIQ27" s="141"/>
      <c r="AIR27" s="141"/>
      <c r="AIS27" s="141"/>
      <c r="AIT27" s="141"/>
      <c r="AIU27" s="141"/>
      <c r="AIV27" s="141"/>
      <c r="AIW27" s="141"/>
      <c r="AIX27" s="141"/>
      <c r="AIY27" s="141"/>
      <c r="AIZ27" s="141"/>
      <c r="AJA27" s="141"/>
      <c r="AJB27" s="141"/>
      <c r="AJC27" s="141"/>
      <c r="AJD27" s="141"/>
      <c r="AJE27" s="141"/>
      <c r="AJF27" s="141"/>
      <c r="AJG27" s="141"/>
      <c r="AJH27" s="141"/>
      <c r="AJI27" s="141"/>
      <c r="AJJ27" s="141"/>
      <c r="AJK27" s="141"/>
      <c r="AJL27" s="141"/>
      <c r="AJM27" s="141"/>
      <c r="AJN27" s="141"/>
      <c r="AJO27" s="141"/>
      <c r="AJP27" s="141"/>
      <c r="AJQ27" s="141"/>
      <c r="AJR27" s="141"/>
      <c r="AJS27" s="141"/>
      <c r="AJT27" s="141"/>
      <c r="AJU27" s="141"/>
      <c r="AJV27" s="141"/>
      <c r="AJW27" s="141"/>
      <c r="AJX27" s="141"/>
      <c r="AJY27" s="141"/>
      <c r="AJZ27" s="141"/>
      <c r="AKA27" s="141"/>
      <c r="AKB27" s="141"/>
      <c r="AKC27" s="141"/>
      <c r="AKD27" s="141"/>
      <c r="AKE27" s="141"/>
      <c r="AKF27" s="141"/>
      <c r="AKG27" s="141"/>
      <c r="AKH27" s="141"/>
      <c r="AKI27" s="141"/>
      <c r="AKJ27" s="141"/>
      <c r="AKK27" s="141"/>
      <c r="AKL27" s="141"/>
      <c r="AKM27" s="141"/>
      <c r="AKN27" s="141"/>
      <c r="AKO27" s="141"/>
      <c r="AKP27" s="141"/>
      <c r="AKQ27" s="141"/>
      <c r="AKR27" s="141"/>
      <c r="AKS27" s="141"/>
      <c r="AKT27" s="141"/>
      <c r="AKU27" s="141"/>
      <c r="AKV27" s="141"/>
      <c r="AKW27" s="141"/>
      <c r="AKX27" s="141"/>
      <c r="AKY27" s="141"/>
      <c r="AKZ27" s="141"/>
      <c r="ALA27" s="141"/>
      <c r="ALB27" s="141"/>
      <c r="ALC27" s="141"/>
      <c r="ALD27" s="141"/>
      <c r="ALE27" s="141"/>
      <c r="ALF27" s="141"/>
      <c r="ALG27" s="141"/>
      <c r="ALH27" s="141"/>
      <c r="ALI27" s="141"/>
      <c r="ALJ27" s="141"/>
      <c r="ALK27" s="141"/>
      <c r="ALL27" s="141"/>
      <c r="ALM27" s="141"/>
      <c r="ALN27" s="141"/>
      <c r="ALO27" s="141"/>
      <c r="ALP27" s="141"/>
      <c r="ALQ27" s="141"/>
      <c r="ALR27" s="141"/>
      <c r="ALS27" s="141"/>
      <c r="ALT27" s="141"/>
      <c r="ALU27" s="141"/>
      <c r="ALV27" s="141"/>
      <c r="ALW27" s="141"/>
      <c r="ALX27" s="141"/>
      <c r="ALY27" s="141"/>
      <c r="ALZ27" s="141"/>
      <c r="AMA27" s="141"/>
      <c r="AMB27" s="141"/>
      <c r="AMC27" s="141"/>
      <c r="AMD27" s="141"/>
      <c r="AME27" s="141"/>
      <c r="AMF27" s="141"/>
      <c r="AMG27" s="141"/>
      <c r="AMH27" s="141"/>
      <c r="AMI27" s="141"/>
      <c r="AMJ27" s="141"/>
      <c r="AMK27" s="141"/>
      <c r="AML27" s="141"/>
    </row>
    <row r="28" spans="1:1026" s="274" customFormat="1" x14ac:dyDescent="0.2">
      <c r="A28" s="309"/>
      <c r="B28" s="640" t="s">
        <v>300</v>
      </c>
      <c r="C28" s="640"/>
      <c r="D28" s="640"/>
      <c r="E28" s="640"/>
      <c r="F28" s="640"/>
      <c r="G28" s="285"/>
      <c r="H28" s="285"/>
      <c r="I28" s="285"/>
      <c r="J28" s="285"/>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141"/>
      <c r="DY28" s="141"/>
      <c r="DZ28" s="141"/>
      <c r="EA28" s="141"/>
      <c r="EB28" s="141"/>
      <c r="EC28" s="141"/>
      <c r="ED28" s="141"/>
      <c r="EE28" s="141"/>
      <c r="EF28" s="141"/>
      <c r="EG28" s="141"/>
      <c r="EH28" s="141"/>
      <c r="EI28" s="141"/>
      <c r="EJ28" s="141"/>
      <c r="EK28" s="141"/>
      <c r="EL28" s="141"/>
      <c r="EM28" s="141"/>
      <c r="EN28" s="141"/>
      <c r="EO28" s="141"/>
      <c r="EP28" s="141"/>
      <c r="EQ28" s="141"/>
      <c r="ER28" s="141"/>
      <c r="ES28" s="141"/>
      <c r="ET28" s="141"/>
      <c r="EU28" s="141"/>
      <c r="EV28" s="141"/>
      <c r="EW28" s="141"/>
      <c r="EX28" s="141"/>
      <c r="EY28" s="141"/>
      <c r="EZ28" s="141"/>
      <c r="FA28" s="141"/>
      <c r="FB28" s="141"/>
      <c r="FC28" s="141"/>
      <c r="FD28" s="141"/>
      <c r="FE28" s="141"/>
      <c r="FF28" s="141"/>
      <c r="FG28" s="141"/>
      <c r="FH28" s="141"/>
      <c r="FI28" s="141"/>
      <c r="FJ28" s="141"/>
      <c r="FK28" s="141"/>
      <c r="FL28" s="141"/>
      <c r="FM28" s="141"/>
      <c r="FN28" s="141"/>
      <c r="FO28" s="141"/>
      <c r="FP28" s="141"/>
      <c r="FQ28" s="141"/>
      <c r="FR28" s="141"/>
      <c r="FS28" s="141"/>
      <c r="FT28" s="141"/>
      <c r="FU28" s="141"/>
      <c r="FV28" s="141"/>
      <c r="FW28" s="141"/>
      <c r="FX28" s="141"/>
      <c r="FY28" s="141"/>
      <c r="FZ28" s="141"/>
      <c r="GA28" s="141"/>
      <c r="GB28" s="141"/>
      <c r="GC28" s="141"/>
      <c r="GD28" s="141"/>
      <c r="GE28" s="141"/>
      <c r="GF28" s="141"/>
      <c r="GG28" s="141"/>
      <c r="GH28" s="141"/>
      <c r="GI28" s="141"/>
      <c r="GJ28" s="141"/>
      <c r="GK28" s="141"/>
      <c r="GL28" s="141"/>
      <c r="GM28" s="141"/>
      <c r="GN28" s="141"/>
      <c r="GO28" s="141"/>
      <c r="GP28" s="141"/>
      <c r="GQ28" s="141"/>
      <c r="GR28" s="141"/>
      <c r="GS28" s="141"/>
      <c r="GT28" s="141"/>
      <c r="GU28" s="141"/>
      <c r="GV28" s="141"/>
      <c r="GW28" s="141"/>
      <c r="GX28" s="141"/>
      <c r="GY28" s="141"/>
      <c r="GZ28" s="141"/>
      <c r="HA28" s="141"/>
      <c r="HB28" s="141"/>
      <c r="HC28" s="141"/>
      <c r="HD28" s="141"/>
      <c r="HE28" s="141"/>
      <c r="HF28" s="141"/>
      <c r="HG28" s="141"/>
      <c r="HH28" s="141"/>
      <c r="HI28" s="141"/>
      <c r="HJ28" s="141"/>
      <c r="HK28" s="141"/>
      <c r="HL28" s="141"/>
      <c r="HM28" s="141"/>
      <c r="HN28" s="141"/>
      <c r="HO28" s="141"/>
      <c r="HP28" s="141"/>
      <c r="HQ28" s="141"/>
      <c r="HR28" s="141"/>
      <c r="HS28" s="141"/>
      <c r="HT28" s="141"/>
      <c r="HU28" s="141"/>
      <c r="HV28" s="141"/>
      <c r="HW28" s="141"/>
      <c r="HX28" s="141"/>
      <c r="HY28" s="141"/>
      <c r="HZ28" s="141"/>
      <c r="IA28" s="141"/>
      <c r="IB28" s="141"/>
      <c r="IC28" s="141"/>
      <c r="ID28" s="141"/>
      <c r="IE28" s="141"/>
      <c r="IF28" s="141"/>
      <c r="IG28" s="141"/>
      <c r="IH28" s="141"/>
      <c r="II28" s="141"/>
      <c r="IJ28" s="141"/>
      <c r="IK28" s="141"/>
      <c r="IL28" s="141"/>
      <c r="IM28" s="141"/>
      <c r="IN28" s="141"/>
      <c r="IO28" s="141"/>
      <c r="IP28" s="141"/>
      <c r="IQ28" s="141"/>
      <c r="IR28" s="141"/>
      <c r="IS28" s="141"/>
      <c r="IT28" s="141"/>
      <c r="IU28" s="141"/>
      <c r="IV28" s="141"/>
      <c r="IW28" s="141"/>
      <c r="IX28" s="141"/>
      <c r="IY28" s="141"/>
      <c r="IZ28" s="141"/>
      <c r="JA28" s="141"/>
      <c r="JB28" s="141"/>
      <c r="JC28" s="141"/>
      <c r="JD28" s="141"/>
      <c r="JE28" s="141"/>
      <c r="JF28" s="141"/>
      <c r="JG28" s="141"/>
      <c r="JH28" s="141"/>
      <c r="JI28" s="141"/>
      <c r="JJ28" s="141"/>
      <c r="JK28" s="141"/>
      <c r="JL28" s="141"/>
      <c r="JM28" s="141"/>
      <c r="JN28" s="141"/>
      <c r="JO28" s="141"/>
      <c r="JP28" s="141"/>
      <c r="JQ28" s="141"/>
      <c r="JR28" s="141"/>
      <c r="JS28" s="141"/>
      <c r="JT28" s="141"/>
      <c r="JU28" s="141"/>
      <c r="JV28" s="141"/>
      <c r="JW28" s="141"/>
      <c r="JX28" s="141"/>
      <c r="JY28" s="141"/>
      <c r="JZ28" s="141"/>
      <c r="KA28" s="141"/>
      <c r="KB28" s="141"/>
      <c r="KC28" s="141"/>
      <c r="KD28" s="141"/>
      <c r="KE28" s="141"/>
      <c r="KF28" s="141"/>
      <c r="KG28" s="141"/>
      <c r="KH28" s="141"/>
      <c r="KI28" s="141"/>
      <c r="KJ28" s="141"/>
      <c r="KK28" s="141"/>
      <c r="KL28" s="141"/>
      <c r="KM28" s="141"/>
      <c r="KN28" s="141"/>
      <c r="KO28" s="141"/>
      <c r="KP28" s="141"/>
      <c r="KQ28" s="141"/>
      <c r="KR28" s="141"/>
      <c r="KS28" s="141"/>
      <c r="KT28" s="141"/>
      <c r="KU28" s="141"/>
      <c r="KV28" s="141"/>
      <c r="KW28" s="141"/>
      <c r="KX28" s="141"/>
      <c r="KY28" s="141"/>
      <c r="KZ28" s="141"/>
      <c r="LA28" s="141"/>
      <c r="LB28" s="141"/>
      <c r="LC28" s="141"/>
      <c r="LD28" s="141"/>
      <c r="LE28" s="141"/>
      <c r="LF28" s="141"/>
      <c r="LG28" s="141"/>
      <c r="LH28" s="141"/>
      <c r="LI28" s="141"/>
      <c r="LJ28" s="141"/>
      <c r="LK28" s="141"/>
      <c r="LL28" s="141"/>
      <c r="LM28" s="141"/>
      <c r="LN28" s="141"/>
      <c r="LO28" s="141"/>
      <c r="LP28" s="141"/>
      <c r="LQ28" s="141"/>
      <c r="LR28" s="141"/>
      <c r="LS28" s="141"/>
      <c r="LT28" s="141"/>
      <c r="LU28" s="141"/>
      <c r="LV28" s="141"/>
      <c r="LW28" s="141"/>
      <c r="LX28" s="141"/>
      <c r="LY28" s="141"/>
      <c r="LZ28" s="141"/>
      <c r="MA28" s="141"/>
      <c r="MB28" s="141"/>
      <c r="MC28" s="141"/>
      <c r="MD28" s="141"/>
      <c r="ME28" s="141"/>
      <c r="MF28" s="141"/>
      <c r="MG28" s="141"/>
      <c r="MH28" s="141"/>
      <c r="MI28" s="141"/>
      <c r="MJ28" s="141"/>
      <c r="MK28" s="141"/>
      <c r="ML28" s="141"/>
      <c r="MM28" s="141"/>
      <c r="MN28" s="141"/>
      <c r="MO28" s="141"/>
      <c r="MP28" s="141"/>
      <c r="MQ28" s="141"/>
      <c r="MR28" s="141"/>
      <c r="MS28" s="141"/>
      <c r="MT28" s="141"/>
      <c r="MU28" s="141"/>
      <c r="MV28" s="141"/>
      <c r="MW28" s="141"/>
      <c r="MX28" s="141"/>
      <c r="MY28" s="141"/>
      <c r="MZ28" s="141"/>
      <c r="NA28" s="141"/>
      <c r="NB28" s="141"/>
      <c r="NC28" s="141"/>
      <c r="ND28" s="141"/>
      <c r="NE28" s="141"/>
      <c r="NF28" s="141"/>
      <c r="NG28" s="141"/>
      <c r="NH28" s="141"/>
      <c r="NI28" s="141"/>
      <c r="NJ28" s="141"/>
      <c r="NK28" s="141"/>
      <c r="NL28" s="141"/>
      <c r="NM28" s="141"/>
      <c r="NN28" s="141"/>
      <c r="NO28" s="141"/>
      <c r="NP28" s="141"/>
      <c r="NQ28" s="141"/>
      <c r="NR28" s="141"/>
      <c r="NS28" s="141"/>
      <c r="NT28" s="141"/>
      <c r="NU28" s="141"/>
      <c r="NV28" s="141"/>
      <c r="NW28" s="141"/>
      <c r="NX28" s="141"/>
      <c r="NY28" s="141"/>
      <c r="NZ28" s="141"/>
      <c r="OA28" s="141"/>
      <c r="OB28" s="141"/>
      <c r="OC28" s="141"/>
      <c r="OD28" s="141"/>
      <c r="OE28" s="141"/>
      <c r="OF28" s="141"/>
      <c r="OG28" s="141"/>
      <c r="OH28" s="141"/>
      <c r="OI28" s="141"/>
      <c r="OJ28" s="141"/>
      <c r="OK28" s="141"/>
      <c r="OL28" s="141"/>
      <c r="OM28" s="141"/>
      <c r="ON28" s="141"/>
      <c r="OO28" s="141"/>
      <c r="OP28" s="141"/>
      <c r="OQ28" s="141"/>
      <c r="OR28" s="141"/>
      <c r="OS28" s="141"/>
      <c r="OT28" s="141"/>
      <c r="OU28" s="141"/>
      <c r="OV28" s="141"/>
      <c r="OW28" s="141"/>
      <c r="OX28" s="141"/>
      <c r="OY28" s="141"/>
      <c r="OZ28" s="141"/>
      <c r="PA28" s="141"/>
      <c r="PB28" s="141"/>
      <c r="PC28" s="141"/>
      <c r="PD28" s="141"/>
      <c r="PE28" s="141"/>
      <c r="PF28" s="141"/>
      <c r="PG28" s="141"/>
      <c r="PH28" s="141"/>
      <c r="PI28" s="141"/>
      <c r="PJ28" s="141"/>
      <c r="PK28" s="141"/>
      <c r="PL28" s="141"/>
      <c r="PM28" s="141"/>
      <c r="PN28" s="141"/>
      <c r="PO28" s="141"/>
      <c r="PP28" s="141"/>
      <c r="PQ28" s="141"/>
      <c r="PR28" s="141"/>
      <c r="PS28" s="141"/>
      <c r="PT28" s="141"/>
      <c r="PU28" s="141"/>
      <c r="PV28" s="141"/>
      <c r="PW28" s="141"/>
      <c r="PX28" s="141"/>
      <c r="PY28" s="141"/>
      <c r="PZ28" s="141"/>
      <c r="QA28" s="141"/>
      <c r="QB28" s="141"/>
      <c r="QC28" s="141"/>
      <c r="QD28" s="141"/>
      <c r="QE28" s="141"/>
      <c r="QF28" s="141"/>
      <c r="QG28" s="141"/>
      <c r="QH28" s="141"/>
      <c r="QI28" s="141"/>
      <c r="QJ28" s="141"/>
      <c r="QK28" s="141"/>
      <c r="QL28" s="141"/>
      <c r="QM28" s="141"/>
      <c r="QN28" s="141"/>
      <c r="QO28" s="141"/>
      <c r="QP28" s="141"/>
      <c r="QQ28" s="141"/>
      <c r="QR28" s="141"/>
      <c r="QS28" s="141"/>
      <c r="QT28" s="141"/>
      <c r="QU28" s="141"/>
      <c r="QV28" s="141"/>
      <c r="QW28" s="141"/>
      <c r="QX28" s="141"/>
      <c r="QY28" s="141"/>
      <c r="QZ28" s="141"/>
      <c r="RA28" s="141"/>
      <c r="RB28" s="141"/>
      <c r="RC28" s="141"/>
      <c r="RD28" s="141"/>
      <c r="RE28" s="141"/>
      <c r="RF28" s="141"/>
      <c r="RG28" s="141"/>
      <c r="RH28" s="141"/>
      <c r="RI28" s="141"/>
      <c r="RJ28" s="141"/>
      <c r="RK28" s="141"/>
      <c r="RL28" s="141"/>
      <c r="RM28" s="141"/>
      <c r="RN28" s="141"/>
      <c r="RO28" s="141"/>
      <c r="RP28" s="141"/>
      <c r="RQ28" s="141"/>
      <c r="RR28" s="141"/>
      <c r="RS28" s="141"/>
      <c r="RT28" s="141"/>
      <c r="RU28" s="141"/>
      <c r="RV28" s="141"/>
      <c r="RW28" s="141"/>
      <c r="RX28" s="141"/>
      <c r="RY28" s="141"/>
      <c r="RZ28" s="141"/>
      <c r="SA28" s="141"/>
      <c r="SB28" s="141"/>
      <c r="SC28" s="141"/>
      <c r="SD28" s="141"/>
      <c r="SE28" s="141"/>
      <c r="SF28" s="141"/>
      <c r="SG28" s="141"/>
      <c r="SH28" s="141"/>
      <c r="SI28" s="141"/>
      <c r="SJ28" s="141"/>
      <c r="SK28" s="141"/>
      <c r="SL28" s="141"/>
      <c r="SM28" s="141"/>
      <c r="SN28" s="141"/>
      <c r="SO28" s="141"/>
      <c r="SP28" s="141"/>
      <c r="SQ28" s="141"/>
      <c r="SR28" s="141"/>
      <c r="SS28" s="141"/>
      <c r="ST28" s="141"/>
      <c r="SU28" s="141"/>
      <c r="SV28" s="141"/>
      <c r="SW28" s="141"/>
      <c r="SX28" s="141"/>
      <c r="SY28" s="141"/>
      <c r="SZ28" s="141"/>
      <c r="TA28" s="141"/>
      <c r="TB28" s="141"/>
      <c r="TC28" s="141"/>
      <c r="TD28" s="141"/>
      <c r="TE28" s="141"/>
      <c r="TF28" s="141"/>
      <c r="TG28" s="141"/>
      <c r="TH28" s="141"/>
      <c r="TI28" s="141"/>
      <c r="TJ28" s="141"/>
      <c r="TK28" s="141"/>
      <c r="TL28" s="141"/>
      <c r="TM28" s="141"/>
      <c r="TN28" s="141"/>
      <c r="TO28" s="141"/>
      <c r="TP28" s="141"/>
      <c r="TQ28" s="141"/>
      <c r="TR28" s="141"/>
      <c r="TS28" s="141"/>
      <c r="TT28" s="141"/>
      <c r="TU28" s="141"/>
      <c r="TV28" s="141"/>
      <c r="TW28" s="141"/>
      <c r="TX28" s="141"/>
      <c r="TY28" s="141"/>
      <c r="TZ28" s="141"/>
      <c r="UA28" s="141"/>
      <c r="UB28" s="141"/>
      <c r="UC28" s="141"/>
      <c r="UD28" s="141"/>
      <c r="UE28" s="141"/>
      <c r="UF28" s="141"/>
      <c r="UG28" s="141"/>
      <c r="UH28" s="141"/>
      <c r="UI28" s="141"/>
      <c r="UJ28" s="141"/>
      <c r="UK28" s="141"/>
      <c r="UL28" s="141"/>
      <c r="UM28" s="141"/>
      <c r="UN28" s="141"/>
      <c r="UO28" s="141"/>
      <c r="UP28" s="141"/>
      <c r="UQ28" s="141"/>
      <c r="UR28" s="141"/>
      <c r="US28" s="141"/>
      <c r="UT28" s="141"/>
      <c r="UU28" s="141"/>
      <c r="UV28" s="141"/>
      <c r="UW28" s="141"/>
      <c r="UX28" s="141"/>
      <c r="UY28" s="141"/>
      <c r="UZ28" s="141"/>
      <c r="VA28" s="141"/>
      <c r="VB28" s="141"/>
      <c r="VC28" s="141"/>
      <c r="VD28" s="141"/>
      <c r="VE28" s="141"/>
      <c r="VF28" s="141"/>
      <c r="VG28" s="141"/>
      <c r="VH28" s="141"/>
      <c r="VI28" s="141"/>
      <c r="VJ28" s="141"/>
      <c r="VK28" s="141"/>
      <c r="VL28" s="141"/>
      <c r="VM28" s="141"/>
      <c r="VN28" s="141"/>
      <c r="VO28" s="141"/>
      <c r="VP28" s="141"/>
      <c r="VQ28" s="141"/>
      <c r="VR28" s="141"/>
      <c r="VS28" s="141"/>
      <c r="VT28" s="141"/>
      <c r="VU28" s="141"/>
      <c r="VV28" s="141"/>
      <c r="VW28" s="141"/>
      <c r="VX28" s="141"/>
      <c r="VY28" s="141"/>
      <c r="VZ28" s="141"/>
      <c r="WA28" s="141"/>
      <c r="WB28" s="141"/>
      <c r="WC28" s="141"/>
      <c r="WD28" s="141"/>
      <c r="WE28" s="141"/>
      <c r="WF28" s="141"/>
      <c r="WG28" s="141"/>
      <c r="WH28" s="141"/>
      <c r="WI28" s="141"/>
      <c r="WJ28" s="141"/>
      <c r="WK28" s="141"/>
      <c r="WL28" s="141"/>
      <c r="WM28" s="141"/>
      <c r="WN28" s="141"/>
      <c r="WO28" s="141"/>
      <c r="WP28" s="141"/>
      <c r="WQ28" s="141"/>
      <c r="WR28" s="141"/>
      <c r="WS28" s="141"/>
      <c r="WT28" s="141"/>
      <c r="WU28" s="141"/>
      <c r="WV28" s="141"/>
      <c r="WW28" s="141"/>
      <c r="WX28" s="141"/>
      <c r="WY28" s="141"/>
      <c r="WZ28" s="141"/>
      <c r="XA28" s="141"/>
      <c r="XB28" s="141"/>
      <c r="XC28" s="141"/>
      <c r="XD28" s="141"/>
      <c r="XE28" s="141"/>
      <c r="XF28" s="141"/>
      <c r="XG28" s="141"/>
      <c r="XH28" s="141"/>
      <c r="XI28" s="141"/>
      <c r="XJ28" s="141"/>
      <c r="XK28" s="141"/>
      <c r="XL28" s="141"/>
      <c r="XM28" s="141"/>
      <c r="XN28" s="141"/>
      <c r="XO28" s="141"/>
      <c r="XP28" s="141"/>
      <c r="XQ28" s="141"/>
      <c r="XR28" s="141"/>
      <c r="XS28" s="141"/>
      <c r="XT28" s="141"/>
      <c r="XU28" s="141"/>
      <c r="XV28" s="141"/>
      <c r="XW28" s="141"/>
      <c r="XX28" s="141"/>
      <c r="XY28" s="141"/>
      <c r="XZ28" s="141"/>
      <c r="YA28" s="141"/>
      <c r="YB28" s="141"/>
      <c r="YC28" s="141"/>
      <c r="YD28" s="141"/>
      <c r="YE28" s="141"/>
      <c r="YF28" s="141"/>
      <c r="YG28" s="141"/>
      <c r="YH28" s="141"/>
      <c r="YI28" s="141"/>
      <c r="YJ28" s="141"/>
      <c r="YK28" s="141"/>
      <c r="YL28" s="141"/>
      <c r="YM28" s="141"/>
      <c r="YN28" s="141"/>
      <c r="YO28" s="141"/>
      <c r="YP28" s="141"/>
      <c r="YQ28" s="141"/>
      <c r="YR28" s="141"/>
      <c r="YS28" s="141"/>
      <c r="YT28" s="141"/>
      <c r="YU28" s="141"/>
      <c r="YV28" s="141"/>
      <c r="YW28" s="141"/>
      <c r="YX28" s="141"/>
      <c r="YY28" s="141"/>
      <c r="YZ28" s="141"/>
      <c r="ZA28" s="141"/>
      <c r="ZB28" s="141"/>
      <c r="ZC28" s="141"/>
      <c r="ZD28" s="141"/>
      <c r="ZE28" s="141"/>
      <c r="ZF28" s="141"/>
      <c r="ZG28" s="141"/>
      <c r="ZH28" s="141"/>
      <c r="ZI28" s="141"/>
      <c r="ZJ28" s="141"/>
      <c r="ZK28" s="141"/>
      <c r="ZL28" s="141"/>
      <c r="ZM28" s="141"/>
      <c r="ZN28" s="141"/>
      <c r="ZO28" s="141"/>
      <c r="ZP28" s="141"/>
      <c r="ZQ28" s="141"/>
      <c r="ZR28" s="141"/>
      <c r="ZS28" s="141"/>
      <c r="ZT28" s="141"/>
      <c r="ZU28" s="141"/>
      <c r="ZV28" s="141"/>
      <c r="ZW28" s="141"/>
      <c r="ZX28" s="141"/>
      <c r="ZY28" s="141"/>
      <c r="ZZ28" s="141"/>
      <c r="AAA28" s="141"/>
      <c r="AAB28" s="141"/>
      <c r="AAC28" s="141"/>
      <c r="AAD28" s="141"/>
      <c r="AAE28" s="141"/>
      <c r="AAF28" s="141"/>
      <c r="AAG28" s="141"/>
      <c r="AAH28" s="141"/>
      <c r="AAI28" s="141"/>
      <c r="AAJ28" s="141"/>
      <c r="AAK28" s="141"/>
      <c r="AAL28" s="141"/>
      <c r="AAM28" s="141"/>
      <c r="AAN28" s="141"/>
      <c r="AAO28" s="141"/>
      <c r="AAP28" s="141"/>
      <c r="AAQ28" s="141"/>
      <c r="AAR28" s="141"/>
      <c r="AAS28" s="141"/>
      <c r="AAT28" s="141"/>
      <c r="AAU28" s="141"/>
      <c r="AAV28" s="141"/>
      <c r="AAW28" s="141"/>
      <c r="AAX28" s="141"/>
      <c r="AAY28" s="141"/>
      <c r="AAZ28" s="141"/>
      <c r="ABA28" s="141"/>
      <c r="ABB28" s="141"/>
      <c r="ABC28" s="141"/>
      <c r="ABD28" s="141"/>
      <c r="ABE28" s="141"/>
      <c r="ABF28" s="141"/>
      <c r="ABG28" s="141"/>
      <c r="ABH28" s="141"/>
      <c r="ABI28" s="141"/>
      <c r="ABJ28" s="141"/>
      <c r="ABK28" s="141"/>
      <c r="ABL28" s="141"/>
      <c r="ABM28" s="141"/>
      <c r="ABN28" s="141"/>
      <c r="ABO28" s="141"/>
      <c r="ABP28" s="141"/>
      <c r="ABQ28" s="141"/>
      <c r="ABR28" s="141"/>
      <c r="ABS28" s="141"/>
      <c r="ABT28" s="141"/>
      <c r="ABU28" s="141"/>
      <c r="ABV28" s="141"/>
      <c r="ABW28" s="141"/>
      <c r="ABX28" s="141"/>
      <c r="ABY28" s="141"/>
      <c r="ABZ28" s="141"/>
      <c r="ACA28" s="141"/>
      <c r="ACB28" s="141"/>
      <c r="ACC28" s="141"/>
      <c r="ACD28" s="141"/>
      <c r="ACE28" s="141"/>
      <c r="ACF28" s="141"/>
      <c r="ACG28" s="141"/>
      <c r="ACH28" s="141"/>
      <c r="ACI28" s="141"/>
      <c r="ACJ28" s="141"/>
      <c r="ACK28" s="141"/>
      <c r="ACL28" s="141"/>
      <c r="ACM28" s="141"/>
      <c r="ACN28" s="141"/>
      <c r="ACO28" s="141"/>
      <c r="ACP28" s="141"/>
      <c r="ACQ28" s="141"/>
      <c r="ACR28" s="141"/>
      <c r="ACS28" s="141"/>
      <c r="ACT28" s="141"/>
      <c r="ACU28" s="141"/>
      <c r="ACV28" s="141"/>
      <c r="ACW28" s="141"/>
      <c r="ACX28" s="141"/>
      <c r="ACY28" s="141"/>
      <c r="ACZ28" s="141"/>
      <c r="ADA28" s="141"/>
      <c r="ADB28" s="141"/>
      <c r="ADC28" s="141"/>
      <c r="ADD28" s="141"/>
      <c r="ADE28" s="141"/>
      <c r="ADF28" s="141"/>
      <c r="ADG28" s="141"/>
      <c r="ADH28" s="141"/>
      <c r="ADI28" s="141"/>
      <c r="ADJ28" s="141"/>
      <c r="ADK28" s="141"/>
      <c r="ADL28" s="141"/>
      <c r="ADM28" s="141"/>
      <c r="ADN28" s="141"/>
      <c r="ADO28" s="141"/>
      <c r="ADP28" s="141"/>
      <c r="ADQ28" s="141"/>
      <c r="ADR28" s="141"/>
      <c r="ADS28" s="141"/>
      <c r="ADT28" s="141"/>
      <c r="ADU28" s="141"/>
      <c r="ADV28" s="141"/>
      <c r="ADW28" s="141"/>
      <c r="ADX28" s="141"/>
      <c r="ADY28" s="141"/>
      <c r="ADZ28" s="141"/>
      <c r="AEA28" s="141"/>
      <c r="AEB28" s="141"/>
      <c r="AEC28" s="141"/>
      <c r="AED28" s="141"/>
      <c r="AEE28" s="141"/>
      <c r="AEF28" s="141"/>
      <c r="AEG28" s="141"/>
      <c r="AEH28" s="141"/>
      <c r="AEI28" s="141"/>
      <c r="AEJ28" s="141"/>
      <c r="AEK28" s="141"/>
      <c r="AEL28" s="141"/>
      <c r="AEM28" s="141"/>
      <c r="AEN28" s="141"/>
      <c r="AEO28" s="141"/>
      <c r="AEP28" s="141"/>
      <c r="AEQ28" s="141"/>
      <c r="AER28" s="141"/>
      <c r="AES28" s="141"/>
      <c r="AET28" s="141"/>
      <c r="AEU28" s="141"/>
      <c r="AEV28" s="141"/>
      <c r="AEW28" s="141"/>
      <c r="AEX28" s="141"/>
      <c r="AEY28" s="141"/>
      <c r="AEZ28" s="141"/>
      <c r="AFA28" s="141"/>
      <c r="AFB28" s="141"/>
      <c r="AFC28" s="141"/>
      <c r="AFD28" s="141"/>
      <c r="AFE28" s="141"/>
      <c r="AFF28" s="141"/>
      <c r="AFG28" s="141"/>
      <c r="AFH28" s="141"/>
      <c r="AFI28" s="141"/>
      <c r="AFJ28" s="141"/>
      <c r="AFK28" s="141"/>
      <c r="AFL28" s="141"/>
      <c r="AFM28" s="141"/>
      <c r="AFN28" s="141"/>
      <c r="AFO28" s="141"/>
      <c r="AFP28" s="141"/>
      <c r="AFQ28" s="141"/>
      <c r="AFR28" s="141"/>
      <c r="AFS28" s="141"/>
      <c r="AFT28" s="141"/>
      <c r="AFU28" s="141"/>
      <c r="AFV28" s="141"/>
      <c r="AFW28" s="141"/>
      <c r="AFX28" s="141"/>
      <c r="AFY28" s="141"/>
      <c r="AFZ28" s="141"/>
      <c r="AGA28" s="141"/>
      <c r="AGB28" s="141"/>
      <c r="AGC28" s="141"/>
      <c r="AGD28" s="141"/>
      <c r="AGE28" s="141"/>
      <c r="AGF28" s="141"/>
      <c r="AGG28" s="141"/>
      <c r="AGH28" s="141"/>
      <c r="AGI28" s="141"/>
      <c r="AGJ28" s="141"/>
      <c r="AGK28" s="141"/>
      <c r="AGL28" s="141"/>
      <c r="AGM28" s="141"/>
      <c r="AGN28" s="141"/>
      <c r="AGO28" s="141"/>
      <c r="AGP28" s="141"/>
      <c r="AGQ28" s="141"/>
      <c r="AGR28" s="141"/>
      <c r="AGS28" s="141"/>
      <c r="AGT28" s="141"/>
      <c r="AGU28" s="141"/>
      <c r="AGV28" s="141"/>
      <c r="AGW28" s="141"/>
      <c r="AGX28" s="141"/>
      <c r="AGY28" s="141"/>
      <c r="AGZ28" s="141"/>
      <c r="AHA28" s="141"/>
      <c r="AHB28" s="141"/>
      <c r="AHC28" s="141"/>
      <c r="AHD28" s="141"/>
      <c r="AHE28" s="141"/>
      <c r="AHF28" s="141"/>
      <c r="AHG28" s="141"/>
      <c r="AHH28" s="141"/>
      <c r="AHI28" s="141"/>
      <c r="AHJ28" s="141"/>
      <c r="AHK28" s="141"/>
      <c r="AHL28" s="141"/>
      <c r="AHM28" s="141"/>
      <c r="AHN28" s="141"/>
      <c r="AHO28" s="141"/>
      <c r="AHP28" s="141"/>
      <c r="AHQ28" s="141"/>
      <c r="AHR28" s="141"/>
      <c r="AHS28" s="141"/>
      <c r="AHT28" s="141"/>
      <c r="AHU28" s="141"/>
      <c r="AHV28" s="141"/>
      <c r="AHW28" s="141"/>
      <c r="AHX28" s="141"/>
      <c r="AHY28" s="141"/>
      <c r="AHZ28" s="141"/>
      <c r="AIA28" s="141"/>
      <c r="AIB28" s="141"/>
      <c r="AIC28" s="141"/>
      <c r="AID28" s="141"/>
      <c r="AIE28" s="141"/>
      <c r="AIF28" s="141"/>
      <c r="AIG28" s="141"/>
      <c r="AIH28" s="141"/>
      <c r="AII28" s="141"/>
      <c r="AIJ28" s="141"/>
      <c r="AIK28" s="141"/>
      <c r="AIL28" s="141"/>
      <c r="AIM28" s="141"/>
      <c r="AIN28" s="141"/>
      <c r="AIO28" s="141"/>
      <c r="AIP28" s="141"/>
      <c r="AIQ28" s="141"/>
      <c r="AIR28" s="141"/>
      <c r="AIS28" s="141"/>
      <c r="AIT28" s="141"/>
      <c r="AIU28" s="141"/>
      <c r="AIV28" s="141"/>
      <c r="AIW28" s="141"/>
      <c r="AIX28" s="141"/>
      <c r="AIY28" s="141"/>
      <c r="AIZ28" s="141"/>
      <c r="AJA28" s="141"/>
      <c r="AJB28" s="141"/>
      <c r="AJC28" s="141"/>
      <c r="AJD28" s="141"/>
      <c r="AJE28" s="141"/>
      <c r="AJF28" s="141"/>
      <c r="AJG28" s="141"/>
      <c r="AJH28" s="141"/>
      <c r="AJI28" s="141"/>
      <c r="AJJ28" s="141"/>
      <c r="AJK28" s="141"/>
      <c r="AJL28" s="141"/>
      <c r="AJM28" s="141"/>
      <c r="AJN28" s="141"/>
      <c r="AJO28" s="141"/>
      <c r="AJP28" s="141"/>
      <c r="AJQ28" s="141"/>
      <c r="AJR28" s="141"/>
      <c r="AJS28" s="141"/>
      <c r="AJT28" s="141"/>
      <c r="AJU28" s="141"/>
      <c r="AJV28" s="141"/>
      <c r="AJW28" s="141"/>
      <c r="AJX28" s="141"/>
      <c r="AJY28" s="141"/>
      <c r="AJZ28" s="141"/>
      <c r="AKA28" s="141"/>
      <c r="AKB28" s="141"/>
      <c r="AKC28" s="141"/>
      <c r="AKD28" s="141"/>
      <c r="AKE28" s="141"/>
      <c r="AKF28" s="141"/>
      <c r="AKG28" s="141"/>
      <c r="AKH28" s="141"/>
      <c r="AKI28" s="141"/>
      <c r="AKJ28" s="141"/>
      <c r="AKK28" s="141"/>
      <c r="AKL28" s="141"/>
      <c r="AKM28" s="141"/>
      <c r="AKN28" s="141"/>
      <c r="AKO28" s="141"/>
      <c r="AKP28" s="141"/>
      <c r="AKQ28" s="141"/>
      <c r="AKR28" s="141"/>
      <c r="AKS28" s="141"/>
      <c r="AKT28" s="141"/>
      <c r="AKU28" s="141"/>
      <c r="AKV28" s="141"/>
      <c r="AKW28" s="141"/>
      <c r="AKX28" s="141"/>
      <c r="AKY28" s="141"/>
      <c r="AKZ28" s="141"/>
      <c r="ALA28" s="141"/>
      <c r="ALB28" s="141"/>
      <c r="ALC28" s="141"/>
      <c r="ALD28" s="141"/>
      <c r="ALE28" s="141"/>
      <c r="ALF28" s="141"/>
      <c r="ALG28" s="141"/>
      <c r="ALH28" s="141"/>
      <c r="ALI28" s="141"/>
      <c r="ALJ28" s="141"/>
      <c r="ALK28" s="141"/>
      <c r="ALL28" s="141"/>
      <c r="ALM28" s="141"/>
      <c r="ALN28" s="141"/>
      <c r="ALO28" s="141"/>
      <c r="ALP28" s="141"/>
      <c r="ALQ28" s="141"/>
      <c r="ALR28" s="141"/>
      <c r="ALS28" s="141"/>
      <c r="ALT28" s="141"/>
      <c r="ALU28" s="141"/>
      <c r="ALV28" s="141"/>
      <c r="ALW28" s="141"/>
      <c r="ALX28" s="141"/>
      <c r="ALY28" s="141"/>
      <c r="ALZ28" s="141"/>
      <c r="AMA28" s="141"/>
      <c r="AMB28" s="141"/>
      <c r="AMC28" s="141"/>
      <c r="AMD28" s="141"/>
      <c r="AME28" s="141"/>
      <c r="AMF28" s="141"/>
      <c r="AMG28" s="141"/>
      <c r="AMH28" s="141"/>
      <c r="AMI28" s="141"/>
      <c r="AMJ28" s="141"/>
      <c r="AMK28" s="141"/>
      <c r="AML28" s="141"/>
    </row>
    <row r="30" spans="1:1026" s="274" customFormat="1" x14ac:dyDescent="0.2">
      <c r="A30" s="309"/>
      <c r="B30" s="141"/>
      <c r="C30" s="141"/>
      <c r="D30" s="141"/>
      <c r="E30" s="228"/>
      <c r="F30" s="235"/>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c r="GD30" s="141"/>
      <c r="GE30" s="141"/>
      <c r="GF30" s="141"/>
      <c r="GG30" s="141"/>
      <c r="GH30" s="141"/>
      <c r="GI30" s="141"/>
      <c r="GJ30" s="141"/>
      <c r="GK30" s="141"/>
      <c r="GL30" s="141"/>
      <c r="GM30" s="141"/>
      <c r="GN30" s="141"/>
      <c r="GO30" s="141"/>
      <c r="GP30" s="141"/>
      <c r="GQ30" s="141"/>
      <c r="GR30" s="141"/>
      <c r="GS30" s="141"/>
      <c r="GT30" s="141"/>
      <c r="GU30" s="141"/>
      <c r="GV30" s="141"/>
      <c r="GW30" s="141"/>
      <c r="GX30" s="141"/>
      <c r="GY30" s="141"/>
      <c r="GZ30" s="141"/>
      <c r="HA30" s="141"/>
      <c r="HB30" s="141"/>
      <c r="HC30" s="141"/>
      <c r="HD30" s="141"/>
      <c r="HE30" s="141"/>
      <c r="HF30" s="141"/>
      <c r="HG30" s="141"/>
      <c r="HH30" s="141"/>
      <c r="HI30" s="141"/>
      <c r="HJ30" s="141"/>
      <c r="HK30" s="141"/>
      <c r="HL30" s="141"/>
      <c r="HM30" s="141"/>
      <c r="HN30" s="141"/>
      <c r="HO30" s="141"/>
      <c r="HP30" s="141"/>
      <c r="HQ30" s="141"/>
      <c r="HR30" s="141"/>
      <c r="HS30" s="141"/>
      <c r="HT30" s="141"/>
      <c r="HU30" s="141"/>
      <c r="HV30" s="141"/>
      <c r="HW30" s="141"/>
      <c r="HX30" s="141"/>
      <c r="HY30" s="141"/>
      <c r="HZ30" s="141"/>
      <c r="IA30" s="141"/>
      <c r="IB30" s="141"/>
      <c r="IC30" s="141"/>
      <c r="ID30" s="141"/>
      <c r="IE30" s="141"/>
      <c r="IF30" s="141"/>
      <c r="IG30" s="141"/>
      <c r="IH30" s="141"/>
      <c r="II30" s="141"/>
      <c r="IJ30" s="141"/>
      <c r="IK30" s="141"/>
      <c r="IL30" s="141"/>
      <c r="IM30" s="141"/>
      <c r="IN30" s="141"/>
      <c r="IO30" s="141"/>
      <c r="IP30" s="141"/>
      <c r="IQ30" s="141"/>
      <c r="IR30" s="141"/>
      <c r="IS30" s="141"/>
      <c r="IT30" s="141"/>
      <c r="IU30" s="141"/>
      <c r="IV30" s="141"/>
      <c r="IW30" s="141"/>
      <c r="IX30" s="141"/>
      <c r="IY30" s="141"/>
      <c r="IZ30" s="141"/>
      <c r="JA30" s="141"/>
      <c r="JB30" s="141"/>
      <c r="JC30" s="141"/>
      <c r="JD30" s="141"/>
      <c r="JE30" s="141"/>
      <c r="JF30" s="141"/>
      <c r="JG30" s="141"/>
      <c r="JH30" s="141"/>
      <c r="JI30" s="141"/>
      <c r="JJ30" s="141"/>
      <c r="JK30" s="141"/>
      <c r="JL30" s="141"/>
      <c r="JM30" s="141"/>
      <c r="JN30" s="141"/>
      <c r="JO30" s="141"/>
      <c r="JP30" s="141"/>
      <c r="JQ30" s="141"/>
      <c r="JR30" s="141"/>
      <c r="JS30" s="141"/>
      <c r="JT30" s="141"/>
      <c r="JU30" s="141"/>
      <c r="JV30" s="141"/>
      <c r="JW30" s="141"/>
      <c r="JX30" s="141"/>
      <c r="JY30" s="141"/>
      <c r="JZ30" s="141"/>
      <c r="KA30" s="141"/>
      <c r="KB30" s="141"/>
      <c r="KC30" s="141"/>
      <c r="KD30" s="141"/>
      <c r="KE30" s="141"/>
      <c r="KF30" s="141"/>
      <c r="KG30" s="141"/>
      <c r="KH30" s="141"/>
      <c r="KI30" s="141"/>
      <c r="KJ30" s="141"/>
      <c r="KK30" s="141"/>
      <c r="KL30" s="141"/>
      <c r="KM30" s="141"/>
      <c r="KN30" s="141"/>
      <c r="KO30" s="141"/>
      <c r="KP30" s="141"/>
      <c r="KQ30" s="141"/>
      <c r="KR30" s="141"/>
      <c r="KS30" s="141"/>
      <c r="KT30" s="141"/>
      <c r="KU30" s="141"/>
      <c r="KV30" s="141"/>
      <c r="KW30" s="141"/>
      <c r="KX30" s="141"/>
      <c r="KY30" s="141"/>
      <c r="KZ30" s="141"/>
      <c r="LA30" s="141"/>
      <c r="LB30" s="141"/>
      <c r="LC30" s="141"/>
      <c r="LD30" s="141"/>
      <c r="LE30" s="141"/>
      <c r="LF30" s="141"/>
      <c r="LG30" s="141"/>
      <c r="LH30" s="141"/>
      <c r="LI30" s="141"/>
      <c r="LJ30" s="141"/>
      <c r="LK30" s="141"/>
      <c r="LL30" s="141"/>
      <c r="LM30" s="141"/>
      <c r="LN30" s="141"/>
      <c r="LO30" s="141"/>
      <c r="LP30" s="141"/>
      <c r="LQ30" s="141"/>
      <c r="LR30" s="141"/>
      <c r="LS30" s="141"/>
      <c r="LT30" s="141"/>
      <c r="LU30" s="141"/>
      <c r="LV30" s="141"/>
      <c r="LW30" s="141"/>
      <c r="LX30" s="141"/>
      <c r="LY30" s="141"/>
      <c r="LZ30" s="141"/>
      <c r="MA30" s="141"/>
      <c r="MB30" s="141"/>
      <c r="MC30" s="141"/>
      <c r="MD30" s="141"/>
      <c r="ME30" s="141"/>
      <c r="MF30" s="141"/>
      <c r="MG30" s="141"/>
      <c r="MH30" s="141"/>
      <c r="MI30" s="141"/>
      <c r="MJ30" s="141"/>
      <c r="MK30" s="141"/>
      <c r="ML30" s="141"/>
      <c r="MM30" s="141"/>
      <c r="MN30" s="141"/>
      <c r="MO30" s="141"/>
      <c r="MP30" s="141"/>
      <c r="MQ30" s="141"/>
      <c r="MR30" s="141"/>
      <c r="MS30" s="141"/>
      <c r="MT30" s="141"/>
      <c r="MU30" s="141"/>
      <c r="MV30" s="141"/>
      <c r="MW30" s="141"/>
      <c r="MX30" s="141"/>
      <c r="MY30" s="141"/>
      <c r="MZ30" s="141"/>
      <c r="NA30" s="141"/>
      <c r="NB30" s="141"/>
      <c r="NC30" s="141"/>
      <c r="ND30" s="141"/>
      <c r="NE30" s="141"/>
      <c r="NF30" s="141"/>
      <c r="NG30" s="141"/>
      <c r="NH30" s="141"/>
      <c r="NI30" s="141"/>
      <c r="NJ30" s="141"/>
      <c r="NK30" s="141"/>
      <c r="NL30" s="141"/>
      <c r="NM30" s="141"/>
      <c r="NN30" s="141"/>
      <c r="NO30" s="141"/>
      <c r="NP30" s="141"/>
      <c r="NQ30" s="141"/>
      <c r="NR30" s="141"/>
      <c r="NS30" s="141"/>
      <c r="NT30" s="141"/>
      <c r="NU30" s="141"/>
      <c r="NV30" s="141"/>
      <c r="NW30" s="141"/>
      <c r="NX30" s="141"/>
      <c r="NY30" s="141"/>
      <c r="NZ30" s="141"/>
      <c r="OA30" s="141"/>
      <c r="OB30" s="141"/>
      <c r="OC30" s="141"/>
      <c r="OD30" s="141"/>
      <c r="OE30" s="141"/>
      <c r="OF30" s="141"/>
      <c r="OG30" s="141"/>
      <c r="OH30" s="141"/>
      <c r="OI30" s="141"/>
      <c r="OJ30" s="141"/>
      <c r="OK30" s="141"/>
      <c r="OL30" s="141"/>
      <c r="OM30" s="141"/>
      <c r="ON30" s="141"/>
      <c r="OO30" s="141"/>
      <c r="OP30" s="141"/>
      <c r="OQ30" s="141"/>
      <c r="OR30" s="141"/>
      <c r="OS30" s="141"/>
      <c r="OT30" s="141"/>
      <c r="OU30" s="141"/>
      <c r="OV30" s="141"/>
      <c r="OW30" s="141"/>
      <c r="OX30" s="141"/>
      <c r="OY30" s="141"/>
      <c r="OZ30" s="141"/>
      <c r="PA30" s="141"/>
      <c r="PB30" s="141"/>
      <c r="PC30" s="141"/>
      <c r="PD30" s="141"/>
      <c r="PE30" s="141"/>
      <c r="PF30" s="141"/>
      <c r="PG30" s="141"/>
      <c r="PH30" s="141"/>
      <c r="PI30" s="141"/>
      <c r="PJ30" s="141"/>
      <c r="PK30" s="141"/>
      <c r="PL30" s="141"/>
      <c r="PM30" s="141"/>
      <c r="PN30" s="141"/>
      <c r="PO30" s="141"/>
      <c r="PP30" s="141"/>
      <c r="PQ30" s="141"/>
      <c r="PR30" s="141"/>
      <c r="PS30" s="141"/>
      <c r="PT30" s="141"/>
      <c r="PU30" s="141"/>
      <c r="PV30" s="141"/>
      <c r="PW30" s="141"/>
      <c r="PX30" s="141"/>
      <c r="PY30" s="141"/>
      <c r="PZ30" s="141"/>
      <c r="QA30" s="141"/>
      <c r="QB30" s="141"/>
      <c r="QC30" s="141"/>
      <c r="QD30" s="141"/>
      <c r="QE30" s="141"/>
      <c r="QF30" s="141"/>
      <c r="QG30" s="141"/>
      <c r="QH30" s="141"/>
      <c r="QI30" s="141"/>
      <c r="QJ30" s="141"/>
      <c r="QK30" s="141"/>
      <c r="QL30" s="141"/>
      <c r="QM30" s="141"/>
      <c r="QN30" s="141"/>
      <c r="QO30" s="141"/>
      <c r="QP30" s="141"/>
      <c r="QQ30" s="141"/>
      <c r="QR30" s="141"/>
      <c r="QS30" s="141"/>
      <c r="QT30" s="141"/>
      <c r="QU30" s="141"/>
      <c r="QV30" s="141"/>
      <c r="QW30" s="141"/>
      <c r="QX30" s="141"/>
      <c r="QY30" s="141"/>
      <c r="QZ30" s="141"/>
      <c r="RA30" s="141"/>
      <c r="RB30" s="141"/>
      <c r="RC30" s="141"/>
      <c r="RD30" s="141"/>
      <c r="RE30" s="141"/>
      <c r="RF30" s="141"/>
      <c r="RG30" s="141"/>
      <c r="RH30" s="141"/>
      <c r="RI30" s="141"/>
      <c r="RJ30" s="141"/>
      <c r="RK30" s="141"/>
      <c r="RL30" s="141"/>
      <c r="RM30" s="141"/>
      <c r="RN30" s="141"/>
      <c r="RO30" s="141"/>
      <c r="RP30" s="141"/>
      <c r="RQ30" s="141"/>
      <c r="RR30" s="141"/>
      <c r="RS30" s="141"/>
      <c r="RT30" s="141"/>
      <c r="RU30" s="141"/>
      <c r="RV30" s="141"/>
      <c r="RW30" s="141"/>
      <c r="RX30" s="141"/>
      <c r="RY30" s="141"/>
      <c r="RZ30" s="141"/>
      <c r="SA30" s="141"/>
      <c r="SB30" s="141"/>
      <c r="SC30" s="141"/>
      <c r="SD30" s="141"/>
      <c r="SE30" s="141"/>
      <c r="SF30" s="141"/>
      <c r="SG30" s="141"/>
      <c r="SH30" s="141"/>
      <c r="SI30" s="141"/>
      <c r="SJ30" s="141"/>
      <c r="SK30" s="141"/>
      <c r="SL30" s="141"/>
      <c r="SM30" s="141"/>
      <c r="SN30" s="141"/>
      <c r="SO30" s="141"/>
      <c r="SP30" s="141"/>
      <c r="SQ30" s="141"/>
      <c r="SR30" s="141"/>
      <c r="SS30" s="141"/>
      <c r="ST30" s="141"/>
      <c r="SU30" s="141"/>
      <c r="SV30" s="141"/>
      <c r="SW30" s="141"/>
      <c r="SX30" s="141"/>
      <c r="SY30" s="141"/>
      <c r="SZ30" s="141"/>
      <c r="TA30" s="141"/>
      <c r="TB30" s="141"/>
      <c r="TC30" s="141"/>
      <c r="TD30" s="141"/>
      <c r="TE30" s="141"/>
      <c r="TF30" s="141"/>
      <c r="TG30" s="141"/>
      <c r="TH30" s="141"/>
      <c r="TI30" s="141"/>
      <c r="TJ30" s="141"/>
      <c r="TK30" s="141"/>
      <c r="TL30" s="141"/>
      <c r="TM30" s="141"/>
      <c r="TN30" s="141"/>
      <c r="TO30" s="141"/>
      <c r="TP30" s="141"/>
      <c r="TQ30" s="141"/>
      <c r="TR30" s="141"/>
      <c r="TS30" s="141"/>
      <c r="TT30" s="141"/>
      <c r="TU30" s="141"/>
      <c r="TV30" s="141"/>
      <c r="TW30" s="141"/>
      <c r="TX30" s="141"/>
      <c r="TY30" s="141"/>
      <c r="TZ30" s="141"/>
      <c r="UA30" s="141"/>
      <c r="UB30" s="141"/>
      <c r="UC30" s="141"/>
      <c r="UD30" s="141"/>
      <c r="UE30" s="141"/>
      <c r="UF30" s="141"/>
      <c r="UG30" s="141"/>
      <c r="UH30" s="141"/>
      <c r="UI30" s="141"/>
      <c r="UJ30" s="141"/>
      <c r="UK30" s="141"/>
      <c r="UL30" s="141"/>
      <c r="UM30" s="141"/>
      <c r="UN30" s="141"/>
      <c r="UO30" s="141"/>
      <c r="UP30" s="141"/>
      <c r="UQ30" s="141"/>
      <c r="UR30" s="141"/>
      <c r="US30" s="141"/>
      <c r="UT30" s="141"/>
      <c r="UU30" s="141"/>
      <c r="UV30" s="141"/>
      <c r="UW30" s="141"/>
      <c r="UX30" s="141"/>
      <c r="UY30" s="141"/>
      <c r="UZ30" s="141"/>
      <c r="VA30" s="141"/>
      <c r="VB30" s="141"/>
      <c r="VC30" s="141"/>
      <c r="VD30" s="141"/>
      <c r="VE30" s="141"/>
      <c r="VF30" s="141"/>
      <c r="VG30" s="141"/>
      <c r="VH30" s="141"/>
      <c r="VI30" s="141"/>
      <c r="VJ30" s="141"/>
      <c r="VK30" s="141"/>
      <c r="VL30" s="141"/>
      <c r="VM30" s="141"/>
      <c r="VN30" s="141"/>
      <c r="VO30" s="141"/>
      <c r="VP30" s="141"/>
      <c r="VQ30" s="141"/>
      <c r="VR30" s="141"/>
      <c r="VS30" s="141"/>
      <c r="VT30" s="141"/>
      <c r="VU30" s="141"/>
      <c r="VV30" s="141"/>
      <c r="VW30" s="141"/>
      <c r="VX30" s="141"/>
      <c r="VY30" s="141"/>
      <c r="VZ30" s="141"/>
      <c r="WA30" s="141"/>
      <c r="WB30" s="141"/>
      <c r="WC30" s="141"/>
      <c r="WD30" s="141"/>
      <c r="WE30" s="141"/>
      <c r="WF30" s="141"/>
      <c r="WG30" s="141"/>
      <c r="WH30" s="141"/>
      <c r="WI30" s="141"/>
      <c r="WJ30" s="141"/>
      <c r="WK30" s="141"/>
      <c r="WL30" s="141"/>
      <c r="WM30" s="141"/>
      <c r="WN30" s="141"/>
      <c r="WO30" s="141"/>
      <c r="WP30" s="141"/>
      <c r="WQ30" s="141"/>
      <c r="WR30" s="141"/>
      <c r="WS30" s="141"/>
      <c r="WT30" s="141"/>
      <c r="WU30" s="141"/>
      <c r="WV30" s="141"/>
      <c r="WW30" s="141"/>
      <c r="WX30" s="141"/>
      <c r="WY30" s="141"/>
      <c r="WZ30" s="141"/>
      <c r="XA30" s="141"/>
      <c r="XB30" s="141"/>
      <c r="XC30" s="141"/>
      <c r="XD30" s="141"/>
      <c r="XE30" s="141"/>
      <c r="XF30" s="141"/>
      <c r="XG30" s="141"/>
      <c r="XH30" s="141"/>
      <c r="XI30" s="141"/>
      <c r="XJ30" s="141"/>
      <c r="XK30" s="141"/>
      <c r="XL30" s="141"/>
      <c r="XM30" s="141"/>
      <c r="XN30" s="141"/>
      <c r="XO30" s="141"/>
      <c r="XP30" s="141"/>
      <c r="XQ30" s="141"/>
      <c r="XR30" s="141"/>
      <c r="XS30" s="141"/>
      <c r="XT30" s="141"/>
      <c r="XU30" s="141"/>
      <c r="XV30" s="141"/>
      <c r="XW30" s="141"/>
      <c r="XX30" s="141"/>
      <c r="XY30" s="141"/>
      <c r="XZ30" s="141"/>
      <c r="YA30" s="141"/>
      <c r="YB30" s="141"/>
      <c r="YC30" s="141"/>
      <c r="YD30" s="141"/>
      <c r="YE30" s="141"/>
      <c r="YF30" s="141"/>
      <c r="YG30" s="141"/>
      <c r="YH30" s="141"/>
      <c r="YI30" s="141"/>
      <c r="YJ30" s="141"/>
      <c r="YK30" s="141"/>
      <c r="YL30" s="141"/>
      <c r="YM30" s="141"/>
      <c r="YN30" s="141"/>
      <c r="YO30" s="141"/>
      <c r="YP30" s="141"/>
      <c r="YQ30" s="141"/>
      <c r="YR30" s="141"/>
      <c r="YS30" s="141"/>
      <c r="YT30" s="141"/>
      <c r="YU30" s="141"/>
      <c r="YV30" s="141"/>
      <c r="YW30" s="141"/>
      <c r="YX30" s="141"/>
      <c r="YY30" s="141"/>
      <c r="YZ30" s="141"/>
      <c r="ZA30" s="141"/>
      <c r="ZB30" s="141"/>
      <c r="ZC30" s="141"/>
      <c r="ZD30" s="141"/>
      <c r="ZE30" s="141"/>
      <c r="ZF30" s="141"/>
      <c r="ZG30" s="141"/>
      <c r="ZH30" s="141"/>
      <c r="ZI30" s="141"/>
      <c r="ZJ30" s="141"/>
      <c r="ZK30" s="141"/>
      <c r="ZL30" s="141"/>
      <c r="ZM30" s="141"/>
      <c r="ZN30" s="141"/>
      <c r="ZO30" s="141"/>
      <c r="ZP30" s="141"/>
      <c r="ZQ30" s="141"/>
      <c r="ZR30" s="141"/>
      <c r="ZS30" s="141"/>
      <c r="ZT30" s="141"/>
      <c r="ZU30" s="141"/>
      <c r="ZV30" s="141"/>
      <c r="ZW30" s="141"/>
      <c r="ZX30" s="141"/>
      <c r="ZY30" s="141"/>
      <c r="ZZ30" s="141"/>
      <c r="AAA30" s="141"/>
      <c r="AAB30" s="141"/>
      <c r="AAC30" s="141"/>
      <c r="AAD30" s="141"/>
      <c r="AAE30" s="141"/>
      <c r="AAF30" s="141"/>
      <c r="AAG30" s="141"/>
      <c r="AAH30" s="141"/>
      <c r="AAI30" s="141"/>
      <c r="AAJ30" s="141"/>
      <c r="AAK30" s="141"/>
      <c r="AAL30" s="141"/>
      <c r="AAM30" s="141"/>
      <c r="AAN30" s="141"/>
      <c r="AAO30" s="141"/>
      <c r="AAP30" s="141"/>
      <c r="AAQ30" s="141"/>
      <c r="AAR30" s="141"/>
      <c r="AAS30" s="141"/>
      <c r="AAT30" s="141"/>
      <c r="AAU30" s="141"/>
      <c r="AAV30" s="141"/>
      <c r="AAW30" s="141"/>
      <c r="AAX30" s="141"/>
      <c r="AAY30" s="141"/>
      <c r="AAZ30" s="141"/>
      <c r="ABA30" s="141"/>
      <c r="ABB30" s="141"/>
      <c r="ABC30" s="141"/>
      <c r="ABD30" s="141"/>
      <c r="ABE30" s="141"/>
      <c r="ABF30" s="141"/>
      <c r="ABG30" s="141"/>
      <c r="ABH30" s="141"/>
      <c r="ABI30" s="141"/>
      <c r="ABJ30" s="141"/>
      <c r="ABK30" s="141"/>
      <c r="ABL30" s="141"/>
      <c r="ABM30" s="141"/>
      <c r="ABN30" s="141"/>
      <c r="ABO30" s="141"/>
      <c r="ABP30" s="141"/>
      <c r="ABQ30" s="141"/>
      <c r="ABR30" s="141"/>
      <c r="ABS30" s="141"/>
      <c r="ABT30" s="141"/>
      <c r="ABU30" s="141"/>
      <c r="ABV30" s="141"/>
      <c r="ABW30" s="141"/>
      <c r="ABX30" s="141"/>
      <c r="ABY30" s="141"/>
      <c r="ABZ30" s="141"/>
      <c r="ACA30" s="141"/>
      <c r="ACB30" s="141"/>
      <c r="ACC30" s="141"/>
      <c r="ACD30" s="141"/>
      <c r="ACE30" s="141"/>
      <c r="ACF30" s="141"/>
      <c r="ACG30" s="141"/>
      <c r="ACH30" s="141"/>
      <c r="ACI30" s="141"/>
      <c r="ACJ30" s="141"/>
      <c r="ACK30" s="141"/>
      <c r="ACL30" s="141"/>
      <c r="ACM30" s="141"/>
      <c r="ACN30" s="141"/>
      <c r="ACO30" s="141"/>
      <c r="ACP30" s="141"/>
      <c r="ACQ30" s="141"/>
      <c r="ACR30" s="141"/>
      <c r="ACS30" s="141"/>
      <c r="ACT30" s="141"/>
      <c r="ACU30" s="141"/>
      <c r="ACV30" s="141"/>
      <c r="ACW30" s="141"/>
      <c r="ACX30" s="141"/>
      <c r="ACY30" s="141"/>
      <c r="ACZ30" s="141"/>
      <c r="ADA30" s="141"/>
      <c r="ADB30" s="141"/>
      <c r="ADC30" s="141"/>
      <c r="ADD30" s="141"/>
      <c r="ADE30" s="141"/>
      <c r="ADF30" s="141"/>
      <c r="ADG30" s="141"/>
      <c r="ADH30" s="141"/>
      <c r="ADI30" s="141"/>
      <c r="ADJ30" s="141"/>
      <c r="ADK30" s="141"/>
      <c r="ADL30" s="141"/>
      <c r="ADM30" s="141"/>
      <c r="ADN30" s="141"/>
      <c r="ADO30" s="141"/>
      <c r="ADP30" s="141"/>
      <c r="ADQ30" s="141"/>
      <c r="ADR30" s="141"/>
      <c r="ADS30" s="141"/>
      <c r="ADT30" s="141"/>
      <c r="ADU30" s="141"/>
      <c r="ADV30" s="141"/>
      <c r="ADW30" s="141"/>
      <c r="ADX30" s="141"/>
      <c r="ADY30" s="141"/>
      <c r="ADZ30" s="141"/>
      <c r="AEA30" s="141"/>
      <c r="AEB30" s="141"/>
      <c r="AEC30" s="141"/>
      <c r="AED30" s="141"/>
      <c r="AEE30" s="141"/>
      <c r="AEF30" s="141"/>
      <c r="AEG30" s="141"/>
      <c r="AEH30" s="141"/>
      <c r="AEI30" s="141"/>
      <c r="AEJ30" s="141"/>
      <c r="AEK30" s="141"/>
      <c r="AEL30" s="141"/>
      <c r="AEM30" s="141"/>
      <c r="AEN30" s="141"/>
      <c r="AEO30" s="141"/>
      <c r="AEP30" s="141"/>
      <c r="AEQ30" s="141"/>
      <c r="AER30" s="141"/>
      <c r="AES30" s="141"/>
      <c r="AET30" s="141"/>
      <c r="AEU30" s="141"/>
      <c r="AEV30" s="141"/>
      <c r="AEW30" s="141"/>
      <c r="AEX30" s="141"/>
      <c r="AEY30" s="141"/>
      <c r="AEZ30" s="141"/>
      <c r="AFA30" s="141"/>
      <c r="AFB30" s="141"/>
      <c r="AFC30" s="141"/>
      <c r="AFD30" s="141"/>
      <c r="AFE30" s="141"/>
      <c r="AFF30" s="141"/>
      <c r="AFG30" s="141"/>
      <c r="AFH30" s="141"/>
      <c r="AFI30" s="141"/>
      <c r="AFJ30" s="141"/>
      <c r="AFK30" s="141"/>
      <c r="AFL30" s="141"/>
      <c r="AFM30" s="141"/>
      <c r="AFN30" s="141"/>
      <c r="AFO30" s="141"/>
      <c r="AFP30" s="141"/>
      <c r="AFQ30" s="141"/>
      <c r="AFR30" s="141"/>
      <c r="AFS30" s="141"/>
      <c r="AFT30" s="141"/>
      <c r="AFU30" s="141"/>
      <c r="AFV30" s="141"/>
      <c r="AFW30" s="141"/>
      <c r="AFX30" s="141"/>
      <c r="AFY30" s="141"/>
      <c r="AFZ30" s="141"/>
      <c r="AGA30" s="141"/>
      <c r="AGB30" s="141"/>
      <c r="AGC30" s="141"/>
      <c r="AGD30" s="141"/>
      <c r="AGE30" s="141"/>
      <c r="AGF30" s="141"/>
      <c r="AGG30" s="141"/>
      <c r="AGH30" s="141"/>
      <c r="AGI30" s="141"/>
      <c r="AGJ30" s="141"/>
      <c r="AGK30" s="141"/>
      <c r="AGL30" s="141"/>
      <c r="AGM30" s="141"/>
      <c r="AGN30" s="141"/>
      <c r="AGO30" s="141"/>
      <c r="AGP30" s="141"/>
      <c r="AGQ30" s="141"/>
      <c r="AGR30" s="141"/>
      <c r="AGS30" s="141"/>
      <c r="AGT30" s="141"/>
      <c r="AGU30" s="141"/>
      <c r="AGV30" s="141"/>
      <c r="AGW30" s="141"/>
      <c r="AGX30" s="141"/>
      <c r="AGY30" s="141"/>
      <c r="AGZ30" s="141"/>
      <c r="AHA30" s="141"/>
      <c r="AHB30" s="141"/>
      <c r="AHC30" s="141"/>
      <c r="AHD30" s="141"/>
      <c r="AHE30" s="141"/>
      <c r="AHF30" s="141"/>
      <c r="AHG30" s="141"/>
      <c r="AHH30" s="141"/>
      <c r="AHI30" s="141"/>
      <c r="AHJ30" s="141"/>
      <c r="AHK30" s="141"/>
      <c r="AHL30" s="141"/>
      <c r="AHM30" s="141"/>
      <c r="AHN30" s="141"/>
      <c r="AHO30" s="141"/>
      <c r="AHP30" s="141"/>
      <c r="AHQ30" s="141"/>
      <c r="AHR30" s="141"/>
      <c r="AHS30" s="141"/>
      <c r="AHT30" s="141"/>
      <c r="AHU30" s="141"/>
      <c r="AHV30" s="141"/>
      <c r="AHW30" s="141"/>
      <c r="AHX30" s="141"/>
      <c r="AHY30" s="141"/>
      <c r="AHZ30" s="141"/>
      <c r="AIA30" s="141"/>
      <c r="AIB30" s="141"/>
      <c r="AIC30" s="141"/>
      <c r="AID30" s="141"/>
      <c r="AIE30" s="141"/>
      <c r="AIF30" s="141"/>
      <c r="AIG30" s="141"/>
      <c r="AIH30" s="141"/>
      <c r="AII30" s="141"/>
      <c r="AIJ30" s="141"/>
      <c r="AIK30" s="141"/>
      <c r="AIL30" s="141"/>
      <c r="AIM30" s="141"/>
      <c r="AIN30" s="141"/>
      <c r="AIO30" s="141"/>
      <c r="AIP30" s="141"/>
      <c r="AIQ30" s="141"/>
      <c r="AIR30" s="141"/>
      <c r="AIS30" s="141"/>
      <c r="AIT30" s="141"/>
      <c r="AIU30" s="141"/>
      <c r="AIV30" s="141"/>
      <c r="AIW30" s="141"/>
      <c r="AIX30" s="141"/>
      <c r="AIY30" s="141"/>
      <c r="AIZ30" s="141"/>
      <c r="AJA30" s="141"/>
      <c r="AJB30" s="141"/>
      <c r="AJC30" s="141"/>
      <c r="AJD30" s="141"/>
      <c r="AJE30" s="141"/>
      <c r="AJF30" s="141"/>
      <c r="AJG30" s="141"/>
      <c r="AJH30" s="141"/>
      <c r="AJI30" s="141"/>
      <c r="AJJ30" s="141"/>
      <c r="AJK30" s="141"/>
      <c r="AJL30" s="141"/>
      <c r="AJM30" s="141"/>
      <c r="AJN30" s="141"/>
      <c r="AJO30" s="141"/>
      <c r="AJP30" s="141"/>
      <c r="AJQ30" s="141"/>
      <c r="AJR30" s="141"/>
      <c r="AJS30" s="141"/>
      <c r="AJT30" s="141"/>
      <c r="AJU30" s="141"/>
      <c r="AJV30" s="141"/>
      <c r="AJW30" s="141"/>
      <c r="AJX30" s="141"/>
      <c r="AJY30" s="141"/>
      <c r="AJZ30" s="141"/>
      <c r="AKA30" s="141"/>
      <c r="AKB30" s="141"/>
      <c r="AKC30" s="141"/>
      <c r="AKD30" s="141"/>
      <c r="AKE30" s="141"/>
      <c r="AKF30" s="141"/>
      <c r="AKG30" s="141"/>
      <c r="AKH30" s="141"/>
      <c r="AKI30" s="141"/>
      <c r="AKJ30" s="141"/>
      <c r="AKK30" s="141"/>
      <c r="AKL30" s="141"/>
      <c r="AKM30" s="141"/>
      <c r="AKN30" s="141"/>
      <c r="AKO30" s="141"/>
      <c r="AKP30" s="141"/>
      <c r="AKQ30" s="141"/>
      <c r="AKR30" s="141"/>
      <c r="AKS30" s="141"/>
      <c r="AKT30" s="141"/>
      <c r="AKU30" s="141"/>
      <c r="AKV30" s="141"/>
      <c r="AKW30" s="141"/>
      <c r="AKX30" s="141"/>
      <c r="AKY30" s="141"/>
      <c r="AKZ30" s="141"/>
      <c r="ALA30" s="141"/>
      <c r="ALB30" s="141"/>
      <c r="ALC30" s="141"/>
      <c r="ALD30" s="141"/>
      <c r="ALE30" s="141"/>
      <c r="ALF30" s="141"/>
      <c r="ALG30" s="141"/>
      <c r="ALH30" s="141"/>
      <c r="ALI30" s="141"/>
      <c r="ALJ30" s="141"/>
      <c r="ALK30" s="141"/>
      <c r="ALL30" s="141"/>
      <c r="ALM30" s="141"/>
      <c r="ALN30" s="141"/>
      <c r="ALO30" s="141"/>
      <c r="ALP30" s="141"/>
      <c r="ALQ30" s="141"/>
      <c r="ALR30" s="141"/>
      <c r="ALS30" s="141"/>
      <c r="ALT30" s="141"/>
      <c r="ALU30" s="141"/>
      <c r="ALV30" s="141"/>
      <c r="ALW30" s="141"/>
      <c r="ALX30" s="141"/>
      <c r="ALY30" s="141"/>
      <c r="ALZ30" s="141"/>
      <c r="AMA30" s="141"/>
      <c r="AMB30" s="141"/>
      <c r="AMC30" s="141"/>
      <c r="AMD30" s="141"/>
      <c r="AME30" s="141"/>
      <c r="AMF30" s="141"/>
      <c r="AMG30" s="141"/>
      <c r="AMH30" s="141"/>
      <c r="AMI30" s="141"/>
      <c r="AMJ30" s="141"/>
      <c r="AMK30" s="141"/>
      <c r="AML30" s="141"/>
    </row>
    <row r="31" spans="1:1026" s="274" customFormat="1" x14ac:dyDescent="0.2">
      <c r="A31" s="309"/>
      <c r="B31" s="141"/>
      <c r="C31" s="141"/>
      <c r="D31" s="141"/>
      <c r="E31" s="228"/>
      <c r="F31" s="235"/>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41"/>
      <c r="ER31" s="141"/>
      <c r="ES31" s="141"/>
      <c r="ET31" s="141"/>
      <c r="EU31" s="141"/>
      <c r="EV31" s="141"/>
      <c r="EW31" s="141"/>
      <c r="EX31" s="141"/>
      <c r="EY31" s="141"/>
      <c r="EZ31" s="141"/>
      <c r="FA31" s="141"/>
      <c r="FB31" s="141"/>
      <c r="FC31" s="141"/>
      <c r="FD31" s="141"/>
      <c r="FE31" s="141"/>
      <c r="FF31" s="141"/>
      <c r="FG31" s="141"/>
      <c r="FH31" s="141"/>
      <c r="FI31" s="141"/>
      <c r="FJ31" s="141"/>
      <c r="FK31" s="141"/>
      <c r="FL31" s="141"/>
      <c r="FM31" s="141"/>
      <c r="FN31" s="141"/>
      <c r="FO31" s="141"/>
      <c r="FP31" s="141"/>
      <c r="FQ31" s="141"/>
      <c r="FR31" s="141"/>
      <c r="FS31" s="141"/>
      <c r="FT31" s="141"/>
      <c r="FU31" s="141"/>
      <c r="FV31" s="141"/>
      <c r="FW31" s="141"/>
      <c r="FX31" s="141"/>
      <c r="FY31" s="141"/>
      <c r="FZ31" s="141"/>
      <c r="GA31" s="141"/>
      <c r="GB31" s="141"/>
      <c r="GC31" s="141"/>
      <c r="GD31" s="141"/>
      <c r="GE31" s="141"/>
      <c r="GF31" s="141"/>
      <c r="GG31" s="141"/>
      <c r="GH31" s="141"/>
      <c r="GI31" s="141"/>
      <c r="GJ31" s="141"/>
      <c r="GK31" s="141"/>
      <c r="GL31" s="141"/>
      <c r="GM31" s="141"/>
      <c r="GN31" s="141"/>
      <c r="GO31" s="141"/>
      <c r="GP31" s="141"/>
      <c r="GQ31" s="141"/>
      <c r="GR31" s="141"/>
      <c r="GS31" s="141"/>
      <c r="GT31" s="141"/>
      <c r="GU31" s="141"/>
      <c r="GV31" s="141"/>
      <c r="GW31" s="141"/>
      <c r="GX31" s="141"/>
      <c r="GY31" s="141"/>
      <c r="GZ31" s="141"/>
      <c r="HA31" s="141"/>
      <c r="HB31" s="141"/>
      <c r="HC31" s="141"/>
      <c r="HD31" s="141"/>
      <c r="HE31" s="141"/>
      <c r="HF31" s="141"/>
      <c r="HG31" s="141"/>
      <c r="HH31" s="141"/>
      <c r="HI31" s="141"/>
      <c r="HJ31" s="141"/>
      <c r="HK31" s="141"/>
      <c r="HL31" s="141"/>
      <c r="HM31" s="141"/>
      <c r="HN31" s="141"/>
      <c r="HO31" s="141"/>
      <c r="HP31" s="141"/>
      <c r="HQ31" s="141"/>
      <c r="HR31" s="141"/>
      <c r="HS31" s="141"/>
      <c r="HT31" s="141"/>
      <c r="HU31" s="141"/>
      <c r="HV31" s="141"/>
      <c r="HW31" s="141"/>
      <c r="HX31" s="141"/>
      <c r="HY31" s="141"/>
      <c r="HZ31" s="141"/>
      <c r="IA31" s="141"/>
      <c r="IB31" s="141"/>
      <c r="IC31" s="141"/>
      <c r="ID31" s="141"/>
      <c r="IE31" s="141"/>
      <c r="IF31" s="141"/>
      <c r="IG31" s="141"/>
      <c r="IH31" s="141"/>
      <c r="II31" s="141"/>
      <c r="IJ31" s="141"/>
      <c r="IK31" s="141"/>
      <c r="IL31" s="141"/>
      <c r="IM31" s="141"/>
      <c r="IN31" s="141"/>
      <c r="IO31" s="141"/>
      <c r="IP31" s="141"/>
      <c r="IQ31" s="141"/>
      <c r="IR31" s="141"/>
      <c r="IS31" s="141"/>
      <c r="IT31" s="141"/>
      <c r="IU31" s="141"/>
      <c r="IV31" s="141"/>
      <c r="IW31" s="141"/>
      <c r="IX31" s="141"/>
      <c r="IY31" s="141"/>
      <c r="IZ31" s="141"/>
      <c r="JA31" s="141"/>
      <c r="JB31" s="141"/>
      <c r="JC31" s="141"/>
      <c r="JD31" s="141"/>
      <c r="JE31" s="141"/>
      <c r="JF31" s="141"/>
      <c r="JG31" s="141"/>
      <c r="JH31" s="141"/>
      <c r="JI31" s="141"/>
      <c r="JJ31" s="141"/>
      <c r="JK31" s="141"/>
      <c r="JL31" s="141"/>
      <c r="JM31" s="141"/>
      <c r="JN31" s="141"/>
      <c r="JO31" s="141"/>
      <c r="JP31" s="141"/>
      <c r="JQ31" s="141"/>
      <c r="JR31" s="141"/>
      <c r="JS31" s="141"/>
      <c r="JT31" s="141"/>
      <c r="JU31" s="141"/>
      <c r="JV31" s="141"/>
      <c r="JW31" s="141"/>
      <c r="JX31" s="141"/>
      <c r="JY31" s="141"/>
      <c r="JZ31" s="141"/>
      <c r="KA31" s="141"/>
      <c r="KB31" s="141"/>
      <c r="KC31" s="141"/>
      <c r="KD31" s="141"/>
      <c r="KE31" s="141"/>
      <c r="KF31" s="141"/>
      <c r="KG31" s="141"/>
      <c r="KH31" s="141"/>
      <c r="KI31" s="141"/>
      <c r="KJ31" s="141"/>
      <c r="KK31" s="141"/>
      <c r="KL31" s="141"/>
      <c r="KM31" s="141"/>
      <c r="KN31" s="141"/>
      <c r="KO31" s="141"/>
      <c r="KP31" s="141"/>
      <c r="KQ31" s="141"/>
      <c r="KR31" s="141"/>
      <c r="KS31" s="141"/>
      <c r="KT31" s="141"/>
      <c r="KU31" s="141"/>
      <c r="KV31" s="141"/>
      <c r="KW31" s="141"/>
      <c r="KX31" s="141"/>
      <c r="KY31" s="141"/>
      <c r="KZ31" s="141"/>
      <c r="LA31" s="141"/>
      <c r="LB31" s="141"/>
      <c r="LC31" s="141"/>
      <c r="LD31" s="141"/>
      <c r="LE31" s="141"/>
      <c r="LF31" s="141"/>
      <c r="LG31" s="141"/>
      <c r="LH31" s="141"/>
      <c r="LI31" s="141"/>
      <c r="LJ31" s="141"/>
      <c r="LK31" s="141"/>
      <c r="LL31" s="141"/>
      <c r="LM31" s="141"/>
      <c r="LN31" s="141"/>
      <c r="LO31" s="141"/>
      <c r="LP31" s="141"/>
      <c r="LQ31" s="141"/>
      <c r="LR31" s="141"/>
      <c r="LS31" s="141"/>
      <c r="LT31" s="141"/>
      <c r="LU31" s="141"/>
      <c r="LV31" s="141"/>
      <c r="LW31" s="141"/>
      <c r="LX31" s="141"/>
      <c r="LY31" s="141"/>
      <c r="LZ31" s="141"/>
      <c r="MA31" s="141"/>
      <c r="MB31" s="141"/>
      <c r="MC31" s="141"/>
      <c r="MD31" s="141"/>
      <c r="ME31" s="141"/>
      <c r="MF31" s="141"/>
      <c r="MG31" s="141"/>
      <c r="MH31" s="141"/>
      <c r="MI31" s="141"/>
      <c r="MJ31" s="141"/>
      <c r="MK31" s="141"/>
      <c r="ML31" s="141"/>
      <c r="MM31" s="141"/>
      <c r="MN31" s="141"/>
      <c r="MO31" s="141"/>
      <c r="MP31" s="141"/>
      <c r="MQ31" s="141"/>
      <c r="MR31" s="141"/>
      <c r="MS31" s="141"/>
      <c r="MT31" s="141"/>
      <c r="MU31" s="141"/>
      <c r="MV31" s="141"/>
      <c r="MW31" s="141"/>
      <c r="MX31" s="141"/>
      <c r="MY31" s="141"/>
      <c r="MZ31" s="141"/>
      <c r="NA31" s="141"/>
      <c r="NB31" s="141"/>
      <c r="NC31" s="141"/>
      <c r="ND31" s="141"/>
      <c r="NE31" s="141"/>
      <c r="NF31" s="141"/>
      <c r="NG31" s="141"/>
      <c r="NH31" s="141"/>
      <c r="NI31" s="141"/>
      <c r="NJ31" s="141"/>
      <c r="NK31" s="141"/>
      <c r="NL31" s="141"/>
      <c r="NM31" s="141"/>
      <c r="NN31" s="141"/>
      <c r="NO31" s="141"/>
      <c r="NP31" s="141"/>
      <c r="NQ31" s="141"/>
      <c r="NR31" s="141"/>
      <c r="NS31" s="141"/>
      <c r="NT31" s="141"/>
      <c r="NU31" s="141"/>
      <c r="NV31" s="141"/>
      <c r="NW31" s="141"/>
      <c r="NX31" s="141"/>
      <c r="NY31" s="141"/>
      <c r="NZ31" s="141"/>
      <c r="OA31" s="141"/>
      <c r="OB31" s="141"/>
      <c r="OC31" s="141"/>
      <c r="OD31" s="141"/>
      <c r="OE31" s="141"/>
      <c r="OF31" s="141"/>
      <c r="OG31" s="141"/>
      <c r="OH31" s="141"/>
      <c r="OI31" s="141"/>
      <c r="OJ31" s="141"/>
      <c r="OK31" s="141"/>
      <c r="OL31" s="141"/>
      <c r="OM31" s="141"/>
      <c r="ON31" s="141"/>
      <c r="OO31" s="141"/>
      <c r="OP31" s="141"/>
      <c r="OQ31" s="141"/>
      <c r="OR31" s="141"/>
      <c r="OS31" s="141"/>
      <c r="OT31" s="141"/>
      <c r="OU31" s="141"/>
      <c r="OV31" s="141"/>
      <c r="OW31" s="141"/>
      <c r="OX31" s="141"/>
      <c r="OY31" s="141"/>
      <c r="OZ31" s="141"/>
      <c r="PA31" s="141"/>
      <c r="PB31" s="141"/>
      <c r="PC31" s="141"/>
      <c r="PD31" s="141"/>
      <c r="PE31" s="141"/>
      <c r="PF31" s="141"/>
      <c r="PG31" s="141"/>
      <c r="PH31" s="141"/>
      <c r="PI31" s="141"/>
      <c r="PJ31" s="141"/>
      <c r="PK31" s="141"/>
      <c r="PL31" s="141"/>
      <c r="PM31" s="141"/>
      <c r="PN31" s="141"/>
      <c r="PO31" s="141"/>
      <c r="PP31" s="141"/>
      <c r="PQ31" s="141"/>
      <c r="PR31" s="141"/>
      <c r="PS31" s="141"/>
      <c r="PT31" s="141"/>
      <c r="PU31" s="141"/>
      <c r="PV31" s="141"/>
      <c r="PW31" s="141"/>
      <c r="PX31" s="141"/>
      <c r="PY31" s="141"/>
      <c r="PZ31" s="141"/>
      <c r="QA31" s="141"/>
      <c r="QB31" s="141"/>
      <c r="QC31" s="141"/>
      <c r="QD31" s="141"/>
      <c r="QE31" s="141"/>
      <c r="QF31" s="141"/>
      <c r="QG31" s="141"/>
      <c r="QH31" s="141"/>
      <c r="QI31" s="141"/>
      <c r="QJ31" s="141"/>
      <c r="QK31" s="141"/>
      <c r="QL31" s="141"/>
      <c r="QM31" s="141"/>
      <c r="QN31" s="141"/>
      <c r="QO31" s="141"/>
      <c r="QP31" s="141"/>
      <c r="QQ31" s="141"/>
      <c r="QR31" s="141"/>
      <c r="QS31" s="141"/>
      <c r="QT31" s="141"/>
      <c r="QU31" s="141"/>
      <c r="QV31" s="141"/>
      <c r="QW31" s="141"/>
      <c r="QX31" s="141"/>
      <c r="QY31" s="141"/>
      <c r="QZ31" s="141"/>
      <c r="RA31" s="141"/>
      <c r="RB31" s="141"/>
      <c r="RC31" s="141"/>
      <c r="RD31" s="141"/>
      <c r="RE31" s="141"/>
      <c r="RF31" s="141"/>
      <c r="RG31" s="141"/>
      <c r="RH31" s="141"/>
      <c r="RI31" s="141"/>
      <c r="RJ31" s="141"/>
      <c r="RK31" s="141"/>
      <c r="RL31" s="141"/>
      <c r="RM31" s="141"/>
      <c r="RN31" s="141"/>
      <c r="RO31" s="141"/>
      <c r="RP31" s="141"/>
      <c r="RQ31" s="141"/>
      <c r="RR31" s="141"/>
      <c r="RS31" s="141"/>
      <c r="RT31" s="141"/>
      <c r="RU31" s="141"/>
      <c r="RV31" s="141"/>
      <c r="RW31" s="141"/>
      <c r="RX31" s="141"/>
      <c r="RY31" s="141"/>
      <c r="RZ31" s="141"/>
      <c r="SA31" s="141"/>
      <c r="SB31" s="141"/>
      <c r="SC31" s="141"/>
      <c r="SD31" s="141"/>
      <c r="SE31" s="141"/>
      <c r="SF31" s="141"/>
      <c r="SG31" s="141"/>
      <c r="SH31" s="141"/>
      <c r="SI31" s="141"/>
      <c r="SJ31" s="141"/>
      <c r="SK31" s="141"/>
      <c r="SL31" s="141"/>
      <c r="SM31" s="141"/>
      <c r="SN31" s="141"/>
      <c r="SO31" s="141"/>
      <c r="SP31" s="141"/>
      <c r="SQ31" s="141"/>
      <c r="SR31" s="141"/>
      <c r="SS31" s="141"/>
      <c r="ST31" s="141"/>
      <c r="SU31" s="141"/>
      <c r="SV31" s="141"/>
      <c r="SW31" s="141"/>
      <c r="SX31" s="141"/>
      <c r="SY31" s="141"/>
      <c r="SZ31" s="141"/>
      <c r="TA31" s="141"/>
      <c r="TB31" s="141"/>
      <c r="TC31" s="141"/>
      <c r="TD31" s="141"/>
      <c r="TE31" s="141"/>
      <c r="TF31" s="141"/>
      <c r="TG31" s="141"/>
      <c r="TH31" s="141"/>
      <c r="TI31" s="141"/>
      <c r="TJ31" s="141"/>
      <c r="TK31" s="141"/>
      <c r="TL31" s="141"/>
      <c r="TM31" s="141"/>
      <c r="TN31" s="141"/>
      <c r="TO31" s="141"/>
      <c r="TP31" s="141"/>
      <c r="TQ31" s="141"/>
      <c r="TR31" s="141"/>
      <c r="TS31" s="141"/>
      <c r="TT31" s="141"/>
      <c r="TU31" s="141"/>
      <c r="TV31" s="141"/>
      <c r="TW31" s="141"/>
      <c r="TX31" s="141"/>
      <c r="TY31" s="141"/>
      <c r="TZ31" s="141"/>
      <c r="UA31" s="141"/>
      <c r="UB31" s="141"/>
      <c r="UC31" s="141"/>
      <c r="UD31" s="141"/>
      <c r="UE31" s="141"/>
      <c r="UF31" s="141"/>
      <c r="UG31" s="141"/>
      <c r="UH31" s="141"/>
      <c r="UI31" s="141"/>
      <c r="UJ31" s="141"/>
      <c r="UK31" s="141"/>
      <c r="UL31" s="141"/>
      <c r="UM31" s="141"/>
      <c r="UN31" s="141"/>
      <c r="UO31" s="141"/>
      <c r="UP31" s="141"/>
      <c r="UQ31" s="141"/>
      <c r="UR31" s="141"/>
      <c r="US31" s="141"/>
      <c r="UT31" s="141"/>
      <c r="UU31" s="141"/>
      <c r="UV31" s="141"/>
      <c r="UW31" s="141"/>
      <c r="UX31" s="141"/>
      <c r="UY31" s="141"/>
      <c r="UZ31" s="141"/>
      <c r="VA31" s="141"/>
      <c r="VB31" s="141"/>
      <c r="VC31" s="141"/>
      <c r="VD31" s="141"/>
      <c r="VE31" s="141"/>
      <c r="VF31" s="141"/>
      <c r="VG31" s="141"/>
      <c r="VH31" s="141"/>
      <c r="VI31" s="141"/>
      <c r="VJ31" s="141"/>
      <c r="VK31" s="141"/>
      <c r="VL31" s="141"/>
      <c r="VM31" s="141"/>
      <c r="VN31" s="141"/>
      <c r="VO31" s="141"/>
      <c r="VP31" s="141"/>
      <c r="VQ31" s="141"/>
      <c r="VR31" s="141"/>
      <c r="VS31" s="141"/>
      <c r="VT31" s="141"/>
      <c r="VU31" s="141"/>
      <c r="VV31" s="141"/>
      <c r="VW31" s="141"/>
      <c r="VX31" s="141"/>
      <c r="VY31" s="141"/>
      <c r="VZ31" s="141"/>
      <c r="WA31" s="141"/>
      <c r="WB31" s="141"/>
      <c r="WC31" s="141"/>
      <c r="WD31" s="141"/>
      <c r="WE31" s="141"/>
      <c r="WF31" s="141"/>
      <c r="WG31" s="141"/>
      <c r="WH31" s="141"/>
      <c r="WI31" s="141"/>
      <c r="WJ31" s="141"/>
      <c r="WK31" s="141"/>
      <c r="WL31" s="141"/>
      <c r="WM31" s="141"/>
      <c r="WN31" s="141"/>
      <c r="WO31" s="141"/>
      <c r="WP31" s="141"/>
      <c r="WQ31" s="141"/>
      <c r="WR31" s="141"/>
      <c r="WS31" s="141"/>
      <c r="WT31" s="141"/>
      <c r="WU31" s="141"/>
      <c r="WV31" s="141"/>
      <c r="WW31" s="141"/>
      <c r="WX31" s="141"/>
      <c r="WY31" s="141"/>
      <c r="WZ31" s="141"/>
      <c r="XA31" s="141"/>
      <c r="XB31" s="141"/>
      <c r="XC31" s="141"/>
      <c r="XD31" s="141"/>
      <c r="XE31" s="141"/>
      <c r="XF31" s="141"/>
      <c r="XG31" s="141"/>
      <c r="XH31" s="141"/>
      <c r="XI31" s="141"/>
      <c r="XJ31" s="141"/>
      <c r="XK31" s="141"/>
      <c r="XL31" s="141"/>
      <c r="XM31" s="141"/>
      <c r="XN31" s="141"/>
      <c r="XO31" s="141"/>
      <c r="XP31" s="141"/>
      <c r="XQ31" s="141"/>
      <c r="XR31" s="141"/>
      <c r="XS31" s="141"/>
      <c r="XT31" s="141"/>
      <c r="XU31" s="141"/>
      <c r="XV31" s="141"/>
      <c r="XW31" s="141"/>
      <c r="XX31" s="141"/>
      <c r="XY31" s="141"/>
      <c r="XZ31" s="141"/>
      <c r="YA31" s="141"/>
      <c r="YB31" s="141"/>
      <c r="YC31" s="141"/>
      <c r="YD31" s="141"/>
      <c r="YE31" s="141"/>
      <c r="YF31" s="141"/>
      <c r="YG31" s="141"/>
      <c r="YH31" s="141"/>
      <c r="YI31" s="141"/>
      <c r="YJ31" s="141"/>
      <c r="YK31" s="141"/>
      <c r="YL31" s="141"/>
      <c r="YM31" s="141"/>
      <c r="YN31" s="141"/>
      <c r="YO31" s="141"/>
      <c r="YP31" s="141"/>
      <c r="YQ31" s="141"/>
      <c r="YR31" s="141"/>
      <c r="YS31" s="141"/>
      <c r="YT31" s="141"/>
      <c r="YU31" s="141"/>
      <c r="YV31" s="141"/>
      <c r="YW31" s="141"/>
      <c r="YX31" s="141"/>
      <c r="YY31" s="141"/>
      <c r="YZ31" s="141"/>
      <c r="ZA31" s="141"/>
      <c r="ZB31" s="141"/>
      <c r="ZC31" s="141"/>
      <c r="ZD31" s="141"/>
      <c r="ZE31" s="141"/>
      <c r="ZF31" s="141"/>
      <c r="ZG31" s="141"/>
      <c r="ZH31" s="141"/>
      <c r="ZI31" s="141"/>
      <c r="ZJ31" s="141"/>
      <c r="ZK31" s="141"/>
      <c r="ZL31" s="141"/>
      <c r="ZM31" s="141"/>
      <c r="ZN31" s="141"/>
      <c r="ZO31" s="141"/>
      <c r="ZP31" s="141"/>
      <c r="ZQ31" s="141"/>
      <c r="ZR31" s="141"/>
      <c r="ZS31" s="141"/>
      <c r="ZT31" s="141"/>
      <c r="ZU31" s="141"/>
      <c r="ZV31" s="141"/>
      <c r="ZW31" s="141"/>
      <c r="ZX31" s="141"/>
      <c r="ZY31" s="141"/>
      <c r="ZZ31" s="141"/>
      <c r="AAA31" s="141"/>
      <c r="AAB31" s="141"/>
      <c r="AAC31" s="141"/>
      <c r="AAD31" s="141"/>
      <c r="AAE31" s="141"/>
      <c r="AAF31" s="141"/>
      <c r="AAG31" s="141"/>
      <c r="AAH31" s="141"/>
      <c r="AAI31" s="141"/>
      <c r="AAJ31" s="141"/>
      <c r="AAK31" s="141"/>
      <c r="AAL31" s="141"/>
      <c r="AAM31" s="141"/>
      <c r="AAN31" s="141"/>
      <c r="AAO31" s="141"/>
      <c r="AAP31" s="141"/>
      <c r="AAQ31" s="141"/>
      <c r="AAR31" s="141"/>
      <c r="AAS31" s="141"/>
      <c r="AAT31" s="141"/>
      <c r="AAU31" s="141"/>
      <c r="AAV31" s="141"/>
      <c r="AAW31" s="141"/>
      <c r="AAX31" s="141"/>
      <c r="AAY31" s="141"/>
      <c r="AAZ31" s="141"/>
      <c r="ABA31" s="141"/>
      <c r="ABB31" s="141"/>
      <c r="ABC31" s="141"/>
      <c r="ABD31" s="141"/>
      <c r="ABE31" s="141"/>
      <c r="ABF31" s="141"/>
      <c r="ABG31" s="141"/>
      <c r="ABH31" s="141"/>
      <c r="ABI31" s="141"/>
      <c r="ABJ31" s="141"/>
      <c r="ABK31" s="141"/>
      <c r="ABL31" s="141"/>
      <c r="ABM31" s="141"/>
      <c r="ABN31" s="141"/>
      <c r="ABO31" s="141"/>
      <c r="ABP31" s="141"/>
      <c r="ABQ31" s="141"/>
      <c r="ABR31" s="141"/>
      <c r="ABS31" s="141"/>
      <c r="ABT31" s="141"/>
      <c r="ABU31" s="141"/>
      <c r="ABV31" s="141"/>
      <c r="ABW31" s="141"/>
      <c r="ABX31" s="141"/>
      <c r="ABY31" s="141"/>
      <c r="ABZ31" s="141"/>
      <c r="ACA31" s="141"/>
      <c r="ACB31" s="141"/>
      <c r="ACC31" s="141"/>
      <c r="ACD31" s="141"/>
      <c r="ACE31" s="141"/>
      <c r="ACF31" s="141"/>
      <c r="ACG31" s="141"/>
      <c r="ACH31" s="141"/>
      <c r="ACI31" s="141"/>
      <c r="ACJ31" s="141"/>
      <c r="ACK31" s="141"/>
      <c r="ACL31" s="141"/>
      <c r="ACM31" s="141"/>
      <c r="ACN31" s="141"/>
      <c r="ACO31" s="141"/>
      <c r="ACP31" s="141"/>
      <c r="ACQ31" s="141"/>
      <c r="ACR31" s="141"/>
      <c r="ACS31" s="141"/>
      <c r="ACT31" s="141"/>
      <c r="ACU31" s="141"/>
      <c r="ACV31" s="141"/>
      <c r="ACW31" s="141"/>
      <c r="ACX31" s="141"/>
      <c r="ACY31" s="141"/>
      <c r="ACZ31" s="141"/>
      <c r="ADA31" s="141"/>
      <c r="ADB31" s="141"/>
      <c r="ADC31" s="141"/>
      <c r="ADD31" s="141"/>
      <c r="ADE31" s="141"/>
      <c r="ADF31" s="141"/>
      <c r="ADG31" s="141"/>
      <c r="ADH31" s="141"/>
      <c r="ADI31" s="141"/>
      <c r="ADJ31" s="141"/>
      <c r="ADK31" s="141"/>
      <c r="ADL31" s="141"/>
      <c r="ADM31" s="141"/>
      <c r="ADN31" s="141"/>
      <c r="ADO31" s="141"/>
      <c r="ADP31" s="141"/>
      <c r="ADQ31" s="141"/>
      <c r="ADR31" s="141"/>
      <c r="ADS31" s="141"/>
      <c r="ADT31" s="141"/>
      <c r="ADU31" s="141"/>
      <c r="ADV31" s="141"/>
      <c r="ADW31" s="141"/>
      <c r="ADX31" s="141"/>
      <c r="ADY31" s="141"/>
      <c r="ADZ31" s="141"/>
      <c r="AEA31" s="141"/>
      <c r="AEB31" s="141"/>
      <c r="AEC31" s="141"/>
      <c r="AED31" s="141"/>
      <c r="AEE31" s="141"/>
      <c r="AEF31" s="141"/>
      <c r="AEG31" s="141"/>
      <c r="AEH31" s="141"/>
      <c r="AEI31" s="141"/>
      <c r="AEJ31" s="141"/>
      <c r="AEK31" s="141"/>
      <c r="AEL31" s="141"/>
      <c r="AEM31" s="141"/>
      <c r="AEN31" s="141"/>
      <c r="AEO31" s="141"/>
      <c r="AEP31" s="141"/>
      <c r="AEQ31" s="141"/>
      <c r="AER31" s="141"/>
      <c r="AES31" s="141"/>
      <c r="AET31" s="141"/>
      <c r="AEU31" s="141"/>
      <c r="AEV31" s="141"/>
      <c r="AEW31" s="141"/>
      <c r="AEX31" s="141"/>
      <c r="AEY31" s="141"/>
      <c r="AEZ31" s="141"/>
      <c r="AFA31" s="141"/>
      <c r="AFB31" s="141"/>
      <c r="AFC31" s="141"/>
      <c r="AFD31" s="141"/>
      <c r="AFE31" s="141"/>
      <c r="AFF31" s="141"/>
      <c r="AFG31" s="141"/>
      <c r="AFH31" s="141"/>
      <c r="AFI31" s="141"/>
      <c r="AFJ31" s="141"/>
      <c r="AFK31" s="141"/>
      <c r="AFL31" s="141"/>
      <c r="AFM31" s="141"/>
      <c r="AFN31" s="141"/>
      <c r="AFO31" s="141"/>
      <c r="AFP31" s="141"/>
      <c r="AFQ31" s="141"/>
      <c r="AFR31" s="141"/>
      <c r="AFS31" s="141"/>
      <c r="AFT31" s="141"/>
      <c r="AFU31" s="141"/>
      <c r="AFV31" s="141"/>
      <c r="AFW31" s="141"/>
      <c r="AFX31" s="141"/>
      <c r="AFY31" s="141"/>
      <c r="AFZ31" s="141"/>
      <c r="AGA31" s="141"/>
      <c r="AGB31" s="141"/>
      <c r="AGC31" s="141"/>
      <c r="AGD31" s="141"/>
      <c r="AGE31" s="141"/>
      <c r="AGF31" s="141"/>
      <c r="AGG31" s="141"/>
      <c r="AGH31" s="141"/>
      <c r="AGI31" s="141"/>
      <c r="AGJ31" s="141"/>
      <c r="AGK31" s="141"/>
      <c r="AGL31" s="141"/>
      <c r="AGM31" s="141"/>
      <c r="AGN31" s="141"/>
      <c r="AGO31" s="141"/>
      <c r="AGP31" s="141"/>
      <c r="AGQ31" s="141"/>
      <c r="AGR31" s="141"/>
      <c r="AGS31" s="141"/>
      <c r="AGT31" s="141"/>
      <c r="AGU31" s="141"/>
      <c r="AGV31" s="141"/>
      <c r="AGW31" s="141"/>
      <c r="AGX31" s="141"/>
      <c r="AGY31" s="141"/>
      <c r="AGZ31" s="141"/>
      <c r="AHA31" s="141"/>
      <c r="AHB31" s="141"/>
      <c r="AHC31" s="141"/>
      <c r="AHD31" s="141"/>
      <c r="AHE31" s="141"/>
      <c r="AHF31" s="141"/>
      <c r="AHG31" s="141"/>
      <c r="AHH31" s="141"/>
      <c r="AHI31" s="141"/>
      <c r="AHJ31" s="141"/>
      <c r="AHK31" s="141"/>
      <c r="AHL31" s="141"/>
      <c r="AHM31" s="141"/>
      <c r="AHN31" s="141"/>
      <c r="AHO31" s="141"/>
      <c r="AHP31" s="141"/>
      <c r="AHQ31" s="141"/>
      <c r="AHR31" s="141"/>
      <c r="AHS31" s="141"/>
      <c r="AHT31" s="141"/>
      <c r="AHU31" s="141"/>
      <c r="AHV31" s="141"/>
      <c r="AHW31" s="141"/>
      <c r="AHX31" s="141"/>
      <c r="AHY31" s="141"/>
      <c r="AHZ31" s="141"/>
      <c r="AIA31" s="141"/>
      <c r="AIB31" s="141"/>
      <c r="AIC31" s="141"/>
      <c r="AID31" s="141"/>
      <c r="AIE31" s="141"/>
      <c r="AIF31" s="141"/>
      <c r="AIG31" s="141"/>
      <c r="AIH31" s="141"/>
      <c r="AII31" s="141"/>
      <c r="AIJ31" s="141"/>
      <c r="AIK31" s="141"/>
      <c r="AIL31" s="141"/>
      <c r="AIM31" s="141"/>
      <c r="AIN31" s="141"/>
      <c r="AIO31" s="141"/>
      <c r="AIP31" s="141"/>
      <c r="AIQ31" s="141"/>
      <c r="AIR31" s="141"/>
      <c r="AIS31" s="141"/>
      <c r="AIT31" s="141"/>
      <c r="AIU31" s="141"/>
      <c r="AIV31" s="141"/>
      <c r="AIW31" s="141"/>
      <c r="AIX31" s="141"/>
      <c r="AIY31" s="141"/>
      <c r="AIZ31" s="141"/>
      <c r="AJA31" s="141"/>
      <c r="AJB31" s="141"/>
      <c r="AJC31" s="141"/>
      <c r="AJD31" s="141"/>
      <c r="AJE31" s="141"/>
      <c r="AJF31" s="141"/>
      <c r="AJG31" s="141"/>
      <c r="AJH31" s="141"/>
      <c r="AJI31" s="141"/>
      <c r="AJJ31" s="141"/>
      <c r="AJK31" s="141"/>
      <c r="AJL31" s="141"/>
      <c r="AJM31" s="141"/>
      <c r="AJN31" s="141"/>
      <c r="AJO31" s="141"/>
      <c r="AJP31" s="141"/>
      <c r="AJQ31" s="141"/>
      <c r="AJR31" s="141"/>
      <c r="AJS31" s="141"/>
      <c r="AJT31" s="141"/>
      <c r="AJU31" s="141"/>
      <c r="AJV31" s="141"/>
      <c r="AJW31" s="141"/>
      <c r="AJX31" s="141"/>
      <c r="AJY31" s="141"/>
      <c r="AJZ31" s="141"/>
      <c r="AKA31" s="141"/>
      <c r="AKB31" s="141"/>
      <c r="AKC31" s="141"/>
      <c r="AKD31" s="141"/>
      <c r="AKE31" s="141"/>
      <c r="AKF31" s="141"/>
      <c r="AKG31" s="141"/>
      <c r="AKH31" s="141"/>
      <c r="AKI31" s="141"/>
      <c r="AKJ31" s="141"/>
      <c r="AKK31" s="141"/>
      <c r="AKL31" s="141"/>
      <c r="AKM31" s="141"/>
      <c r="AKN31" s="141"/>
      <c r="AKO31" s="141"/>
      <c r="AKP31" s="141"/>
      <c r="AKQ31" s="141"/>
      <c r="AKR31" s="141"/>
      <c r="AKS31" s="141"/>
      <c r="AKT31" s="141"/>
      <c r="AKU31" s="141"/>
      <c r="AKV31" s="141"/>
      <c r="AKW31" s="141"/>
      <c r="AKX31" s="141"/>
      <c r="AKY31" s="141"/>
      <c r="AKZ31" s="141"/>
      <c r="ALA31" s="141"/>
      <c r="ALB31" s="141"/>
      <c r="ALC31" s="141"/>
      <c r="ALD31" s="141"/>
      <c r="ALE31" s="141"/>
      <c r="ALF31" s="141"/>
      <c r="ALG31" s="141"/>
      <c r="ALH31" s="141"/>
      <c r="ALI31" s="141"/>
      <c r="ALJ31" s="141"/>
      <c r="ALK31" s="141"/>
      <c r="ALL31" s="141"/>
      <c r="ALM31" s="141"/>
      <c r="ALN31" s="141"/>
      <c r="ALO31" s="141"/>
      <c r="ALP31" s="141"/>
      <c r="ALQ31" s="141"/>
      <c r="ALR31" s="141"/>
      <c r="ALS31" s="141"/>
      <c r="ALT31" s="141"/>
      <c r="ALU31" s="141"/>
      <c r="ALV31" s="141"/>
      <c r="ALW31" s="141"/>
      <c r="ALX31" s="141"/>
      <c r="ALY31" s="141"/>
      <c r="ALZ31" s="141"/>
      <c r="AMA31" s="141"/>
      <c r="AMB31" s="141"/>
      <c r="AMC31" s="141"/>
      <c r="AMD31" s="141"/>
      <c r="AME31" s="141"/>
      <c r="AMF31" s="141"/>
      <c r="AMG31" s="141"/>
      <c r="AMH31" s="141"/>
      <c r="AMI31" s="141"/>
      <c r="AMJ31" s="141"/>
      <c r="AMK31" s="141"/>
      <c r="AML31" s="141"/>
    </row>
    <row r="33" spans="2:8" x14ac:dyDescent="0.2">
      <c r="B33" s="699"/>
      <c r="C33" s="699"/>
      <c r="D33" s="735"/>
      <c r="E33" s="735"/>
      <c r="F33" s="539"/>
      <c r="H33" s="242"/>
    </row>
    <row r="34" spans="2:8" x14ac:dyDescent="0.2">
      <c r="B34" s="698"/>
      <c r="C34" s="698"/>
      <c r="D34" s="736"/>
      <c r="E34" s="736"/>
      <c r="F34" s="540"/>
      <c r="H34" s="243"/>
    </row>
  </sheetData>
  <mergeCells count="13">
    <mergeCell ref="B1:F1"/>
    <mergeCell ref="B3:F3"/>
    <mergeCell ref="B4:F4"/>
    <mergeCell ref="B5:F5"/>
    <mergeCell ref="B9:F9"/>
    <mergeCell ref="B7:F7"/>
    <mergeCell ref="D33:E33"/>
    <mergeCell ref="D34:E34"/>
    <mergeCell ref="B33:C33"/>
    <mergeCell ref="B34:C34"/>
    <mergeCell ref="B12:C12"/>
    <mergeCell ref="E12:F12"/>
    <mergeCell ref="B28:F28"/>
  </mergeCells>
  <phoneticPr fontId="15" type="noConversion"/>
  <printOptions horizontalCentered="1"/>
  <pageMargins left="0.85" right="0.78740157480314965" top="2.5716141732283466" bottom="2.5590551181102366" header="0" footer="0"/>
  <pageSetup paperSize="9" scale="57"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Q43"/>
  <sheetViews>
    <sheetView showGridLines="0" topLeftCell="A29" zoomScaleNormal="100" zoomScaleSheetLayoutView="80" workbookViewId="0">
      <selection activeCell="O33" sqref="O33"/>
    </sheetView>
  </sheetViews>
  <sheetFormatPr baseColWidth="10" defaultRowHeight="12.75" x14ac:dyDescent="0.2"/>
  <cols>
    <col min="1" max="1" width="4.85546875" style="13" customWidth="1"/>
    <col min="2" max="2" width="7.7109375" style="13" customWidth="1"/>
    <col min="3" max="3" width="19" style="13" customWidth="1"/>
    <col min="4" max="4" width="2.42578125" style="13" customWidth="1"/>
    <col min="5" max="5" width="7.85546875" style="13" customWidth="1"/>
    <col min="6" max="6" width="18.28515625" style="13" customWidth="1"/>
    <col min="7" max="7" width="1.7109375" style="13" customWidth="1"/>
    <col min="8" max="8" width="12" style="13" customWidth="1"/>
    <col min="9" max="9" width="17.5703125" style="13" customWidth="1"/>
    <col min="10" max="10" width="2" style="13" customWidth="1"/>
    <col min="11" max="11" width="30.42578125" style="3" customWidth="1"/>
    <col min="12" max="12" width="22.85546875" style="13" bestFit="1" customWidth="1"/>
    <col min="13" max="15" width="11.42578125" style="13"/>
    <col min="16" max="17" width="19.42578125" style="13" bestFit="1" customWidth="1"/>
    <col min="18" max="16384" width="11.42578125" style="13"/>
  </cols>
  <sheetData>
    <row r="1" spans="2:14" x14ac:dyDescent="0.2">
      <c r="B1" s="21"/>
      <c r="C1" s="21"/>
      <c r="D1" s="21"/>
      <c r="E1" s="21"/>
      <c r="F1" s="21"/>
      <c r="G1" s="21"/>
      <c r="H1" s="21"/>
      <c r="I1" s="21"/>
      <c r="J1" s="21"/>
      <c r="K1" s="1"/>
      <c r="L1" s="21"/>
      <c r="M1" s="21"/>
      <c r="N1" s="21"/>
    </row>
    <row r="2" spans="2:14" ht="18" x14ac:dyDescent="0.25">
      <c r="B2" s="740" t="s">
        <v>137</v>
      </c>
      <c r="C2" s="740"/>
      <c r="D2" s="740"/>
      <c r="E2" s="740"/>
      <c r="F2" s="740"/>
      <c r="G2" s="740"/>
      <c r="H2" s="740"/>
      <c r="I2" s="740"/>
      <c r="J2" s="740"/>
      <c r="K2" s="740"/>
      <c r="L2" s="29"/>
      <c r="M2" s="21"/>
    </row>
    <row r="3" spans="2:14" ht="18" x14ac:dyDescent="0.25">
      <c r="B3" s="116"/>
      <c r="C3" s="116"/>
      <c r="D3" s="116"/>
      <c r="E3" s="116"/>
      <c r="F3" s="116"/>
      <c r="G3" s="116"/>
      <c r="H3" s="116"/>
      <c r="I3" s="116"/>
      <c r="J3" s="116"/>
      <c r="K3" s="9"/>
      <c r="L3" s="14"/>
    </row>
    <row r="4" spans="2:14" ht="19.5" x14ac:dyDescent="0.25">
      <c r="B4" s="693" t="str">
        <f>+[9]ACTIVO!A2</f>
        <v xml:space="preserve">BALANCE GENERAL </v>
      </c>
      <c r="C4" s="693"/>
      <c r="D4" s="693"/>
      <c r="E4" s="693"/>
      <c r="F4" s="693"/>
      <c r="G4" s="693"/>
      <c r="H4" s="693"/>
      <c r="I4" s="693"/>
      <c r="J4" s="693"/>
      <c r="K4" s="693"/>
    </row>
    <row r="5" spans="2:14" ht="19.5" x14ac:dyDescent="0.25">
      <c r="B5" s="693" t="str">
        <f>+I!B4</f>
        <v>1° DE ENERO Y EL 30 DE JUNIO DE 2020 y 2019</v>
      </c>
      <c r="C5" s="693"/>
      <c r="D5" s="693"/>
      <c r="E5" s="693"/>
      <c r="F5" s="693"/>
      <c r="G5" s="693"/>
      <c r="H5" s="693"/>
      <c r="I5" s="693"/>
      <c r="J5" s="693"/>
      <c r="K5" s="693"/>
    </row>
    <row r="6" spans="2:14" ht="19.5" x14ac:dyDescent="0.25">
      <c r="B6" s="693" t="s">
        <v>131</v>
      </c>
      <c r="C6" s="693"/>
      <c r="D6" s="693"/>
      <c r="E6" s="693"/>
      <c r="F6" s="693"/>
      <c r="G6" s="693"/>
      <c r="H6" s="693"/>
      <c r="I6" s="693"/>
      <c r="J6" s="693"/>
      <c r="K6" s="693"/>
    </row>
    <row r="7" spans="2:14" ht="19.5" x14ac:dyDescent="0.25">
      <c r="B7" s="553"/>
      <c r="C7" s="553"/>
      <c r="D7" s="553"/>
      <c r="E7" s="553"/>
      <c r="F7" s="553"/>
      <c r="G7" s="553"/>
      <c r="H7" s="553"/>
      <c r="I7" s="553"/>
      <c r="J7" s="553"/>
      <c r="K7" s="553"/>
    </row>
    <row r="8" spans="2:14" ht="19.5" customHeight="1" x14ac:dyDescent="0.2">
      <c r="B8" s="641" t="s">
        <v>414</v>
      </c>
      <c r="C8" s="641"/>
      <c r="D8" s="641"/>
      <c r="E8" s="641"/>
      <c r="F8" s="641"/>
      <c r="G8" s="641"/>
      <c r="H8" s="641"/>
      <c r="I8" s="641"/>
      <c r="J8" s="641"/>
      <c r="K8" s="641"/>
    </row>
    <row r="9" spans="2:14" ht="19.5" x14ac:dyDescent="0.25">
      <c r="B9" s="238"/>
      <c r="C9" s="238"/>
      <c r="D9" s="238"/>
      <c r="E9" s="238"/>
      <c r="F9" s="238"/>
      <c r="G9" s="238"/>
      <c r="H9" s="238"/>
      <c r="I9" s="238"/>
      <c r="J9" s="238"/>
      <c r="K9" s="541"/>
    </row>
    <row r="10" spans="2:14" ht="19.5" x14ac:dyDescent="0.25">
      <c r="B10" s="693" t="s">
        <v>114</v>
      </c>
      <c r="C10" s="693"/>
      <c r="D10" s="693"/>
      <c r="E10" s="693"/>
      <c r="F10" s="693"/>
      <c r="G10" s="693"/>
      <c r="H10" s="693"/>
      <c r="I10" s="693"/>
      <c r="J10" s="693"/>
      <c r="K10" s="693"/>
    </row>
    <row r="11" spans="2:14" ht="18" x14ac:dyDescent="0.25">
      <c r="B11" s="237"/>
      <c r="C11" s="237"/>
      <c r="D11" s="237"/>
      <c r="E11" s="237"/>
      <c r="F11" s="237"/>
      <c r="G11" s="237"/>
      <c r="H11" s="237"/>
      <c r="I11" s="237"/>
      <c r="J11" s="237"/>
      <c r="K11" s="488"/>
    </row>
    <row r="12" spans="2:14" s="77" customFormat="1" ht="18" x14ac:dyDescent="0.25">
      <c r="B12" s="116"/>
      <c r="C12" s="116"/>
      <c r="D12" s="116"/>
      <c r="E12" s="116"/>
      <c r="F12" s="116"/>
      <c r="G12" s="116"/>
      <c r="H12" s="116"/>
      <c r="I12" s="116"/>
      <c r="J12" s="116"/>
      <c r="K12" s="9"/>
      <c r="M12" s="117"/>
    </row>
    <row r="13" spans="2:14" s="77" customFormat="1" ht="18" x14ac:dyDescent="0.25">
      <c r="B13" s="244"/>
      <c r="C13" s="245"/>
      <c r="D13" s="245"/>
      <c r="E13" s="245"/>
      <c r="F13" s="245"/>
      <c r="G13" s="245"/>
      <c r="H13" s="741" t="s">
        <v>273</v>
      </c>
      <c r="I13" s="742"/>
      <c r="J13" s="742"/>
      <c r="K13" s="743"/>
      <c r="L13" s="14"/>
    </row>
    <row r="14" spans="2:14" s="77" customFormat="1" ht="1.5" customHeight="1" x14ac:dyDescent="0.25">
      <c r="B14" s="240"/>
      <c r="C14" s="25"/>
      <c r="D14" s="25"/>
      <c r="E14" s="25"/>
      <c r="F14" s="25"/>
      <c r="G14" s="25"/>
      <c r="H14" s="744"/>
      <c r="I14" s="745"/>
      <c r="J14" s="745"/>
      <c r="K14" s="746"/>
      <c r="L14" s="14"/>
    </row>
    <row r="15" spans="2:14" s="77" customFormat="1" ht="18" x14ac:dyDescent="0.25">
      <c r="B15" s="744" t="s">
        <v>197</v>
      </c>
      <c r="C15" s="745"/>
      <c r="D15" s="745"/>
      <c r="E15" s="745"/>
      <c r="F15" s="745"/>
      <c r="G15" s="746"/>
      <c r="H15" s="747">
        <v>2020</v>
      </c>
      <c r="I15" s="748"/>
      <c r="J15" s="749"/>
      <c r="K15" s="487">
        <v>2019</v>
      </c>
      <c r="L15" s="14"/>
      <c r="M15" s="140"/>
    </row>
    <row r="16" spans="2:14" s="77" customFormat="1" ht="18" x14ac:dyDescent="0.25">
      <c r="B16" s="27"/>
      <c r="C16" s="29"/>
      <c r="D16" s="29"/>
      <c r="E16" s="29"/>
      <c r="F16" s="29"/>
      <c r="G16" s="29"/>
      <c r="H16" s="27"/>
      <c r="I16" s="29"/>
      <c r="J16" s="87"/>
      <c r="K16" s="542"/>
      <c r="L16" s="14"/>
    </row>
    <row r="17" spans="2:17" s="77" customFormat="1" ht="18" x14ac:dyDescent="0.25">
      <c r="B17" s="27" t="s">
        <v>185</v>
      </c>
      <c r="C17" s="29"/>
      <c r="D17" s="29"/>
      <c r="E17" s="29"/>
      <c r="F17" s="29"/>
      <c r="G17" s="29"/>
      <c r="H17" s="750">
        <f>+ACTIVO!D62/PASIVO!E55</f>
        <v>2.5245809448395975</v>
      </c>
      <c r="I17" s="751"/>
      <c r="J17" s="752"/>
      <c r="K17" s="543">
        <v>2.1901364587256045</v>
      </c>
      <c r="L17" s="232"/>
      <c r="M17" s="118"/>
    </row>
    <row r="18" spans="2:17" s="77" customFormat="1" ht="18" x14ac:dyDescent="0.25">
      <c r="B18" s="27"/>
      <c r="C18" s="29"/>
      <c r="D18" s="29"/>
      <c r="E18" s="29"/>
      <c r="F18" s="29"/>
      <c r="G18" s="29"/>
      <c r="H18" s="396"/>
      <c r="I18" s="397"/>
      <c r="J18" s="360"/>
      <c r="K18" s="544"/>
      <c r="L18" s="14"/>
      <c r="M18" s="119"/>
    </row>
    <row r="19" spans="2:17" s="77" customFormat="1" ht="18" x14ac:dyDescent="0.25">
      <c r="B19" s="27" t="s">
        <v>186</v>
      </c>
      <c r="C19" s="29"/>
      <c r="D19" s="29"/>
      <c r="E19" s="29"/>
      <c r="F19" s="29"/>
      <c r="G19" s="29"/>
      <c r="H19" s="753">
        <f>+PASIVO!E69/PASIVO!E81</f>
        <v>0.35997939699135956</v>
      </c>
      <c r="I19" s="754"/>
      <c r="J19" s="755"/>
      <c r="K19" s="543">
        <v>0.4247212682608581</v>
      </c>
      <c r="L19" s="232"/>
      <c r="M19" s="118"/>
    </row>
    <row r="20" spans="2:17" s="77" customFormat="1" ht="18" x14ac:dyDescent="0.25">
      <c r="B20" s="27"/>
      <c r="C20" s="29"/>
      <c r="D20" s="29"/>
      <c r="E20" s="29"/>
      <c r="F20" s="29"/>
      <c r="G20" s="29"/>
      <c r="H20" s="396"/>
      <c r="I20" s="397"/>
      <c r="J20" s="360"/>
      <c r="K20" s="545"/>
      <c r="L20" s="14"/>
      <c r="M20" s="119"/>
    </row>
    <row r="21" spans="2:17" s="119" customFormat="1" ht="18" x14ac:dyDescent="0.25">
      <c r="B21" s="27" t="s">
        <v>187</v>
      </c>
      <c r="C21" s="29"/>
      <c r="D21" s="29"/>
      <c r="E21" s="29"/>
      <c r="F21" s="29"/>
      <c r="G21" s="29"/>
      <c r="H21" s="750">
        <f>+RESULTADO!D32/(PASIVO!E81-PASIVO!E79)</f>
        <v>7.8175780857814167E-2</v>
      </c>
      <c r="I21" s="751"/>
      <c r="J21" s="752"/>
      <c r="K21" s="543">
        <v>5.643756993381506E-2</v>
      </c>
      <c r="L21" s="232"/>
      <c r="M21" s="120"/>
    </row>
    <row r="22" spans="2:17" s="119" customFormat="1" ht="18" x14ac:dyDescent="0.25">
      <c r="B22" s="114"/>
      <c r="C22" s="115"/>
      <c r="D22" s="115"/>
      <c r="E22" s="115"/>
      <c r="F22" s="115"/>
      <c r="G22" s="115"/>
      <c r="H22" s="114"/>
      <c r="I22" s="121"/>
      <c r="J22" s="90"/>
      <c r="K22" s="546"/>
      <c r="L22" s="14"/>
      <c r="M22" s="77"/>
    </row>
    <row r="23" spans="2:17" s="119" customFormat="1" ht="18" x14ac:dyDescent="0.25">
      <c r="B23" s="112"/>
      <c r="C23" s="113"/>
      <c r="D23" s="113"/>
      <c r="E23" s="113"/>
      <c r="F23" s="113"/>
      <c r="G23" s="113"/>
      <c r="H23" s="113"/>
      <c r="I23" s="113"/>
      <c r="J23" s="113"/>
      <c r="K23" s="542"/>
      <c r="L23" s="307"/>
      <c r="M23" s="77"/>
    </row>
    <row r="24" spans="2:17" s="119" customFormat="1" ht="18" x14ac:dyDescent="0.25">
      <c r="B24" s="27"/>
      <c r="C24" s="29"/>
      <c r="D24" s="29"/>
      <c r="E24" s="29"/>
      <c r="F24" s="29"/>
      <c r="G24" s="29"/>
      <c r="H24" s="29"/>
      <c r="I24" s="29" t="s">
        <v>192</v>
      </c>
      <c r="J24" s="29"/>
      <c r="K24" s="547"/>
      <c r="L24" s="233"/>
      <c r="M24" s="77"/>
    </row>
    <row r="25" spans="2:17" s="119" customFormat="1" ht="18" x14ac:dyDescent="0.25">
      <c r="B25" s="27"/>
      <c r="C25" s="29"/>
      <c r="D25" s="29"/>
      <c r="E25" s="29"/>
      <c r="F25" s="29"/>
      <c r="G25" s="29"/>
      <c r="H25" s="29"/>
      <c r="I25" s="29" t="s">
        <v>193</v>
      </c>
      <c r="J25" s="29"/>
      <c r="K25" s="547"/>
      <c r="L25" s="14"/>
      <c r="M25" s="77"/>
    </row>
    <row r="26" spans="2:17" s="119" customFormat="1" ht="18" x14ac:dyDescent="0.25">
      <c r="B26" s="30" t="s">
        <v>184</v>
      </c>
      <c r="C26" s="122" t="s">
        <v>115</v>
      </c>
      <c r="D26" s="29" t="s">
        <v>189</v>
      </c>
      <c r="E26" s="123" t="s">
        <v>190</v>
      </c>
      <c r="F26" s="115" t="s">
        <v>191</v>
      </c>
      <c r="G26" s="29" t="s">
        <v>189</v>
      </c>
      <c r="H26" s="123" t="s">
        <v>196</v>
      </c>
      <c r="I26" s="115" t="s">
        <v>198</v>
      </c>
      <c r="J26" s="115"/>
      <c r="K26" s="547"/>
      <c r="L26" s="14"/>
      <c r="M26" s="77"/>
    </row>
    <row r="27" spans="2:17" s="119" customFormat="1" ht="18" x14ac:dyDescent="0.25">
      <c r="B27" s="27"/>
      <c r="C27" s="8" t="s">
        <v>188</v>
      </c>
      <c r="D27" s="29"/>
      <c r="E27" s="29"/>
      <c r="F27" s="29" t="s">
        <v>73</v>
      </c>
      <c r="G27" s="29"/>
      <c r="H27" s="29"/>
      <c r="I27" s="29" t="s">
        <v>73</v>
      </c>
      <c r="J27" s="29"/>
      <c r="K27" s="547"/>
      <c r="L27" s="14"/>
      <c r="M27" s="77"/>
    </row>
    <row r="28" spans="2:17" s="119" customFormat="1" ht="18" x14ac:dyDescent="0.25">
      <c r="B28" s="27"/>
      <c r="C28" s="29"/>
      <c r="D28" s="29"/>
      <c r="E28" s="29"/>
      <c r="F28" s="29"/>
      <c r="G28" s="29"/>
      <c r="H28" s="29"/>
      <c r="I28" s="29" t="s">
        <v>194</v>
      </c>
      <c r="J28" s="29"/>
      <c r="K28" s="547"/>
      <c r="L28" s="14"/>
      <c r="M28" s="77"/>
    </row>
    <row r="29" spans="2:17" s="119" customFormat="1" ht="18" x14ac:dyDescent="0.25">
      <c r="B29" s="107"/>
      <c r="C29" s="106"/>
      <c r="D29" s="106"/>
      <c r="E29" s="106"/>
      <c r="F29" s="106"/>
      <c r="G29" s="106"/>
      <c r="H29" s="29"/>
      <c r="I29" s="8" t="s">
        <v>195</v>
      </c>
      <c r="J29" s="29"/>
      <c r="K29" s="547"/>
      <c r="L29" s="14"/>
      <c r="M29" s="77"/>
    </row>
    <row r="30" spans="2:17" s="119" customFormat="1" ht="18" x14ac:dyDescent="0.25">
      <c r="B30" s="107"/>
      <c r="C30" s="106"/>
      <c r="D30" s="106"/>
      <c r="E30" s="106"/>
      <c r="F30" s="106"/>
      <c r="G30" s="106"/>
      <c r="H30" s="106"/>
      <c r="I30" s="106"/>
      <c r="J30" s="106"/>
      <c r="K30" s="548"/>
      <c r="L30" s="29"/>
    </row>
    <row r="31" spans="2:17" ht="15" x14ac:dyDescent="0.2">
      <c r="B31" s="114"/>
      <c r="C31" s="115"/>
      <c r="D31" s="115"/>
      <c r="E31" s="115"/>
      <c r="F31" s="115"/>
      <c r="G31" s="115"/>
      <c r="H31" s="115"/>
      <c r="I31" s="115"/>
      <c r="J31" s="115"/>
      <c r="K31" s="549"/>
      <c r="L31" s="14"/>
      <c r="P31" s="124"/>
      <c r="Q31" s="124"/>
    </row>
    <row r="32" spans="2:17" ht="15" x14ac:dyDescent="0.2">
      <c r="B32" s="29"/>
      <c r="C32" s="29"/>
      <c r="D32" s="29"/>
      <c r="E32" s="29"/>
      <c r="F32" s="29"/>
      <c r="G32" s="29"/>
      <c r="H32" s="29"/>
      <c r="I32" s="29"/>
      <c r="J32" s="29"/>
      <c r="K32" s="8"/>
      <c r="L32" s="14"/>
      <c r="P32" s="124"/>
      <c r="Q32" s="124"/>
    </row>
    <row r="33" spans="2:13" ht="15" customHeight="1" x14ac:dyDescent="0.2">
      <c r="B33" s="29"/>
      <c r="C33" s="29"/>
      <c r="D33" s="29"/>
      <c r="E33" s="29"/>
      <c r="F33" s="29"/>
      <c r="G33" s="29"/>
      <c r="H33" s="29"/>
      <c r="I33" s="29"/>
      <c r="J33" s="29"/>
      <c r="K33" s="8"/>
      <c r="L33" s="29"/>
      <c r="M33" s="21"/>
    </row>
    <row r="34" spans="2:13" ht="15" customHeight="1" x14ac:dyDescent="0.2">
      <c r="B34" s="650" t="s">
        <v>300</v>
      </c>
      <c r="C34" s="650"/>
      <c r="D34" s="650"/>
      <c r="E34" s="650"/>
      <c r="F34" s="650"/>
      <c r="G34" s="650"/>
      <c r="H34" s="650"/>
      <c r="I34" s="650"/>
      <c r="J34" s="650"/>
      <c r="K34" s="650"/>
      <c r="L34" s="29"/>
      <c r="M34" s="21"/>
    </row>
    <row r="35" spans="2:13" ht="15" customHeight="1" x14ac:dyDescent="0.2">
      <c r="B35" s="21"/>
      <c r="C35" s="21"/>
      <c r="D35" s="21"/>
      <c r="E35" s="21"/>
      <c r="F35" s="21"/>
      <c r="G35" s="21"/>
      <c r="H35" s="21"/>
      <c r="I35" s="21"/>
      <c r="J35" s="21"/>
      <c r="K35" s="1"/>
      <c r="L35" s="21"/>
      <c r="M35" s="21"/>
    </row>
    <row r="36" spans="2:13" ht="15" customHeight="1" x14ac:dyDescent="0.2">
      <c r="B36" s="21"/>
      <c r="C36" s="21"/>
      <c r="D36" s="21"/>
      <c r="E36" s="21"/>
      <c r="F36" s="21"/>
      <c r="G36" s="21"/>
      <c r="H36" s="21"/>
      <c r="I36" s="21"/>
      <c r="J36" s="21"/>
      <c r="K36" s="1"/>
      <c r="L36" s="21"/>
      <c r="M36" s="21"/>
    </row>
    <row r="37" spans="2:13" ht="15" customHeight="1" x14ac:dyDescent="0.2">
      <c r="B37" s="21"/>
      <c r="C37" s="21"/>
      <c r="D37" s="21"/>
      <c r="E37" s="21"/>
      <c r="F37" s="21"/>
      <c r="G37" s="21"/>
      <c r="H37" s="21"/>
      <c r="I37" s="21"/>
      <c r="J37" s="21"/>
      <c r="K37" s="1"/>
      <c r="L37" s="21"/>
      <c r="M37" s="21"/>
    </row>
    <row r="38" spans="2:13" ht="15" customHeight="1" x14ac:dyDescent="0.2">
      <c r="B38" s="21"/>
      <c r="C38" s="21"/>
      <c r="D38" s="21"/>
      <c r="E38" s="21"/>
      <c r="F38" s="21"/>
      <c r="G38" s="21"/>
      <c r="H38" s="21"/>
      <c r="I38" s="21"/>
      <c r="J38" s="21"/>
      <c r="K38" s="1"/>
      <c r="L38" s="21"/>
      <c r="M38" s="21"/>
    </row>
    <row r="39" spans="2:13" ht="15" x14ac:dyDescent="0.2">
      <c r="B39" s="648"/>
      <c r="C39" s="648"/>
      <c r="D39" s="648"/>
      <c r="E39" s="648"/>
      <c r="F39" s="683"/>
      <c r="G39" s="683"/>
      <c r="H39" s="683"/>
      <c r="I39" s="683"/>
      <c r="J39" s="683"/>
      <c r="K39" s="683"/>
      <c r="L39" s="21"/>
      <c r="M39" s="21"/>
    </row>
    <row r="40" spans="2:13" ht="15" x14ac:dyDescent="0.2">
      <c r="B40" s="684"/>
      <c r="C40" s="684"/>
      <c r="D40" s="684"/>
      <c r="E40" s="684"/>
      <c r="F40" s="644"/>
      <c r="G40" s="644"/>
      <c r="H40" s="644"/>
      <c r="I40" s="644"/>
      <c r="J40" s="644"/>
      <c r="K40" s="644"/>
      <c r="L40" s="21"/>
      <c r="M40" s="21"/>
    </row>
    <row r="41" spans="2:13" x14ac:dyDescent="0.2">
      <c r="B41" s="21"/>
      <c r="C41" s="21"/>
      <c r="D41" s="21"/>
      <c r="E41" s="21"/>
      <c r="F41" s="21"/>
      <c r="G41" s="21"/>
      <c r="H41" s="21"/>
      <c r="I41" s="21"/>
      <c r="J41" s="21"/>
      <c r="K41" s="1"/>
      <c r="L41" s="21"/>
      <c r="M41" s="21"/>
    </row>
    <row r="42" spans="2:13" x14ac:dyDescent="0.2">
      <c r="D42" s="17"/>
      <c r="E42" s="21"/>
      <c r="F42" s="21"/>
      <c r="G42" s="21"/>
      <c r="H42" s="21"/>
      <c r="I42" s="21"/>
      <c r="J42" s="21"/>
      <c r="K42" s="11"/>
      <c r="L42" s="21"/>
      <c r="M42" s="21"/>
    </row>
    <row r="43" spans="2:13" x14ac:dyDescent="0.2">
      <c r="B43" s="19"/>
      <c r="C43" s="19"/>
      <c r="D43" s="17"/>
      <c r="E43" s="21"/>
      <c r="F43" s="21"/>
      <c r="G43" s="21"/>
      <c r="H43" s="21"/>
      <c r="I43" s="21"/>
      <c r="J43" s="21"/>
      <c r="K43" s="11"/>
      <c r="L43" s="21"/>
      <c r="M43" s="21"/>
    </row>
  </sheetData>
  <mergeCells count="19">
    <mergeCell ref="H21:J21"/>
    <mergeCell ref="I39:K39"/>
    <mergeCell ref="B34:K34"/>
    <mergeCell ref="I40:K40"/>
    <mergeCell ref="F39:H39"/>
    <mergeCell ref="F40:H40"/>
    <mergeCell ref="B40:E40"/>
    <mergeCell ref="B2:K2"/>
    <mergeCell ref="H13:K14"/>
    <mergeCell ref="B5:K5"/>
    <mergeCell ref="B6:K6"/>
    <mergeCell ref="B10:K10"/>
    <mergeCell ref="B4:K4"/>
    <mergeCell ref="B8:K8"/>
    <mergeCell ref="B15:G15"/>
    <mergeCell ref="H15:J15"/>
    <mergeCell ref="B39:E39"/>
    <mergeCell ref="H17:J17"/>
    <mergeCell ref="H19:J19"/>
  </mergeCells>
  <phoneticPr fontId="15" type="noConversion"/>
  <printOptions horizontalCentered="1"/>
  <pageMargins left="0.71" right="0.41" top="2.5716141732283466" bottom="2.5590551181102366" header="0" footer="0"/>
  <pageSetup paperSize="9" scale="5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C188"/>
  <sheetViews>
    <sheetView showGridLines="0" topLeftCell="A97" zoomScaleNormal="100" zoomScaleSheetLayoutView="80" workbookViewId="0">
      <selection activeCell="B107" sqref="B107"/>
    </sheetView>
  </sheetViews>
  <sheetFormatPr baseColWidth="10" defaultRowHeight="15.75" customHeight="1" x14ac:dyDescent="0.25"/>
  <cols>
    <col min="1" max="1" width="2.28515625" style="2" customWidth="1"/>
    <col min="2" max="2" width="41.7109375" style="2" customWidth="1"/>
    <col min="3" max="3" width="11.28515625" style="2" customWidth="1"/>
    <col min="4" max="4" width="21.7109375" style="230" customWidth="1"/>
    <col min="5" max="5" width="2.7109375" style="1" customWidth="1"/>
    <col min="6" max="6" width="21.7109375" style="230" customWidth="1"/>
    <col min="7" max="7" width="25" style="177" customWidth="1"/>
    <col min="8" max="8" width="24.85546875" style="177" bestFit="1" customWidth="1"/>
    <col min="9" max="51" width="11.42578125" style="177"/>
    <col min="52" max="16384" width="11.42578125" style="2"/>
  </cols>
  <sheetData>
    <row r="1" spans="1:6" ht="12" customHeight="1" x14ac:dyDescent="0.25">
      <c r="A1" s="289"/>
      <c r="B1" s="289"/>
      <c r="C1" s="289"/>
      <c r="D1" s="202"/>
      <c r="E1" s="214"/>
      <c r="F1" s="202"/>
    </row>
    <row r="2" spans="1:6" ht="19.5" customHeight="1" x14ac:dyDescent="0.25">
      <c r="A2" s="638" t="s">
        <v>224</v>
      </c>
      <c r="B2" s="638"/>
      <c r="C2" s="638"/>
      <c r="D2" s="638"/>
      <c r="E2" s="638"/>
      <c r="F2" s="638"/>
    </row>
    <row r="3" spans="1:6" ht="18.75" customHeight="1" x14ac:dyDescent="0.25">
      <c r="A3" s="638" t="s">
        <v>418</v>
      </c>
      <c r="B3" s="638"/>
      <c r="C3" s="638"/>
      <c r="D3" s="638"/>
      <c r="E3" s="638"/>
      <c r="F3" s="638"/>
    </row>
    <row r="4" spans="1:6" ht="18.75" customHeight="1" x14ac:dyDescent="0.25">
      <c r="A4" s="639" t="s">
        <v>33</v>
      </c>
      <c r="B4" s="639"/>
      <c r="C4" s="639"/>
      <c r="D4" s="639"/>
      <c r="E4" s="639"/>
      <c r="F4" s="639"/>
    </row>
    <row r="5" spans="1:6" ht="15.75" customHeight="1" x14ac:dyDescent="0.25">
      <c r="A5" s="202"/>
      <c r="B5" s="641" t="s">
        <v>414</v>
      </c>
      <c r="C5" s="641"/>
      <c r="D5" s="641"/>
      <c r="E5" s="641"/>
      <c r="F5" s="641"/>
    </row>
    <row r="6" spans="1:6" ht="15.75" customHeight="1" x14ac:dyDescent="0.25">
      <c r="A6" s="202"/>
      <c r="B6" s="202"/>
      <c r="C6" s="202"/>
      <c r="E6" s="214"/>
    </row>
    <row r="7" spans="1:6" ht="15.75" customHeight="1" x14ac:dyDescent="0.25">
      <c r="A7" s="353" t="s">
        <v>0</v>
      </c>
      <c r="B7" s="230"/>
      <c r="C7" s="230"/>
      <c r="D7" s="205">
        <v>2020</v>
      </c>
      <c r="E7" s="250"/>
      <c r="F7" s="205">
        <v>2019</v>
      </c>
    </row>
    <row r="8" spans="1:6" ht="15.75" customHeight="1" x14ac:dyDescent="0.25">
      <c r="A8" s="230"/>
      <c r="B8" s="230"/>
      <c r="C8" s="230"/>
      <c r="D8" s="250"/>
      <c r="E8" s="250"/>
      <c r="F8" s="250"/>
    </row>
    <row r="9" spans="1:6" ht="15.75" customHeight="1" x14ac:dyDescent="0.25">
      <c r="A9" s="354" t="s">
        <v>1</v>
      </c>
      <c r="B9" s="286"/>
      <c r="C9" s="286"/>
      <c r="D9" s="250"/>
      <c r="E9" s="250"/>
      <c r="F9" s="250"/>
    </row>
    <row r="10" spans="1:6" ht="9" customHeight="1" x14ac:dyDescent="0.25">
      <c r="A10" s="230"/>
      <c r="B10" s="230"/>
      <c r="C10" s="230"/>
      <c r="D10" s="250"/>
      <c r="E10" s="250"/>
      <c r="F10" s="250"/>
    </row>
    <row r="11" spans="1:6" ht="15.75" customHeight="1" x14ac:dyDescent="0.25">
      <c r="A11" s="353" t="s">
        <v>294</v>
      </c>
      <c r="B11" s="230"/>
      <c r="C11" s="230"/>
      <c r="D11" s="250"/>
      <c r="E11" s="250"/>
      <c r="F11" s="250"/>
    </row>
    <row r="12" spans="1:6" ht="15.75" customHeight="1" x14ac:dyDescent="0.25">
      <c r="A12" s="230"/>
      <c r="B12" s="304" t="s">
        <v>2</v>
      </c>
      <c r="C12" s="230"/>
      <c r="D12" s="206">
        <v>24410465</v>
      </c>
      <c r="E12" s="250"/>
      <c r="F12" s="206">
        <v>121474995</v>
      </c>
    </row>
    <row r="13" spans="1:6" ht="15.75" customHeight="1" x14ac:dyDescent="0.25">
      <c r="A13" s="230"/>
      <c r="B13" s="304" t="s">
        <v>3</v>
      </c>
      <c r="C13" s="230"/>
      <c r="D13" s="206">
        <v>817346454</v>
      </c>
      <c r="E13" s="250"/>
      <c r="F13" s="206">
        <f>302875278+6435656</f>
        <v>309310934</v>
      </c>
    </row>
    <row r="14" spans="1:6" ht="15.75" customHeight="1" x14ac:dyDescent="0.25">
      <c r="A14" s="230"/>
      <c r="B14" s="230"/>
      <c r="C14" s="230"/>
      <c r="D14" s="138">
        <f>SUM(D12:D13)</f>
        <v>841756919</v>
      </c>
      <c r="E14" s="250"/>
      <c r="F14" s="138">
        <f>SUM(F12:F13)</f>
        <v>430785929</v>
      </c>
    </row>
    <row r="15" spans="1:6" ht="15.75" customHeight="1" x14ac:dyDescent="0.25">
      <c r="A15" s="353" t="s">
        <v>4</v>
      </c>
      <c r="B15" s="230"/>
      <c r="C15" s="230"/>
      <c r="D15" s="250"/>
      <c r="E15" s="250"/>
      <c r="F15" s="250"/>
    </row>
    <row r="16" spans="1:6" ht="15.75" customHeight="1" x14ac:dyDescent="0.25">
      <c r="A16" s="230"/>
      <c r="B16" s="304" t="s">
        <v>347</v>
      </c>
      <c r="C16" s="230"/>
      <c r="D16" s="206">
        <v>9856172633</v>
      </c>
      <c r="E16" s="250"/>
      <c r="F16" s="206">
        <v>7038975780</v>
      </c>
    </row>
    <row r="17" spans="1:6" ht="15.75" hidden="1" customHeight="1" x14ac:dyDescent="0.25">
      <c r="A17" s="230"/>
      <c r="B17" s="304" t="s">
        <v>346</v>
      </c>
      <c r="C17" s="230"/>
      <c r="D17" s="206"/>
      <c r="E17" s="250"/>
      <c r="F17" s="206"/>
    </row>
    <row r="18" spans="1:6" ht="15.75" customHeight="1" x14ac:dyDescent="0.25">
      <c r="A18" s="230"/>
      <c r="B18" s="304" t="s">
        <v>397</v>
      </c>
      <c r="C18" s="230"/>
      <c r="D18" s="206">
        <v>245845</v>
      </c>
      <c r="E18" s="250"/>
      <c r="F18" s="206">
        <v>0</v>
      </c>
    </row>
    <row r="19" spans="1:6" ht="15.75" customHeight="1" x14ac:dyDescent="0.25">
      <c r="A19" s="230"/>
      <c r="B19" s="304" t="s">
        <v>225</v>
      </c>
      <c r="C19" s="230"/>
      <c r="D19" s="206">
        <v>935660692</v>
      </c>
      <c r="E19" s="250"/>
      <c r="F19" s="206">
        <v>911791902</v>
      </c>
    </row>
    <row r="20" spans="1:6" ht="15.75" customHeight="1" x14ac:dyDescent="0.25">
      <c r="A20" s="230"/>
      <c r="B20" s="304" t="s">
        <v>226</v>
      </c>
      <c r="C20" s="230"/>
      <c r="D20" s="206">
        <v>0</v>
      </c>
      <c r="E20" s="250"/>
      <c r="F20" s="206">
        <v>150563924</v>
      </c>
    </row>
    <row r="21" spans="1:6" ht="15.75" customHeight="1" x14ac:dyDescent="0.25">
      <c r="A21" s="230"/>
      <c r="B21" s="304" t="s">
        <v>337</v>
      </c>
      <c r="C21" s="230"/>
      <c r="D21" s="206">
        <f>-605520640-240944980</f>
        <v>-846465620</v>
      </c>
      <c r="E21" s="250"/>
      <c r="F21" s="206">
        <f>-585422900-42990127</f>
        <v>-628413027</v>
      </c>
    </row>
    <row r="22" spans="1:6" ht="15.75" hidden="1" customHeight="1" x14ac:dyDescent="0.25">
      <c r="A22" s="230"/>
      <c r="B22" s="304" t="s">
        <v>352</v>
      </c>
      <c r="C22" s="230"/>
      <c r="D22" s="206"/>
      <c r="E22" s="250"/>
      <c r="F22" s="206"/>
    </row>
    <row r="23" spans="1:6" ht="15.75" customHeight="1" x14ac:dyDescent="0.25">
      <c r="A23" s="230"/>
      <c r="B23" s="304" t="s">
        <v>344</v>
      </c>
      <c r="C23" s="230"/>
      <c r="D23" s="206">
        <v>61144110</v>
      </c>
      <c r="E23" s="250"/>
      <c r="F23" s="206">
        <v>97515405</v>
      </c>
    </row>
    <row r="24" spans="1:6" ht="15.75" customHeight="1" x14ac:dyDescent="0.25">
      <c r="A24" s="230"/>
      <c r="B24" s="304" t="s">
        <v>359</v>
      </c>
      <c r="C24" s="230"/>
      <c r="D24" s="206">
        <v>0</v>
      </c>
      <c r="E24" s="250"/>
      <c r="F24" s="206">
        <v>31379791</v>
      </c>
    </row>
    <row r="25" spans="1:6" ht="15.75" customHeight="1" x14ac:dyDescent="0.25">
      <c r="A25" s="286"/>
      <c r="B25" s="230"/>
      <c r="C25" s="230"/>
      <c r="D25" s="138">
        <f>SUM(D16:D24)</f>
        <v>10006757660</v>
      </c>
      <c r="E25" s="250"/>
      <c r="F25" s="138">
        <f>SUM(F16:F24)</f>
        <v>7601813775</v>
      </c>
    </row>
    <row r="26" spans="1:6" ht="15.75" customHeight="1" x14ac:dyDescent="0.25">
      <c r="A26" s="353" t="s">
        <v>227</v>
      </c>
      <c r="B26" s="230"/>
      <c r="C26" s="230"/>
      <c r="D26" s="207"/>
      <c r="E26" s="250"/>
      <c r="F26" s="207"/>
    </row>
    <row r="27" spans="1:6" ht="15.75" customHeight="1" x14ac:dyDescent="0.25">
      <c r="A27" s="286"/>
      <c r="B27" s="304" t="s">
        <v>271</v>
      </c>
      <c r="C27" s="230"/>
      <c r="D27" s="208">
        <v>38970679</v>
      </c>
      <c r="E27" s="250"/>
      <c r="F27" s="208">
        <v>80327177</v>
      </c>
    </row>
    <row r="28" spans="1:6" ht="15" customHeight="1" x14ac:dyDescent="0.25">
      <c r="A28" s="286"/>
      <c r="B28" s="304" t="s">
        <v>349</v>
      </c>
      <c r="C28" s="230"/>
      <c r="D28" s="206">
        <v>10031083</v>
      </c>
      <c r="E28" s="250"/>
      <c r="F28" s="206">
        <v>43826039</v>
      </c>
    </row>
    <row r="29" spans="1:6" ht="15.75" customHeight="1" x14ac:dyDescent="0.25">
      <c r="A29" s="286"/>
      <c r="B29" s="304" t="s">
        <v>295</v>
      </c>
      <c r="C29" s="230"/>
      <c r="D29" s="206">
        <v>35435355</v>
      </c>
      <c r="E29" s="250"/>
      <c r="F29" s="206">
        <v>44286638</v>
      </c>
    </row>
    <row r="30" spans="1:6" ht="18" customHeight="1" x14ac:dyDescent="0.25">
      <c r="A30" s="286"/>
      <c r="B30" s="304" t="s">
        <v>296</v>
      </c>
      <c r="C30" s="230"/>
      <c r="D30" s="206">
        <v>21098202</v>
      </c>
      <c r="E30" s="250"/>
      <c r="F30" s="206">
        <v>80869846</v>
      </c>
    </row>
    <row r="31" spans="1:6" ht="23.25" hidden="1" customHeight="1" x14ac:dyDescent="0.25">
      <c r="A31" s="286"/>
      <c r="B31" s="304" t="s">
        <v>348</v>
      </c>
      <c r="C31" s="230"/>
      <c r="D31" s="206">
        <v>0</v>
      </c>
      <c r="E31" s="250"/>
      <c r="F31" s="206">
        <v>0</v>
      </c>
    </row>
    <row r="32" spans="1:6" ht="15.75" customHeight="1" x14ac:dyDescent="0.25">
      <c r="A32" s="286"/>
      <c r="B32" s="230"/>
      <c r="C32" s="230"/>
      <c r="D32" s="138">
        <f>SUM(D27:D31)</f>
        <v>105535319</v>
      </c>
      <c r="E32" s="250"/>
      <c r="F32" s="138">
        <f>SUM(F27:F31)</f>
        <v>249309700</v>
      </c>
    </row>
    <row r="33" spans="1:6" ht="15.75" customHeight="1" x14ac:dyDescent="0.25">
      <c r="A33" s="354" t="s">
        <v>251</v>
      </c>
      <c r="B33" s="230"/>
      <c r="C33" s="230"/>
      <c r="D33" s="206"/>
      <c r="E33" s="250"/>
      <c r="F33" s="206"/>
    </row>
    <row r="34" spans="1:6" ht="15.75" customHeight="1" x14ac:dyDescent="0.25">
      <c r="A34" s="286"/>
      <c r="B34" s="208" t="s">
        <v>285</v>
      </c>
      <c r="C34" s="230"/>
      <c r="D34" s="208">
        <v>42262265</v>
      </c>
      <c r="E34" s="250"/>
      <c r="F34" s="208">
        <v>44550000</v>
      </c>
    </row>
    <row r="35" spans="1:6" ht="15.75" customHeight="1" x14ac:dyDescent="0.25">
      <c r="A35" s="286"/>
      <c r="B35" s="208" t="s">
        <v>252</v>
      </c>
      <c r="C35" s="230"/>
      <c r="D35" s="208">
        <v>46356915</v>
      </c>
      <c r="E35" s="250"/>
      <c r="F35" s="208">
        <v>38596760</v>
      </c>
    </row>
    <row r="36" spans="1:6" ht="15.75" customHeight="1" x14ac:dyDescent="0.25">
      <c r="A36" s="286"/>
      <c r="B36" s="208" t="s">
        <v>260</v>
      </c>
      <c r="C36" s="208"/>
      <c r="D36" s="208">
        <v>8533045</v>
      </c>
      <c r="E36" s="250"/>
      <c r="F36" s="208">
        <v>14351267</v>
      </c>
    </row>
    <row r="37" spans="1:6" ht="15" customHeight="1" x14ac:dyDescent="0.25">
      <c r="A37" s="286"/>
      <c r="B37" s="208" t="s">
        <v>392</v>
      </c>
      <c r="C37" s="208"/>
      <c r="D37" s="208">
        <v>13049904</v>
      </c>
      <c r="E37" s="250"/>
      <c r="F37" s="208">
        <v>24759830</v>
      </c>
    </row>
    <row r="38" spans="1:6" ht="15.75" customHeight="1" x14ac:dyDescent="0.25">
      <c r="A38" s="286"/>
      <c r="B38" s="208" t="s">
        <v>286</v>
      </c>
      <c r="C38" s="208"/>
      <c r="D38" s="208">
        <v>14189997</v>
      </c>
      <c r="E38" s="250"/>
      <c r="F38" s="208">
        <v>983999</v>
      </c>
    </row>
    <row r="39" spans="1:6" ht="15.75" hidden="1" customHeight="1" x14ac:dyDescent="0.25">
      <c r="A39" s="286"/>
      <c r="B39" s="208" t="s">
        <v>292</v>
      </c>
      <c r="C39" s="208"/>
      <c r="D39" s="208">
        <v>0</v>
      </c>
      <c r="E39" s="250"/>
      <c r="F39" s="206">
        <v>0</v>
      </c>
    </row>
    <row r="40" spans="1:6" ht="15.75" hidden="1" customHeight="1" x14ac:dyDescent="0.25">
      <c r="A40" s="286"/>
      <c r="B40" s="208" t="s">
        <v>351</v>
      </c>
      <c r="C40" s="208"/>
      <c r="D40" s="208"/>
      <c r="E40" s="250"/>
      <c r="F40" s="206"/>
    </row>
    <row r="41" spans="1:6" ht="15.75" hidden="1" customHeight="1" x14ac:dyDescent="0.25">
      <c r="A41" s="286"/>
      <c r="B41" s="208" t="s">
        <v>329</v>
      </c>
      <c r="C41" s="208"/>
      <c r="D41" s="208">
        <v>0</v>
      </c>
      <c r="E41" s="250"/>
      <c r="F41" s="206">
        <v>0</v>
      </c>
    </row>
    <row r="42" spans="1:6" ht="10.5" hidden="1" customHeight="1" x14ac:dyDescent="0.25">
      <c r="A42" s="286"/>
      <c r="B42" s="208" t="s">
        <v>339</v>
      </c>
      <c r="C42" s="208"/>
      <c r="D42" s="208">
        <v>0</v>
      </c>
      <c r="E42" s="250"/>
      <c r="F42" s="206">
        <v>0</v>
      </c>
    </row>
    <row r="43" spans="1:6" ht="15.75" customHeight="1" x14ac:dyDescent="0.25">
      <c r="A43" s="286"/>
      <c r="B43" s="230"/>
      <c r="C43" s="230"/>
      <c r="D43" s="138">
        <f>SUM(D34:D42)</f>
        <v>124392126</v>
      </c>
      <c r="E43" s="250"/>
      <c r="F43" s="138">
        <f>SUM(F34:F42)</f>
        <v>123241856</v>
      </c>
    </row>
    <row r="44" spans="1:6" ht="15.75" customHeight="1" x14ac:dyDescent="0.25">
      <c r="A44" s="353" t="s">
        <v>284</v>
      </c>
      <c r="B44" s="230"/>
      <c r="C44" s="230"/>
      <c r="D44" s="207"/>
      <c r="E44" s="250"/>
      <c r="F44" s="207"/>
    </row>
    <row r="45" spans="1:6" ht="15.75" customHeight="1" x14ac:dyDescent="0.25">
      <c r="A45" s="230"/>
      <c r="B45" s="304" t="s">
        <v>289</v>
      </c>
      <c r="C45" s="230"/>
      <c r="D45" s="208">
        <v>17742414482</v>
      </c>
      <c r="E45" s="250"/>
      <c r="F45" s="208">
        <v>17362052468</v>
      </c>
    </row>
    <row r="46" spans="1:6" ht="15.75" customHeight="1" x14ac:dyDescent="0.25">
      <c r="A46" s="230"/>
      <c r="B46" s="304" t="s">
        <v>370</v>
      </c>
      <c r="C46" s="230"/>
      <c r="D46" s="208">
        <v>1573684588</v>
      </c>
      <c r="E46" s="250"/>
      <c r="F46" s="208">
        <v>2165072664</v>
      </c>
    </row>
    <row r="47" spans="1:6" ht="15.75" customHeight="1" x14ac:dyDescent="0.25">
      <c r="A47" s="230"/>
      <c r="B47" s="304" t="s">
        <v>369</v>
      </c>
      <c r="C47" s="230"/>
      <c r="D47" s="208">
        <v>-705574744</v>
      </c>
      <c r="E47" s="250"/>
      <c r="F47" s="208">
        <v>-576017432</v>
      </c>
    </row>
    <row r="48" spans="1:6" ht="15.75" customHeight="1" x14ac:dyDescent="0.25">
      <c r="A48" s="230"/>
      <c r="B48" s="304" t="s">
        <v>250</v>
      </c>
      <c r="C48" s="230"/>
      <c r="D48" s="208">
        <v>100282590</v>
      </c>
      <c r="E48" s="250"/>
      <c r="F48" s="208">
        <v>-26467188</v>
      </c>
    </row>
    <row r="49" spans="1:237" ht="15.75" customHeight="1" x14ac:dyDescent="0.25">
      <c r="A49" s="230"/>
      <c r="B49" s="230"/>
      <c r="C49" s="230"/>
      <c r="D49" s="138">
        <f>SUM(D45:D48)</f>
        <v>18710806916</v>
      </c>
      <c r="E49" s="250"/>
      <c r="F49" s="138">
        <f>SUM(F45:F48)</f>
        <v>18924640512</v>
      </c>
    </row>
    <row r="50" spans="1:237" ht="15.75" customHeight="1" x14ac:dyDescent="0.25">
      <c r="A50" s="354" t="s">
        <v>228</v>
      </c>
      <c r="B50" s="230"/>
      <c r="C50" s="286"/>
      <c r="D50" s="342"/>
      <c r="E50" s="286"/>
      <c r="F50" s="342"/>
      <c r="G50" s="178"/>
      <c r="H50" s="252"/>
      <c r="I50" s="178"/>
      <c r="J50" s="252"/>
      <c r="K50" s="178"/>
      <c r="L50" s="252"/>
      <c r="M50" s="178"/>
      <c r="N50" s="252"/>
      <c r="O50" s="178"/>
      <c r="P50" s="252"/>
      <c r="Q50" s="178"/>
      <c r="R50" s="252"/>
      <c r="S50" s="178"/>
      <c r="T50" s="252"/>
      <c r="U50" s="178"/>
      <c r="V50" s="252"/>
      <c r="W50" s="178"/>
      <c r="X50" s="252"/>
      <c r="Y50" s="178"/>
      <c r="Z50" s="252"/>
      <c r="AA50" s="178"/>
      <c r="AB50" s="252"/>
      <c r="AC50" s="178"/>
      <c r="AD50" s="252"/>
      <c r="AE50" s="178"/>
      <c r="AF50" s="252"/>
      <c r="AG50" s="178"/>
      <c r="AH50" s="252"/>
      <c r="AI50" s="178"/>
      <c r="AJ50" s="252"/>
      <c r="AK50" s="178"/>
      <c r="AL50" s="252"/>
      <c r="AM50" s="178"/>
      <c r="AN50" s="252"/>
      <c r="AO50" s="178"/>
      <c r="AP50" s="252"/>
      <c r="AQ50" s="178"/>
      <c r="AR50" s="252"/>
      <c r="AS50" s="178"/>
      <c r="AT50" s="252"/>
      <c r="AU50" s="178"/>
      <c r="AV50" s="252"/>
      <c r="AW50" s="178"/>
      <c r="AX50" s="252"/>
      <c r="AY50" s="178"/>
      <c r="AZ50" s="8"/>
      <c r="BA50" s="239"/>
      <c r="BB50" s="8"/>
      <c r="BC50" s="239"/>
      <c r="BD50" s="8"/>
      <c r="BE50" s="239"/>
      <c r="BF50" s="8"/>
      <c r="BG50" s="239"/>
      <c r="BH50" s="8"/>
      <c r="BI50" s="239"/>
      <c r="BJ50" s="8"/>
      <c r="BK50" s="239"/>
      <c r="BL50" s="8"/>
      <c r="BM50" s="239"/>
      <c r="BN50" s="8"/>
      <c r="BO50" s="239"/>
      <c r="BP50" s="8"/>
      <c r="BQ50" s="239"/>
      <c r="BR50" s="8"/>
      <c r="BS50" s="239"/>
      <c r="BT50" s="8"/>
      <c r="BU50" s="239"/>
      <c r="BV50" s="8"/>
      <c r="BW50" s="239"/>
      <c r="BX50" s="8"/>
      <c r="BY50" s="239"/>
      <c r="BZ50" s="8"/>
      <c r="CA50" s="239"/>
      <c r="CB50" s="8"/>
      <c r="CC50" s="239"/>
      <c r="CD50" s="8"/>
      <c r="CE50" s="239"/>
      <c r="CF50" s="8"/>
      <c r="CG50" s="239"/>
      <c r="CH50" s="8"/>
      <c r="CI50" s="239"/>
      <c r="CJ50" s="8"/>
      <c r="CK50" s="239"/>
      <c r="CL50" s="8"/>
      <c r="CM50" s="239"/>
      <c r="CN50" s="8"/>
      <c r="CO50" s="239"/>
      <c r="CP50" s="8"/>
      <c r="CQ50" s="239"/>
      <c r="CR50" s="8"/>
      <c r="CS50" s="239"/>
      <c r="CT50" s="8"/>
      <c r="CU50" s="239"/>
      <c r="CV50" s="8"/>
      <c r="CW50" s="239"/>
      <c r="CX50" s="8"/>
      <c r="CY50" s="239"/>
      <c r="CZ50" s="8"/>
      <c r="DA50" s="239"/>
      <c r="DB50" s="8"/>
      <c r="DC50" s="239"/>
      <c r="DD50" s="8"/>
      <c r="DE50" s="239"/>
      <c r="DF50" s="8"/>
      <c r="DG50" s="239"/>
      <c r="DH50" s="8"/>
      <c r="DI50" s="239"/>
      <c r="DJ50" s="8"/>
      <c r="DK50" s="239"/>
      <c r="DL50" s="8"/>
      <c r="DM50" s="239"/>
      <c r="DN50" s="8"/>
      <c r="DO50" s="239"/>
      <c r="DP50" s="8"/>
      <c r="DQ50" s="239"/>
      <c r="DR50" s="8"/>
      <c r="DS50" s="239"/>
      <c r="DT50" s="8"/>
      <c r="DU50" s="239"/>
      <c r="DV50" s="8"/>
      <c r="DW50" s="239"/>
      <c r="DX50" s="8"/>
      <c r="DY50" s="239"/>
      <c r="DZ50" s="8"/>
      <c r="EA50" s="239"/>
      <c r="EB50" s="8"/>
      <c r="EC50" s="239"/>
      <c r="ED50" s="8"/>
      <c r="EE50" s="239"/>
      <c r="EF50" s="8"/>
      <c r="EG50" s="239"/>
      <c r="EH50" s="8"/>
      <c r="EI50" s="239"/>
      <c r="EJ50" s="8"/>
      <c r="EK50" s="239"/>
      <c r="EL50" s="8"/>
      <c r="EM50" s="239"/>
      <c r="EN50" s="8"/>
      <c r="EO50" s="239"/>
      <c r="EP50" s="8"/>
      <c r="EQ50" s="239"/>
      <c r="ER50" s="8"/>
      <c r="ES50" s="239"/>
      <c r="ET50" s="8"/>
      <c r="EU50" s="239"/>
      <c r="EV50" s="8"/>
      <c r="EW50" s="239"/>
      <c r="EX50" s="8"/>
      <c r="EY50" s="239"/>
      <c r="EZ50" s="8"/>
      <c r="FA50" s="239"/>
      <c r="FB50" s="8"/>
      <c r="FC50" s="239"/>
      <c r="FD50" s="8"/>
      <c r="FE50" s="239"/>
      <c r="FF50" s="8"/>
      <c r="FG50" s="239"/>
      <c r="FH50" s="8"/>
      <c r="FI50" s="239"/>
      <c r="FJ50" s="8"/>
      <c r="FK50" s="239"/>
      <c r="FL50" s="8"/>
      <c r="FM50" s="239"/>
      <c r="FN50" s="8"/>
      <c r="FO50" s="239"/>
      <c r="FP50" s="8"/>
      <c r="FQ50" s="239"/>
      <c r="FR50" s="8"/>
      <c r="FS50" s="239"/>
      <c r="FT50" s="8"/>
      <c r="FU50" s="239"/>
      <c r="FV50" s="8"/>
      <c r="FW50" s="239"/>
      <c r="FX50" s="8"/>
      <c r="FY50" s="239"/>
      <c r="FZ50" s="8"/>
      <c r="GA50" s="239"/>
      <c r="GB50" s="8"/>
      <c r="GC50" s="239"/>
      <c r="GD50" s="8"/>
      <c r="GE50" s="239"/>
      <c r="GF50" s="8"/>
      <c r="GG50" s="239"/>
      <c r="GH50" s="8"/>
      <c r="GI50" s="239"/>
      <c r="GJ50" s="8"/>
      <c r="GK50" s="239"/>
      <c r="GL50" s="8"/>
      <c r="GM50" s="239"/>
      <c r="GN50" s="8"/>
      <c r="GO50" s="239"/>
      <c r="GP50" s="8"/>
      <c r="GQ50" s="239"/>
      <c r="GR50" s="8"/>
      <c r="GS50" s="239"/>
      <c r="GT50" s="8"/>
      <c r="GU50" s="239"/>
      <c r="GV50" s="8"/>
      <c r="GW50" s="239"/>
      <c r="GX50" s="8"/>
      <c r="GY50" s="239"/>
      <c r="GZ50" s="8"/>
      <c r="HA50" s="239"/>
      <c r="HB50" s="8"/>
      <c r="HC50" s="239"/>
      <c r="HD50" s="8"/>
      <c r="HE50" s="239"/>
      <c r="HF50" s="8"/>
      <c r="HG50" s="239"/>
      <c r="HH50" s="8"/>
      <c r="HI50" s="239"/>
      <c r="HJ50" s="8"/>
      <c r="HK50" s="239"/>
      <c r="HL50" s="8"/>
      <c r="HM50" s="239"/>
      <c r="HN50" s="8"/>
      <c r="HO50" s="239"/>
      <c r="HP50" s="8"/>
      <c r="HQ50" s="239"/>
      <c r="HR50" s="8"/>
      <c r="HS50" s="239"/>
      <c r="HT50" s="8"/>
      <c r="HU50" s="239"/>
      <c r="HV50" s="8"/>
      <c r="HW50" s="239"/>
      <c r="HX50" s="8"/>
      <c r="HY50" s="239"/>
      <c r="HZ50" s="8"/>
      <c r="IA50" s="239"/>
      <c r="IB50" s="8"/>
      <c r="IC50" s="239"/>
    </row>
    <row r="51" spans="1:237" ht="15.75" customHeight="1" x14ac:dyDescent="0.25">
      <c r="A51" s="230"/>
      <c r="B51" s="304" t="s">
        <v>217</v>
      </c>
      <c r="C51" s="230"/>
      <c r="D51" s="208">
        <v>46631284</v>
      </c>
      <c r="E51" s="230"/>
      <c r="F51" s="208">
        <v>43494032</v>
      </c>
    </row>
    <row r="52" spans="1:237" ht="15.75" hidden="1" customHeight="1" x14ac:dyDescent="0.25">
      <c r="A52" s="230"/>
      <c r="B52" s="304" t="s">
        <v>360</v>
      </c>
      <c r="C52" s="230"/>
      <c r="D52" s="208"/>
      <c r="E52" s="230"/>
      <c r="F52" s="208"/>
    </row>
    <row r="53" spans="1:237" ht="15.75" customHeight="1" x14ac:dyDescent="0.25">
      <c r="A53" s="230"/>
      <c r="B53" s="304" t="s">
        <v>340</v>
      </c>
      <c r="C53" s="230"/>
      <c r="D53" s="208">
        <v>48920094</v>
      </c>
      <c r="E53" s="230"/>
      <c r="F53" s="208">
        <v>60403850</v>
      </c>
    </row>
    <row r="54" spans="1:237" ht="15.75" customHeight="1" x14ac:dyDescent="0.25">
      <c r="A54" s="230"/>
      <c r="B54" s="230"/>
      <c r="C54" s="230"/>
      <c r="D54" s="138">
        <f>SUM(D51:D53)</f>
        <v>95551378</v>
      </c>
      <c r="E54" s="230"/>
      <c r="F54" s="138">
        <f>SUM(F51:F53)</f>
        <v>103897882</v>
      </c>
    </row>
    <row r="55" spans="1:237" ht="15.75" customHeight="1" x14ac:dyDescent="0.25">
      <c r="A55" s="230"/>
      <c r="B55" s="230"/>
      <c r="C55" s="230"/>
      <c r="D55" s="250"/>
      <c r="E55" s="250"/>
      <c r="F55" s="250"/>
    </row>
    <row r="56" spans="1:237" ht="15.75" customHeight="1" x14ac:dyDescent="0.25">
      <c r="A56" s="354" t="s">
        <v>364</v>
      </c>
      <c r="B56" s="230"/>
      <c r="C56" s="286"/>
      <c r="D56" s="342"/>
      <c r="E56" s="286"/>
      <c r="F56" s="342"/>
      <c r="G56" s="178"/>
      <c r="H56" s="252"/>
      <c r="I56" s="178"/>
      <c r="J56" s="252"/>
      <c r="K56" s="178"/>
      <c r="L56" s="252"/>
      <c r="M56" s="178"/>
      <c r="N56" s="252"/>
      <c r="O56" s="178"/>
      <c r="P56" s="252"/>
      <c r="Q56" s="178"/>
      <c r="R56" s="252"/>
      <c r="S56" s="178"/>
      <c r="T56" s="252"/>
      <c r="U56" s="178"/>
      <c r="V56" s="252"/>
      <c r="W56" s="178"/>
      <c r="X56" s="252"/>
      <c r="Y56" s="178"/>
      <c r="Z56" s="252"/>
      <c r="AA56" s="178"/>
      <c r="AB56" s="252"/>
      <c r="AC56" s="178"/>
      <c r="AD56" s="252"/>
      <c r="AE56" s="178"/>
      <c r="AF56" s="252"/>
      <c r="AG56" s="178"/>
      <c r="AH56" s="252"/>
      <c r="AI56" s="178"/>
      <c r="AJ56" s="252"/>
      <c r="AK56" s="178"/>
      <c r="AL56" s="252"/>
      <c r="AM56" s="178"/>
      <c r="AN56" s="252"/>
      <c r="AO56" s="178"/>
      <c r="AP56" s="252"/>
      <c r="AQ56" s="178"/>
      <c r="AR56" s="252"/>
      <c r="AS56" s="178"/>
      <c r="AT56" s="252"/>
      <c r="AU56" s="178"/>
      <c r="AV56" s="252"/>
      <c r="AW56" s="178"/>
      <c r="AX56" s="252"/>
      <c r="AY56" s="178"/>
      <c r="AZ56" s="8"/>
      <c r="BA56" s="372"/>
      <c r="BB56" s="8"/>
      <c r="BC56" s="372"/>
      <c r="BD56" s="8"/>
      <c r="BE56" s="372"/>
      <c r="BF56" s="8"/>
      <c r="BG56" s="372"/>
      <c r="BH56" s="8"/>
      <c r="BI56" s="372"/>
      <c r="BJ56" s="8"/>
      <c r="BK56" s="372"/>
      <c r="BL56" s="8"/>
      <c r="BM56" s="372"/>
      <c r="BN56" s="8"/>
      <c r="BO56" s="372"/>
      <c r="BP56" s="8"/>
      <c r="BQ56" s="372"/>
      <c r="BR56" s="8"/>
      <c r="BS56" s="372"/>
      <c r="BT56" s="8"/>
      <c r="BU56" s="372"/>
      <c r="BV56" s="8"/>
      <c r="BW56" s="372"/>
      <c r="BX56" s="8"/>
      <c r="BY56" s="372"/>
      <c r="BZ56" s="8"/>
      <c r="CA56" s="372"/>
      <c r="CB56" s="8"/>
      <c r="CC56" s="372"/>
      <c r="CD56" s="8"/>
      <c r="CE56" s="372"/>
      <c r="CF56" s="8"/>
      <c r="CG56" s="372"/>
      <c r="CH56" s="8"/>
      <c r="CI56" s="372"/>
      <c r="CJ56" s="8"/>
      <c r="CK56" s="372"/>
      <c r="CL56" s="8"/>
      <c r="CM56" s="372"/>
      <c r="CN56" s="8"/>
      <c r="CO56" s="372"/>
      <c r="CP56" s="8"/>
      <c r="CQ56" s="372"/>
      <c r="CR56" s="8"/>
      <c r="CS56" s="372"/>
      <c r="CT56" s="8"/>
      <c r="CU56" s="372"/>
      <c r="CV56" s="8"/>
      <c r="CW56" s="372"/>
      <c r="CX56" s="8"/>
      <c r="CY56" s="372"/>
      <c r="CZ56" s="8"/>
      <c r="DA56" s="372"/>
      <c r="DB56" s="8"/>
      <c r="DC56" s="372"/>
      <c r="DD56" s="8"/>
      <c r="DE56" s="372"/>
      <c r="DF56" s="8"/>
      <c r="DG56" s="372"/>
      <c r="DH56" s="8"/>
      <c r="DI56" s="372"/>
      <c r="DJ56" s="8"/>
      <c r="DK56" s="372"/>
      <c r="DL56" s="8"/>
      <c r="DM56" s="372"/>
      <c r="DN56" s="8"/>
      <c r="DO56" s="372"/>
      <c r="DP56" s="8"/>
      <c r="DQ56" s="372"/>
      <c r="DR56" s="8"/>
      <c r="DS56" s="372"/>
      <c r="DT56" s="8"/>
      <c r="DU56" s="372"/>
      <c r="DV56" s="8"/>
      <c r="DW56" s="372"/>
      <c r="DX56" s="8"/>
      <c r="DY56" s="372"/>
      <c r="DZ56" s="8"/>
      <c r="EA56" s="372"/>
      <c r="EB56" s="8"/>
      <c r="EC56" s="372"/>
      <c r="ED56" s="8"/>
      <c r="EE56" s="372"/>
      <c r="EF56" s="8"/>
      <c r="EG56" s="372"/>
      <c r="EH56" s="8"/>
      <c r="EI56" s="372"/>
      <c r="EJ56" s="8"/>
      <c r="EK56" s="372"/>
      <c r="EL56" s="8"/>
      <c r="EM56" s="372"/>
      <c r="EN56" s="8"/>
      <c r="EO56" s="372"/>
      <c r="EP56" s="8"/>
      <c r="EQ56" s="372"/>
      <c r="ER56" s="8"/>
      <c r="ES56" s="372"/>
      <c r="ET56" s="8"/>
      <c r="EU56" s="372"/>
      <c r="EV56" s="8"/>
      <c r="EW56" s="372"/>
      <c r="EX56" s="8"/>
      <c r="EY56" s="372"/>
      <c r="EZ56" s="8"/>
      <c r="FA56" s="372"/>
      <c r="FB56" s="8"/>
      <c r="FC56" s="372"/>
      <c r="FD56" s="8"/>
      <c r="FE56" s="372"/>
      <c r="FF56" s="8"/>
      <c r="FG56" s="372"/>
      <c r="FH56" s="8"/>
      <c r="FI56" s="372"/>
      <c r="FJ56" s="8"/>
      <c r="FK56" s="372"/>
      <c r="FL56" s="8"/>
      <c r="FM56" s="372"/>
      <c r="FN56" s="8"/>
      <c r="FO56" s="372"/>
      <c r="FP56" s="8"/>
      <c r="FQ56" s="372"/>
      <c r="FR56" s="8"/>
      <c r="FS56" s="372"/>
      <c r="FT56" s="8"/>
      <c r="FU56" s="372"/>
      <c r="FV56" s="8"/>
      <c r="FW56" s="372"/>
      <c r="FX56" s="8"/>
      <c r="FY56" s="372"/>
      <c r="FZ56" s="8"/>
      <c r="GA56" s="372"/>
      <c r="GB56" s="8"/>
      <c r="GC56" s="372"/>
      <c r="GD56" s="8"/>
      <c r="GE56" s="372"/>
      <c r="GF56" s="8"/>
      <c r="GG56" s="372"/>
      <c r="GH56" s="8"/>
      <c r="GI56" s="372"/>
      <c r="GJ56" s="8"/>
      <c r="GK56" s="372"/>
      <c r="GL56" s="8"/>
      <c r="GM56" s="372"/>
      <c r="GN56" s="8"/>
      <c r="GO56" s="372"/>
      <c r="GP56" s="8"/>
      <c r="GQ56" s="372"/>
      <c r="GR56" s="8"/>
      <c r="GS56" s="372"/>
      <c r="GT56" s="8"/>
      <c r="GU56" s="372"/>
      <c r="GV56" s="8"/>
      <c r="GW56" s="372"/>
      <c r="GX56" s="8"/>
      <c r="GY56" s="372"/>
      <c r="GZ56" s="8"/>
      <c r="HA56" s="372"/>
      <c r="HB56" s="8"/>
      <c r="HC56" s="372"/>
      <c r="HD56" s="8"/>
      <c r="HE56" s="372"/>
      <c r="HF56" s="8"/>
      <c r="HG56" s="372"/>
      <c r="HH56" s="8"/>
      <c r="HI56" s="372"/>
      <c r="HJ56" s="8"/>
      <c r="HK56" s="372"/>
      <c r="HL56" s="8"/>
      <c r="HM56" s="372"/>
      <c r="HN56" s="8"/>
      <c r="HO56" s="372"/>
      <c r="HP56" s="8"/>
      <c r="HQ56" s="372"/>
      <c r="HR56" s="8"/>
      <c r="HS56" s="372"/>
      <c r="HT56" s="8"/>
      <c r="HU56" s="372"/>
      <c r="HV56" s="8"/>
      <c r="HW56" s="372"/>
      <c r="HX56" s="8"/>
      <c r="HY56" s="372"/>
      <c r="HZ56" s="8"/>
      <c r="IA56" s="372"/>
      <c r="IB56" s="8"/>
      <c r="IC56" s="372"/>
    </row>
    <row r="57" spans="1:237" ht="15.75" customHeight="1" x14ac:dyDescent="0.25">
      <c r="A57" s="230"/>
      <c r="B57" s="304" t="s">
        <v>371</v>
      </c>
      <c r="C57" s="230"/>
      <c r="D57" s="206">
        <v>13335794</v>
      </c>
      <c r="E57" s="230"/>
      <c r="F57" s="206">
        <v>8619177</v>
      </c>
    </row>
    <row r="58" spans="1:237" ht="15.75" customHeight="1" x14ac:dyDescent="0.25">
      <c r="A58" s="230"/>
      <c r="B58" s="304" t="s">
        <v>365</v>
      </c>
      <c r="C58" s="230"/>
      <c r="D58" s="206">
        <v>25000000</v>
      </c>
      <c r="E58" s="230"/>
      <c r="F58" s="206">
        <v>25000000</v>
      </c>
    </row>
    <row r="59" spans="1:237" ht="15.75" customHeight="1" x14ac:dyDescent="0.25">
      <c r="A59" s="230"/>
      <c r="B59" s="230"/>
      <c r="C59" s="230"/>
      <c r="D59" s="138">
        <f>SUM(D57:D58)</f>
        <v>38335794</v>
      </c>
      <c r="E59" s="230"/>
      <c r="F59" s="138">
        <f>SUM(F57:F58)</f>
        <v>33619177</v>
      </c>
    </row>
    <row r="60" spans="1:237" ht="8.25" customHeight="1" x14ac:dyDescent="0.25">
      <c r="A60" s="230"/>
      <c r="B60" s="230"/>
      <c r="C60" s="230"/>
      <c r="D60" s="250"/>
      <c r="E60" s="250"/>
      <c r="F60" s="250"/>
    </row>
    <row r="61" spans="1:237" ht="15.75" customHeight="1" x14ac:dyDescent="0.25">
      <c r="A61" s="230"/>
      <c r="B61" s="230"/>
      <c r="C61" s="230"/>
      <c r="D61" s="250"/>
      <c r="E61" s="250"/>
      <c r="F61" s="250"/>
    </row>
    <row r="62" spans="1:237" ht="15.75" customHeight="1" thickBot="1" x14ac:dyDescent="0.3">
      <c r="A62" s="353" t="s">
        <v>146</v>
      </c>
      <c r="B62" s="286"/>
      <c r="C62" s="286"/>
      <c r="D62" s="209">
        <f>+D14+D25+D32+D49+D54+D43+D59-1</f>
        <v>29923136111</v>
      </c>
      <c r="E62" s="286"/>
      <c r="F62" s="209">
        <f>+F14+F25+F32+F49+F54+F43+F59-1</f>
        <v>27467308830</v>
      </c>
    </row>
    <row r="63" spans="1:237" ht="15.75" customHeight="1" x14ac:dyDescent="0.25">
      <c r="A63" s="230"/>
      <c r="B63" s="230"/>
      <c r="C63" s="230"/>
      <c r="D63" s="207"/>
      <c r="E63" s="250"/>
      <c r="F63" s="207"/>
    </row>
    <row r="64" spans="1:237" ht="15.75" customHeight="1" x14ac:dyDescent="0.25">
      <c r="A64" s="353" t="s">
        <v>5</v>
      </c>
      <c r="B64" s="286"/>
      <c r="C64" s="286"/>
      <c r="D64" s="207"/>
      <c r="E64" s="250"/>
      <c r="F64" s="207"/>
    </row>
    <row r="65" spans="1:8" ht="11.25" customHeight="1" x14ac:dyDescent="0.25">
      <c r="A65" s="230"/>
      <c r="B65" s="286"/>
      <c r="C65" s="286"/>
      <c r="D65" s="207"/>
      <c r="E65" s="207"/>
      <c r="F65" s="207"/>
    </row>
    <row r="66" spans="1:8" ht="15.75" customHeight="1" x14ac:dyDescent="0.25">
      <c r="A66" s="353" t="s">
        <v>4</v>
      </c>
      <c r="B66" s="230"/>
      <c r="C66" s="230"/>
      <c r="D66" s="250"/>
      <c r="E66" s="250"/>
      <c r="F66" s="250"/>
    </row>
    <row r="67" spans="1:8" ht="15.75" customHeight="1" x14ac:dyDescent="0.25">
      <c r="A67" s="353"/>
      <c r="B67" s="304" t="s">
        <v>381</v>
      </c>
      <c r="C67" s="230"/>
      <c r="D67" s="208">
        <v>333870000</v>
      </c>
      <c r="E67" s="250"/>
      <c r="F67" s="206">
        <v>390730542</v>
      </c>
    </row>
    <row r="68" spans="1:8" ht="15.75" customHeight="1" x14ac:dyDescent="0.25">
      <c r="A68" s="353"/>
      <c r="B68" s="304" t="s">
        <v>382</v>
      </c>
      <c r="C68" s="230"/>
      <c r="D68" s="208">
        <v>-1026779645</v>
      </c>
      <c r="E68" s="250"/>
      <c r="F68" s="206">
        <v>-836158854</v>
      </c>
    </row>
    <row r="69" spans="1:8" ht="15.75" customHeight="1" x14ac:dyDescent="0.25">
      <c r="A69" s="353"/>
      <c r="B69" s="304" t="s">
        <v>336</v>
      </c>
      <c r="C69" s="230"/>
      <c r="D69" s="206">
        <v>2361292282</v>
      </c>
      <c r="E69" s="250"/>
      <c r="F69" s="206">
        <v>2158213986</v>
      </c>
    </row>
    <row r="70" spans="1:8" ht="15.75" customHeight="1" x14ac:dyDescent="0.25">
      <c r="A70" s="353"/>
      <c r="B70" s="304" t="s">
        <v>438</v>
      </c>
      <c r="C70" s="230"/>
      <c r="D70" s="206">
        <v>219985003</v>
      </c>
      <c r="E70" s="250"/>
      <c r="F70" s="206">
        <v>0</v>
      </c>
    </row>
    <row r="71" spans="1:8" ht="15.75" customHeight="1" x14ac:dyDescent="0.25">
      <c r="A71" s="353"/>
      <c r="B71" s="304" t="s">
        <v>439</v>
      </c>
      <c r="C71" s="230"/>
      <c r="D71" s="206">
        <v>141695264</v>
      </c>
      <c r="E71" s="250"/>
      <c r="F71" s="206">
        <v>0</v>
      </c>
    </row>
    <row r="72" spans="1:8" ht="15.75" customHeight="1" x14ac:dyDescent="0.25">
      <c r="A72" s="353"/>
      <c r="B72" s="304" t="s">
        <v>396</v>
      </c>
      <c r="C72" s="230"/>
      <c r="D72" s="206">
        <v>0</v>
      </c>
      <c r="E72" s="250"/>
      <c r="F72" s="206">
        <v>119333867</v>
      </c>
    </row>
    <row r="73" spans="1:8" ht="15.75" customHeight="1" x14ac:dyDescent="0.25">
      <c r="A73" s="353"/>
      <c r="B73" s="304" t="s">
        <v>383</v>
      </c>
      <c r="C73" s="230"/>
      <c r="D73" s="206">
        <v>243019358</v>
      </c>
      <c r="E73" s="250"/>
      <c r="F73" s="206">
        <v>237884425</v>
      </c>
    </row>
    <row r="74" spans="1:8" ht="15.75" customHeight="1" x14ac:dyDescent="0.25">
      <c r="A74" s="230"/>
      <c r="B74" s="304" t="s">
        <v>384</v>
      </c>
      <c r="C74" s="230"/>
      <c r="D74" s="206">
        <v>88210020</v>
      </c>
      <c r="E74" s="250"/>
      <c r="F74" s="206">
        <v>88210020</v>
      </c>
    </row>
    <row r="75" spans="1:8" ht="15.75" customHeight="1" x14ac:dyDescent="0.25">
      <c r="A75" s="286"/>
      <c r="B75" s="230"/>
      <c r="C75" s="230"/>
      <c r="D75" s="138">
        <f>SUM(D67:D74)</f>
        <v>2361292282</v>
      </c>
      <c r="E75" s="250"/>
      <c r="F75" s="138">
        <f>SUM(F67:F74)</f>
        <v>2158213986</v>
      </c>
    </row>
    <row r="76" spans="1:8" ht="15.75" customHeight="1" x14ac:dyDescent="0.25">
      <c r="A76" s="354" t="s">
        <v>297</v>
      </c>
      <c r="B76" s="230"/>
      <c r="C76" s="230"/>
      <c r="D76" s="207"/>
      <c r="E76" s="250"/>
      <c r="F76" s="207"/>
    </row>
    <row r="77" spans="1:8" ht="15.75" customHeight="1" x14ac:dyDescent="0.25">
      <c r="A77" s="25"/>
      <c r="B77" s="8" t="s">
        <v>229</v>
      </c>
      <c r="C77" s="106"/>
      <c r="D77" s="208">
        <v>5640285357</v>
      </c>
      <c r="E77" s="208"/>
      <c r="F77" s="208">
        <v>5489187210</v>
      </c>
    </row>
    <row r="78" spans="1:8" ht="15.75" customHeight="1" x14ac:dyDescent="0.25">
      <c r="A78" s="106"/>
      <c r="B78" s="8" t="s">
        <v>230</v>
      </c>
      <c r="C78" s="106"/>
      <c r="D78" s="208">
        <v>5535448719</v>
      </c>
      <c r="E78" s="208"/>
      <c r="F78" s="208">
        <v>5309118874</v>
      </c>
      <c r="H78" s="208"/>
    </row>
    <row r="79" spans="1:8" ht="15.75" customHeight="1" x14ac:dyDescent="0.25">
      <c r="A79" s="106"/>
      <c r="B79" s="8" t="s">
        <v>238</v>
      </c>
      <c r="C79" s="106"/>
      <c r="D79" s="208">
        <v>269269663</v>
      </c>
      <c r="E79" s="208"/>
      <c r="F79" s="208">
        <v>261420623</v>
      </c>
      <c r="H79" s="208"/>
    </row>
    <row r="80" spans="1:8" ht="15.75" customHeight="1" x14ac:dyDescent="0.25">
      <c r="A80" s="106"/>
      <c r="B80" s="8" t="s">
        <v>243</v>
      </c>
      <c r="C80" s="106"/>
      <c r="D80" s="208">
        <v>142108757</v>
      </c>
      <c r="E80" s="208"/>
      <c r="F80" s="208">
        <v>79793442</v>
      </c>
      <c r="H80" s="208"/>
    </row>
    <row r="81" spans="1:51" ht="15.75" customHeight="1" x14ac:dyDescent="0.25">
      <c r="A81" s="106"/>
      <c r="B81" s="8" t="s">
        <v>367</v>
      </c>
      <c r="C81" s="106"/>
      <c r="D81" s="208">
        <v>182368922</v>
      </c>
      <c r="E81" s="208"/>
      <c r="F81" s="208">
        <v>169520694</v>
      </c>
      <c r="H81" s="208"/>
    </row>
    <row r="82" spans="1:51" ht="15.75" customHeight="1" x14ac:dyDescent="0.25">
      <c r="A82" s="106"/>
      <c r="B82" s="8" t="s">
        <v>244</v>
      </c>
      <c r="C82" s="106"/>
      <c r="D82" s="208">
        <f>439522124+2306093</f>
        <v>441828217</v>
      </c>
      <c r="E82" s="208"/>
      <c r="F82" s="208">
        <f>366287735+2259177</f>
        <v>368546912</v>
      </c>
      <c r="G82" s="287"/>
      <c r="H82" s="208"/>
    </row>
    <row r="83" spans="1:51" ht="15.75" customHeight="1" x14ac:dyDescent="0.25">
      <c r="A83" s="106"/>
      <c r="B83" s="8" t="s">
        <v>277</v>
      </c>
      <c r="C83" s="106"/>
      <c r="D83" s="208">
        <v>187919594</v>
      </c>
      <c r="E83" s="208"/>
      <c r="F83" s="208">
        <v>149532891</v>
      </c>
      <c r="H83" s="208"/>
    </row>
    <row r="84" spans="1:51" ht="15.75" customHeight="1" x14ac:dyDescent="0.25">
      <c r="A84" s="106"/>
      <c r="B84" s="8" t="s">
        <v>6</v>
      </c>
      <c r="C84" s="106"/>
      <c r="D84" s="208">
        <v>1206321089</v>
      </c>
      <c r="E84" s="208"/>
      <c r="F84" s="208">
        <v>1121160781</v>
      </c>
      <c r="H84" s="208"/>
    </row>
    <row r="85" spans="1:51" ht="15.75" customHeight="1" x14ac:dyDescent="0.25">
      <c r="A85" s="106"/>
      <c r="B85" s="8" t="s">
        <v>298</v>
      </c>
      <c r="C85" s="106"/>
      <c r="D85" s="208">
        <f>64749585+3168759</f>
        <v>67918344</v>
      </c>
      <c r="E85" s="208"/>
      <c r="F85" s="208">
        <f>63538967+3107315</f>
        <v>66646282</v>
      </c>
      <c r="G85" s="287"/>
      <c r="H85" s="208"/>
    </row>
    <row r="86" spans="1:51" ht="15.75" customHeight="1" x14ac:dyDescent="0.25">
      <c r="A86" s="106"/>
      <c r="B86" s="8" t="s">
        <v>299</v>
      </c>
      <c r="C86" s="106"/>
      <c r="D86" s="208">
        <f>-395930886-39359163-32476614-44071700-168540193-76861365-416057061-28746314</f>
        <v>-1202043296</v>
      </c>
      <c r="E86" s="208"/>
      <c r="F86" s="208">
        <f>-231779218-8422202-17826304-4808016-93861907-27140450-236367779-16967104</f>
        <v>-637172980</v>
      </c>
    </row>
    <row r="87" spans="1:51" s="10" customFormat="1" ht="15.75" customHeight="1" x14ac:dyDescent="0.25">
      <c r="A87" s="106"/>
      <c r="B87" s="106"/>
      <c r="C87" s="106"/>
      <c r="D87" s="138">
        <f>SUM(D77:D86)</f>
        <v>12471425366</v>
      </c>
      <c r="E87" s="125"/>
      <c r="F87" s="138">
        <f>SUM(F77:F86)</f>
        <v>12377754729</v>
      </c>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row>
    <row r="88" spans="1:51" ht="9.75" customHeight="1" x14ac:dyDescent="0.25">
      <c r="A88" s="106"/>
      <c r="B88" s="25"/>
      <c r="C88" s="25"/>
      <c r="D88" s="207"/>
      <c r="E88" s="125"/>
      <c r="F88" s="207"/>
    </row>
    <row r="89" spans="1:51" ht="15.75" customHeight="1" x14ac:dyDescent="0.25">
      <c r="A89" s="353" t="s">
        <v>385</v>
      </c>
      <c r="B89" s="230"/>
      <c r="C89" s="230"/>
      <c r="D89" s="250"/>
      <c r="E89" s="250"/>
      <c r="F89" s="250"/>
    </row>
    <row r="90" spans="1:51" ht="15.75" customHeight="1" x14ac:dyDescent="0.25">
      <c r="A90" s="230"/>
      <c r="B90" s="304" t="s">
        <v>386</v>
      </c>
      <c r="C90" s="230"/>
      <c r="D90" s="206">
        <v>219408667</v>
      </c>
      <c r="E90" s="250"/>
      <c r="F90" s="206">
        <v>219408667</v>
      </c>
    </row>
    <row r="91" spans="1:51" ht="15.75" customHeight="1" x14ac:dyDescent="0.25">
      <c r="A91" s="230"/>
      <c r="B91" s="304" t="s">
        <v>387</v>
      </c>
      <c r="C91" s="230"/>
      <c r="D91" s="206">
        <v>-210124451</v>
      </c>
      <c r="E91" s="250"/>
      <c r="F91" s="206">
        <v>-182462501</v>
      </c>
    </row>
    <row r="92" spans="1:51" ht="15.75" customHeight="1" x14ac:dyDescent="0.25">
      <c r="A92" s="230"/>
      <c r="B92" s="304" t="s">
        <v>388</v>
      </c>
      <c r="C92" s="230"/>
      <c r="D92" s="206">
        <v>13666262</v>
      </c>
      <c r="E92" s="250"/>
      <c r="F92" s="206">
        <v>29613742</v>
      </c>
    </row>
    <row r="93" spans="1:51" ht="15.75" customHeight="1" x14ac:dyDescent="0.25">
      <c r="A93" s="286"/>
      <c r="B93" s="230"/>
      <c r="C93" s="230"/>
      <c r="D93" s="138">
        <f>SUM(D90:D92)</f>
        <v>22950478</v>
      </c>
      <c r="E93" s="250"/>
      <c r="F93" s="138">
        <f>SUM(F90:F92)</f>
        <v>66559908</v>
      </c>
    </row>
    <row r="94" spans="1:51" ht="7.5" customHeight="1" x14ac:dyDescent="0.25">
      <c r="A94" s="106"/>
      <c r="B94" s="25"/>
      <c r="C94" s="25"/>
      <c r="D94" s="207"/>
      <c r="E94" s="125"/>
      <c r="F94" s="207"/>
    </row>
    <row r="95" spans="1:51" ht="15.75" customHeight="1" thickBot="1" x14ac:dyDescent="0.3">
      <c r="A95" s="249" t="s">
        <v>147</v>
      </c>
      <c r="B95" s="25"/>
      <c r="C95" s="25"/>
      <c r="D95" s="209">
        <f>+D87+D75+D93</f>
        <v>14855668126</v>
      </c>
      <c r="E95" s="125"/>
      <c r="F95" s="209">
        <f>+F87+F75+F93</f>
        <v>14602528623</v>
      </c>
    </row>
    <row r="96" spans="1:51" ht="15.95" customHeight="1" x14ac:dyDescent="0.25">
      <c r="A96" s="106"/>
      <c r="B96" s="106"/>
      <c r="C96" s="106"/>
      <c r="D96" s="210"/>
      <c r="E96" s="125"/>
      <c r="F96" s="210"/>
    </row>
    <row r="97" spans="1:51" ht="15.75" customHeight="1" thickBot="1" x14ac:dyDescent="0.3">
      <c r="A97" s="251" t="s">
        <v>7</v>
      </c>
      <c r="B97" s="25"/>
      <c r="C97" s="25"/>
      <c r="D97" s="343">
        <f>+D62+D95</f>
        <v>44778804237</v>
      </c>
      <c r="E97" s="125"/>
      <c r="F97" s="343">
        <f>+F62+F95</f>
        <v>42069837453</v>
      </c>
    </row>
    <row r="98" spans="1:51" s="202" customFormat="1" ht="15" customHeight="1" thickTop="1" x14ac:dyDescent="0.25">
      <c r="A98" s="230"/>
      <c r="B98" s="286"/>
      <c r="C98" s="286"/>
      <c r="D98" s="207"/>
      <c r="E98" s="250"/>
      <c r="F98" s="20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row>
    <row r="99" spans="1:51" s="202" customFormat="1" ht="15" customHeight="1" x14ac:dyDescent="0.25">
      <c r="A99" s="230"/>
      <c r="B99" s="286"/>
      <c r="C99" s="286"/>
      <c r="D99" s="207"/>
      <c r="E99" s="250"/>
      <c r="F99" s="20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row>
    <row r="100" spans="1:51" s="202" customFormat="1" ht="15" customHeight="1" x14ac:dyDescent="0.25">
      <c r="A100" s="640" t="s">
        <v>300</v>
      </c>
      <c r="B100" s="640"/>
      <c r="C100" s="640"/>
      <c r="D100" s="640"/>
      <c r="E100" s="640"/>
      <c r="F100" s="640"/>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row>
    <row r="101" spans="1:51" s="202" customFormat="1" ht="15.75" customHeight="1" x14ac:dyDescent="0.25">
      <c r="A101" s="288"/>
      <c r="B101" s="288"/>
      <c r="C101" s="288"/>
      <c r="D101" s="207"/>
      <c r="E101" s="288"/>
      <c r="F101" s="20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row>
    <row r="102" spans="1:51" s="280" customFormat="1" ht="21" customHeight="1" x14ac:dyDescent="0.25">
      <c r="B102" s="637"/>
      <c r="C102" s="637"/>
      <c r="D102" s="637"/>
      <c r="G102" s="637"/>
      <c r="H102" s="637"/>
      <c r="I102" s="637"/>
      <c r="J102" s="637"/>
      <c r="L102" s="200"/>
      <c r="M102" s="200"/>
      <c r="N102" s="200"/>
      <c r="O102" s="635"/>
    </row>
    <row r="103" spans="1:51" s="200" customFormat="1" ht="15" x14ac:dyDescent="0.2"/>
    <row r="104" spans="1:51" s="200" customFormat="1" ht="15" x14ac:dyDescent="0.2"/>
    <row r="105" spans="1:51" s="200" customFormat="1" ht="15" x14ac:dyDescent="0.2"/>
    <row r="106" spans="1:51" s="202" customFormat="1" ht="15.75" customHeight="1" x14ac:dyDescent="0.25">
      <c r="B106" s="289"/>
      <c r="C106" s="253"/>
      <c r="D106" s="290"/>
      <c r="E106" s="253"/>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row>
    <row r="107" spans="1:51" s="202" customFormat="1" ht="15.75" customHeight="1" x14ac:dyDescent="0.25">
      <c r="B107" s="289"/>
      <c r="C107" s="253"/>
      <c r="E107" s="253"/>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row>
    <row r="108" spans="1:51" s="202" customFormat="1" ht="15.75" customHeight="1" x14ac:dyDescent="0.25">
      <c r="B108" s="289"/>
      <c r="C108" s="289"/>
      <c r="D108" s="253"/>
      <c r="F108" s="253"/>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row>
    <row r="109" spans="1:51" s="202" customFormat="1" ht="15.75" customHeight="1" x14ac:dyDescent="0.25">
      <c r="B109" s="291"/>
      <c r="C109" s="291"/>
      <c r="D109" s="253"/>
      <c r="F109" s="253"/>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row>
    <row r="110" spans="1:51" s="202" customFormat="1" ht="15.75" customHeight="1" x14ac:dyDescent="0.25">
      <c r="D110" s="230"/>
      <c r="E110" s="214"/>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row>
    <row r="111" spans="1:51" s="202" customFormat="1" ht="15.75" customHeight="1" x14ac:dyDescent="0.25">
      <c r="D111" s="230"/>
      <c r="E111" s="214"/>
      <c r="F111" s="230"/>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row>
    <row r="112" spans="1:51" s="202" customFormat="1" ht="15.75" customHeight="1" x14ac:dyDescent="0.25">
      <c r="D112" s="230"/>
      <c r="E112" s="214"/>
      <c r="F112" s="230"/>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row>
    <row r="113" spans="4:51" s="202" customFormat="1" ht="15.75" customHeight="1" x14ac:dyDescent="0.25">
      <c r="D113" s="230"/>
      <c r="E113" s="214"/>
      <c r="F113" s="230"/>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c r="AN113" s="287"/>
      <c r="AO113" s="287"/>
      <c r="AP113" s="287"/>
      <c r="AQ113" s="287"/>
      <c r="AR113" s="287"/>
      <c r="AS113" s="287"/>
      <c r="AT113" s="287"/>
      <c r="AU113" s="287"/>
      <c r="AV113" s="287"/>
      <c r="AW113" s="287"/>
      <c r="AX113" s="287"/>
      <c r="AY113" s="287"/>
    </row>
    <row r="114" spans="4:51" s="202" customFormat="1" ht="15.75" customHeight="1" x14ac:dyDescent="0.25">
      <c r="D114" s="230"/>
      <c r="E114" s="214"/>
      <c r="F114" s="230"/>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c r="AM114" s="287"/>
      <c r="AN114" s="287"/>
      <c r="AO114" s="287"/>
      <c r="AP114" s="287"/>
      <c r="AQ114" s="287"/>
      <c r="AR114" s="287"/>
      <c r="AS114" s="287"/>
      <c r="AT114" s="287"/>
      <c r="AU114" s="287"/>
      <c r="AV114" s="287"/>
      <c r="AW114" s="287"/>
      <c r="AX114" s="287"/>
      <c r="AY114" s="287"/>
    </row>
    <row r="115" spans="4:51" s="202" customFormat="1" ht="15.75" customHeight="1" x14ac:dyDescent="0.25">
      <c r="D115" s="230"/>
      <c r="E115" s="214"/>
      <c r="F115" s="230"/>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row>
    <row r="116" spans="4:51" s="202" customFormat="1" ht="15.75" customHeight="1" x14ac:dyDescent="0.25">
      <c r="D116" s="202">
        <f>+D97-PASIVO!E83</f>
        <v>0</v>
      </c>
      <c r="E116" s="214"/>
      <c r="F116" s="202">
        <f>+F97-PASIVO!G83</f>
        <v>0</v>
      </c>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row>
    <row r="117" spans="4:51" s="202" customFormat="1" ht="15.75" customHeight="1" x14ac:dyDescent="0.25">
      <c r="D117" s="230"/>
      <c r="E117" s="214"/>
      <c r="F117" s="230"/>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row>
    <row r="118" spans="4:51" s="202" customFormat="1" ht="15.75" customHeight="1" x14ac:dyDescent="0.25">
      <c r="D118" s="230"/>
      <c r="E118" s="214"/>
      <c r="F118" s="230"/>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row>
    <row r="119" spans="4:51" s="202" customFormat="1" ht="15.75" customHeight="1" x14ac:dyDescent="0.25">
      <c r="D119" s="230"/>
      <c r="E119" s="214"/>
      <c r="F119" s="230"/>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row>
    <row r="120" spans="4:51" s="202" customFormat="1" ht="15.75" customHeight="1" x14ac:dyDescent="0.25">
      <c r="D120" s="230"/>
      <c r="E120" s="214"/>
      <c r="F120" s="230"/>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row>
    <row r="121" spans="4:51" s="202" customFormat="1" ht="15.75" customHeight="1" x14ac:dyDescent="0.25">
      <c r="D121" s="230"/>
      <c r="E121" s="214"/>
      <c r="F121" s="230"/>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287"/>
      <c r="AV121" s="287"/>
      <c r="AW121" s="287"/>
      <c r="AX121" s="287"/>
      <c r="AY121" s="287"/>
    </row>
    <row r="122" spans="4:51" s="202" customFormat="1" ht="15.75" customHeight="1" x14ac:dyDescent="0.25">
      <c r="D122" s="230"/>
      <c r="E122" s="214"/>
      <c r="F122" s="230"/>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c r="AM122" s="287"/>
      <c r="AN122" s="287"/>
      <c r="AO122" s="287"/>
      <c r="AP122" s="287"/>
      <c r="AQ122" s="287"/>
      <c r="AR122" s="287"/>
      <c r="AS122" s="287"/>
      <c r="AT122" s="287"/>
      <c r="AU122" s="287"/>
      <c r="AV122" s="287"/>
      <c r="AW122" s="287"/>
      <c r="AX122" s="287"/>
      <c r="AY122" s="287"/>
    </row>
    <row r="123" spans="4:51" s="202" customFormat="1" ht="15.75" customHeight="1" x14ac:dyDescent="0.25">
      <c r="D123" s="230"/>
      <c r="E123" s="214"/>
      <c r="F123" s="230"/>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287"/>
      <c r="AN123" s="287"/>
      <c r="AO123" s="287"/>
      <c r="AP123" s="287"/>
      <c r="AQ123" s="287"/>
      <c r="AR123" s="287"/>
      <c r="AS123" s="287"/>
      <c r="AT123" s="287"/>
      <c r="AU123" s="287"/>
      <c r="AV123" s="287"/>
      <c r="AW123" s="287"/>
      <c r="AX123" s="287"/>
      <c r="AY123" s="287"/>
    </row>
    <row r="124" spans="4:51" s="202" customFormat="1" ht="15.75" customHeight="1" x14ac:dyDescent="0.25">
      <c r="D124" s="230"/>
      <c r="E124" s="214"/>
      <c r="F124" s="230"/>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c r="AM124" s="287"/>
      <c r="AN124" s="287"/>
      <c r="AO124" s="287"/>
      <c r="AP124" s="287"/>
      <c r="AQ124" s="287"/>
      <c r="AR124" s="287"/>
      <c r="AS124" s="287"/>
      <c r="AT124" s="287"/>
      <c r="AU124" s="287"/>
      <c r="AV124" s="287"/>
      <c r="AW124" s="287"/>
      <c r="AX124" s="287"/>
      <c r="AY124" s="287"/>
    </row>
    <row r="125" spans="4:51" s="202" customFormat="1" ht="15.75" customHeight="1" x14ac:dyDescent="0.25">
      <c r="D125" s="230"/>
      <c r="E125" s="214"/>
      <c r="F125" s="230"/>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row>
    <row r="126" spans="4:51" s="202" customFormat="1" ht="15.75" customHeight="1" x14ac:dyDescent="0.25">
      <c r="D126" s="230"/>
      <c r="E126" s="214"/>
      <c r="F126" s="230"/>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c r="AM126" s="287"/>
      <c r="AN126" s="287"/>
      <c r="AO126" s="287"/>
      <c r="AP126" s="287"/>
      <c r="AQ126" s="287"/>
      <c r="AR126" s="287"/>
      <c r="AS126" s="287"/>
      <c r="AT126" s="287"/>
      <c r="AU126" s="287"/>
      <c r="AV126" s="287"/>
      <c r="AW126" s="287"/>
      <c r="AX126" s="287"/>
      <c r="AY126" s="287"/>
    </row>
    <row r="127" spans="4:51" s="202" customFormat="1" ht="15.75" customHeight="1" x14ac:dyDescent="0.25">
      <c r="D127" s="230"/>
      <c r="E127" s="214"/>
      <c r="F127" s="230"/>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7"/>
      <c r="AN127" s="287"/>
      <c r="AO127" s="287"/>
      <c r="AP127" s="287"/>
      <c r="AQ127" s="287"/>
      <c r="AR127" s="287"/>
      <c r="AS127" s="287"/>
      <c r="AT127" s="287"/>
      <c r="AU127" s="287"/>
      <c r="AV127" s="287"/>
      <c r="AW127" s="287"/>
      <c r="AX127" s="287"/>
      <c r="AY127" s="287"/>
    </row>
    <row r="128" spans="4:51" s="202" customFormat="1" ht="15.75" customHeight="1" x14ac:dyDescent="0.25">
      <c r="D128" s="230"/>
      <c r="E128" s="214"/>
      <c r="F128" s="230"/>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c r="AP128" s="287"/>
      <c r="AQ128" s="287"/>
      <c r="AR128" s="287"/>
      <c r="AS128" s="287"/>
      <c r="AT128" s="287"/>
      <c r="AU128" s="287"/>
      <c r="AV128" s="287"/>
      <c r="AW128" s="287"/>
      <c r="AX128" s="287"/>
      <c r="AY128" s="287"/>
    </row>
    <row r="129" spans="4:51" s="202" customFormat="1" ht="15.75" customHeight="1" x14ac:dyDescent="0.25">
      <c r="D129" s="230"/>
      <c r="E129" s="214"/>
      <c r="F129" s="230"/>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7"/>
      <c r="AL129" s="287"/>
      <c r="AM129" s="287"/>
      <c r="AN129" s="287"/>
      <c r="AO129" s="287"/>
      <c r="AP129" s="287"/>
      <c r="AQ129" s="287"/>
      <c r="AR129" s="287"/>
      <c r="AS129" s="287"/>
      <c r="AT129" s="287"/>
      <c r="AU129" s="287"/>
      <c r="AV129" s="287"/>
      <c r="AW129" s="287"/>
      <c r="AX129" s="287"/>
      <c r="AY129" s="287"/>
    </row>
    <row r="130" spans="4:51" s="202" customFormat="1" ht="15.75" customHeight="1" x14ac:dyDescent="0.25">
      <c r="D130" s="230"/>
      <c r="E130" s="214"/>
      <c r="F130" s="230"/>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row>
    <row r="131" spans="4:51" s="202" customFormat="1" ht="15.75" customHeight="1" x14ac:dyDescent="0.25">
      <c r="D131" s="230"/>
      <c r="E131" s="214"/>
      <c r="F131" s="230"/>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7"/>
      <c r="AY131" s="287"/>
    </row>
    <row r="132" spans="4:51" s="202" customFormat="1" ht="15.75" customHeight="1" x14ac:dyDescent="0.25">
      <c r="D132" s="230"/>
      <c r="E132" s="214"/>
      <c r="F132" s="230"/>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row>
    <row r="133" spans="4:51" s="202" customFormat="1" ht="15.75" customHeight="1" x14ac:dyDescent="0.25">
      <c r="D133" s="230"/>
      <c r="E133" s="214"/>
      <c r="F133" s="230"/>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row>
    <row r="134" spans="4:51" s="202" customFormat="1" ht="15.75" customHeight="1" x14ac:dyDescent="0.25">
      <c r="D134" s="230"/>
      <c r="E134" s="214"/>
      <c r="F134" s="230"/>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row>
    <row r="135" spans="4:51" s="202" customFormat="1" ht="15.75" customHeight="1" x14ac:dyDescent="0.25">
      <c r="D135" s="230"/>
      <c r="E135" s="214"/>
      <c r="F135" s="230"/>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row>
    <row r="136" spans="4:51" s="202" customFormat="1" ht="15.75" customHeight="1" x14ac:dyDescent="0.25">
      <c r="D136" s="230"/>
      <c r="E136" s="214"/>
      <c r="F136" s="230"/>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287"/>
      <c r="AW136" s="287"/>
      <c r="AX136" s="287"/>
      <c r="AY136" s="287"/>
    </row>
    <row r="137" spans="4:51" s="202" customFormat="1" ht="15.75" customHeight="1" x14ac:dyDescent="0.25">
      <c r="D137" s="230"/>
      <c r="E137" s="214"/>
      <c r="F137" s="230"/>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row>
    <row r="138" spans="4:51" s="202" customFormat="1" ht="15.75" customHeight="1" x14ac:dyDescent="0.25">
      <c r="D138" s="230"/>
      <c r="E138" s="214"/>
      <c r="F138" s="230"/>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c r="AM138" s="287"/>
      <c r="AN138" s="287"/>
      <c r="AO138" s="287"/>
      <c r="AP138" s="287"/>
      <c r="AQ138" s="287"/>
      <c r="AR138" s="287"/>
      <c r="AS138" s="287"/>
      <c r="AT138" s="287"/>
      <c r="AU138" s="287"/>
      <c r="AV138" s="287"/>
      <c r="AW138" s="287"/>
      <c r="AX138" s="287"/>
      <c r="AY138" s="287"/>
    </row>
    <row r="139" spans="4:51" s="202" customFormat="1" ht="15.75" customHeight="1" x14ac:dyDescent="0.25">
      <c r="D139" s="230"/>
      <c r="E139" s="214"/>
      <c r="F139" s="230"/>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c r="AM139" s="287"/>
      <c r="AN139" s="287"/>
      <c r="AO139" s="287"/>
      <c r="AP139" s="287"/>
      <c r="AQ139" s="287"/>
      <c r="AR139" s="287"/>
      <c r="AS139" s="287"/>
      <c r="AT139" s="287"/>
      <c r="AU139" s="287"/>
      <c r="AV139" s="287"/>
      <c r="AW139" s="287"/>
      <c r="AX139" s="287"/>
      <c r="AY139" s="287"/>
    </row>
    <row r="140" spans="4:51" s="202" customFormat="1" ht="15.75" customHeight="1" x14ac:dyDescent="0.25">
      <c r="D140" s="230"/>
      <c r="E140" s="214"/>
      <c r="F140" s="230"/>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row>
    <row r="141" spans="4:51" s="202" customFormat="1" ht="15.75" customHeight="1" x14ac:dyDescent="0.25">
      <c r="D141" s="230"/>
      <c r="E141" s="214"/>
      <c r="F141" s="230"/>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c r="AM141" s="287"/>
      <c r="AN141" s="287"/>
      <c r="AO141" s="287"/>
      <c r="AP141" s="287"/>
      <c r="AQ141" s="287"/>
      <c r="AR141" s="287"/>
      <c r="AS141" s="287"/>
      <c r="AT141" s="287"/>
      <c r="AU141" s="287"/>
      <c r="AV141" s="287"/>
      <c r="AW141" s="287"/>
      <c r="AX141" s="287"/>
      <c r="AY141" s="287"/>
    </row>
    <row r="142" spans="4:51" s="202" customFormat="1" ht="15.75" customHeight="1" x14ac:dyDescent="0.25">
      <c r="D142" s="230"/>
      <c r="E142" s="214"/>
      <c r="F142" s="230"/>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row>
    <row r="143" spans="4:51" s="202" customFormat="1" ht="15.75" customHeight="1" x14ac:dyDescent="0.25">
      <c r="D143" s="230"/>
      <c r="E143" s="214"/>
      <c r="F143" s="230"/>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c r="AM143" s="287"/>
      <c r="AN143" s="287"/>
      <c r="AO143" s="287"/>
      <c r="AP143" s="287"/>
      <c r="AQ143" s="287"/>
      <c r="AR143" s="287"/>
      <c r="AS143" s="287"/>
      <c r="AT143" s="287"/>
      <c r="AU143" s="287"/>
      <c r="AV143" s="287"/>
      <c r="AW143" s="287"/>
      <c r="AX143" s="287"/>
      <c r="AY143" s="287"/>
    </row>
    <row r="144" spans="4:51" s="202" customFormat="1" ht="15.75" customHeight="1" x14ac:dyDescent="0.25">
      <c r="D144" s="230"/>
      <c r="E144" s="214"/>
      <c r="F144" s="230"/>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row>
    <row r="145" spans="4:51" s="202" customFormat="1" ht="15.75" customHeight="1" x14ac:dyDescent="0.25">
      <c r="D145" s="230"/>
      <c r="E145" s="214"/>
      <c r="F145" s="230"/>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row>
    <row r="146" spans="4:51" s="202" customFormat="1" ht="15.75" customHeight="1" x14ac:dyDescent="0.25">
      <c r="D146" s="230"/>
      <c r="E146" s="214"/>
      <c r="F146" s="230"/>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row>
    <row r="147" spans="4:51" s="202" customFormat="1" ht="15.75" customHeight="1" x14ac:dyDescent="0.25">
      <c r="D147" s="230"/>
      <c r="E147" s="214"/>
      <c r="F147" s="230"/>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c r="AM147" s="287"/>
      <c r="AN147" s="287"/>
      <c r="AO147" s="287"/>
      <c r="AP147" s="287"/>
      <c r="AQ147" s="287"/>
      <c r="AR147" s="287"/>
      <c r="AS147" s="287"/>
      <c r="AT147" s="287"/>
      <c r="AU147" s="287"/>
      <c r="AV147" s="287"/>
      <c r="AW147" s="287"/>
      <c r="AX147" s="287"/>
      <c r="AY147" s="287"/>
    </row>
    <row r="148" spans="4:51" s="202" customFormat="1" ht="15.75" customHeight="1" x14ac:dyDescent="0.25">
      <c r="D148" s="230"/>
      <c r="E148" s="214"/>
      <c r="F148" s="230"/>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row>
    <row r="149" spans="4:51" s="202" customFormat="1" ht="15.75" customHeight="1" x14ac:dyDescent="0.25">
      <c r="D149" s="230"/>
      <c r="E149" s="214"/>
      <c r="F149" s="230"/>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row>
    <row r="150" spans="4:51" s="202" customFormat="1" ht="15.75" customHeight="1" x14ac:dyDescent="0.25">
      <c r="D150" s="230"/>
      <c r="E150" s="214"/>
      <c r="F150" s="230"/>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row>
    <row r="151" spans="4:51" s="202" customFormat="1" ht="15.75" customHeight="1" x14ac:dyDescent="0.25">
      <c r="D151" s="230"/>
      <c r="E151" s="214"/>
      <c r="F151" s="230"/>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c r="AM151" s="287"/>
      <c r="AN151" s="287"/>
      <c r="AO151" s="287"/>
      <c r="AP151" s="287"/>
      <c r="AQ151" s="287"/>
      <c r="AR151" s="287"/>
      <c r="AS151" s="287"/>
      <c r="AT151" s="287"/>
      <c r="AU151" s="287"/>
      <c r="AV151" s="287"/>
      <c r="AW151" s="287"/>
      <c r="AX151" s="287"/>
      <c r="AY151" s="287"/>
    </row>
    <row r="152" spans="4:51" s="202" customFormat="1" ht="15.75" customHeight="1" x14ac:dyDescent="0.25">
      <c r="D152" s="230"/>
      <c r="E152" s="214"/>
      <c r="F152" s="230"/>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c r="AM152" s="287"/>
      <c r="AN152" s="287"/>
      <c r="AO152" s="287"/>
      <c r="AP152" s="287"/>
      <c r="AQ152" s="287"/>
      <c r="AR152" s="287"/>
      <c r="AS152" s="287"/>
      <c r="AT152" s="287"/>
      <c r="AU152" s="287"/>
      <c r="AV152" s="287"/>
      <c r="AW152" s="287"/>
      <c r="AX152" s="287"/>
      <c r="AY152" s="287"/>
    </row>
    <row r="153" spans="4:51" s="202" customFormat="1" ht="15.75" customHeight="1" x14ac:dyDescent="0.25">
      <c r="D153" s="230"/>
      <c r="E153" s="214"/>
      <c r="F153" s="230"/>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row>
    <row r="154" spans="4:51" s="202" customFormat="1" ht="15.75" customHeight="1" x14ac:dyDescent="0.25">
      <c r="D154" s="230"/>
      <c r="E154" s="214"/>
      <c r="F154" s="230"/>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row>
    <row r="155" spans="4:51" s="202" customFormat="1" ht="15.75" customHeight="1" x14ac:dyDescent="0.25">
      <c r="D155" s="230"/>
      <c r="E155" s="214"/>
      <c r="F155" s="230"/>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row>
    <row r="156" spans="4:51" s="202" customFormat="1" ht="15.75" customHeight="1" x14ac:dyDescent="0.25">
      <c r="D156" s="230"/>
      <c r="E156" s="214"/>
      <c r="F156" s="230"/>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row>
    <row r="157" spans="4:51" s="202" customFormat="1" ht="15.75" customHeight="1" x14ac:dyDescent="0.25">
      <c r="D157" s="230"/>
      <c r="E157" s="214"/>
      <c r="F157" s="230"/>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row>
    <row r="158" spans="4:51" s="202" customFormat="1" ht="15.75" customHeight="1" x14ac:dyDescent="0.25">
      <c r="D158" s="230"/>
      <c r="E158" s="214"/>
      <c r="F158" s="230"/>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row>
    <row r="159" spans="4:51" s="202" customFormat="1" ht="15.75" customHeight="1" x14ac:dyDescent="0.25">
      <c r="D159" s="230"/>
      <c r="E159" s="214"/>
      <c r="F159" s="230"/>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row>
    <row r="160" spans="4:51" s="202" customFormat="1" ht="15.75" customHeight="1" x14ac:dyDescent="0.25">
      <c r="D160" s="230"/>
      <c r="E160" s="214"/>
      <c r="F160" s="230"/>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row>
    <row r="161" spans="4:51" s="202" customFormat="1" ht="15.75" customHeight="1" x14ac:dyDescent="0.25">
      <c r="D161" s="230"/>
      <c r="E161" s="214"/>
      <c r="F161" s="230"/>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row>
    <row r="162" spans="4:51" s="202" customFormat="1" ht="15.75" customHeight="1" x14ac:dyDescent="0.25">
      <c r="D162" s="230"/>
      <c r="E162" s="214"/>
      <c r="F162" s="230"/>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row>
    <row r="163" spans="4:51" s="202" customFormat="1" ht="15.75" customHeight="1" x14ac:dyDescent="0.25">
      <c r="D163" s="230"/>
      <c r="E163" s="214"/>
      <c r="F163" s="230"/>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row>
    <row r="164" spans="4:51" s="202" customFormat="1" ht="15.75" customHeight="1" x14ac:dyDescent="0.25">
      <c r="D164" s="230"/>
      <c r="E164" s="214"/>
      <c r="F164" s="230"/>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row>
    <row r="165" spans="4:51" s="202" customFormat="1" ht="15.75" customHeight="1" x14ac:dyDescent="0.25">
      <c r="D165" s="230"/>
      <c r="E165" s="214"/>
      <c r="F165" s="230"/>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row>
    <row r="166" spans="4:51" s="202" customFormat="1" ht="15.75" customHeight="1" x14ac:dyDescent="0.25">
      <c r="D166" s="230"/>
      <c r="E166" s="214"/>
      <c r="F166" s="230"/>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row>
    <row r="167" spans="4:51" s="202" customFormat="1" ht="15.75" customHeight="1" x14ac:dyDescent="0.25">
      <c r="D167" s="230"/>
      <c r="E167" s="214"/>
      <c r="F167" s="230"/>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row>
    <row r="168" spans="4:51" s="202" customFormat="1" ht="15.75" customHeight="1" x14ac:dyDescent="0.25">
      <c r="D168" s="230"/>
      <c r="E168" s="214"/>
      <c r="F168" s="230"/>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row>
    <row r="169" spans="4:51" s="202" customFormat="1" ht="15.75" customHeight="1" x14ac:dyDescent="0.25">
      <c r="D169" s="230"/>
      <c r="E169" s="214"/>
      <c r="F169" s="230"/>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row>
    <row r="170" spans="4:51" s="202" customFormat="1" ht="15.75" customHeight="1" x14ac:dyDescent="0.25">
      <c r="D170" s="230"/>
      <c r="E170" s="214"/>
      <c r="F170" s="230"/>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row>
    <row r="171" spans="4:51" s="202" customFormat="1" ht="15.75" customHeight="1" x14ac:dyDescent="0.25">
      <c r="D171" s="230"/>
      <c r="E171" s="214"/>
      <c r="F171" s="230"/>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row>
    <row r="172" spans="4:51" s="202" customFormat="1" ht="15.75" customHeight="1" x14ac:dyDescent="0.25">
      <c r="D172" s="230"/>
      <c r="E172" s="214"/>
      <c r="F172" s="230"/>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row>
    <row r="173" spans="4:51" s="202" customFormat="1" ht="15.75" customHeight="1" x14ac:dyDescent="0.25">
      <c r="D173" s="230"/>
      <c r="E173" s="214"/>
      <c r="F173" s="230"/>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row>
    <row r="174" spans="4:51" s="202" customFormat="1" ht="15.75" customHeight="1" x14ac:dyDescent="0.25">
      <c r="D174" s="230"/>
      <c r="E174" s="214"/>
      <c r="F174" s="230"/>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row>
    <row r="175" spans="4:51" s="202" customFormat="1" ht="15.75" customHeight="1" x14ac:dyDescent="0.25">
      <c r="D175" s="230"/>
      <c r="E175" s="214"/>
      <c r="F175" s="230"/>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row>
    <row r="176" spans="4:51" s="202" customFormat="1" ht="15.75" customHeight="1" x14ac:dyDescent="0.25">
      <c r="D176" s="230"/>
      <c r="E176" s="214"/>
      <c r="F176" s="230"/>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row>
    <row r="177" spans="4:51" s="202" customFormat="1" ht="15.75" customHeight="1" x14ac:dyDescent="0.25">
      <c r="D177" s="230"/>
      <c r="E177" s="214"/>
      <c r="F177" s="230"/>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row>
    <row r="178" spans="4:51" s="202" customFormat="1" ht="15.75" customHeight="1" x14ac:dyDescent="0.25">
      <c r="D178" s="230"/>
      <c r="E178" s="214"/>
      <c r="F178" s="230"/>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row>
    <row r="179" spans="4:51" s="202" customFormat="1" ht="15.75" customHeight="1" x14ac:dyDescent="0.25">
      <c r="D179" s="230"/>
      <c r="E179" s="214"/>
      <c r="F179" s="230"/>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row>
    <row r="180" spans="4:51" s="202" customFormat="1" ht="15.75" customHeight="1" x14ac:dyDescent="0.25">
      <c r="D180" s="230"/>
      <c r="E180" s="214"/>
      <c r="F180" s="230"/>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row>
    <row r="181" spans="4:51" s="202" customFormat="1" ht="15.75" customHeight="1" x14ac:dyDescent="0.25">
      <c r="D181" s="230"/>
      <c r="E181" s="214"/>
      <c r="F181" s="230"/>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row>
    <row r="182" spans="4:51" s="202" customFormat="1" ht="15.75" customHeight="1" x14ac:dyDescent="0.25">
      <c r="D182" s="230"/>
      <c r="E182" s="214"/>
      <c r="F182" s="230"/>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row>
    <row r="183" spans="4:51" s="202" customFormat="1" ht="15.75" customHeight="1" x14ac:dyDescent="0.25">
      <c r="D183" s="230"/>
      <c r="E183" s="214"/>
      <c r="F183" s="230"/>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row>
    <row r="184" spans="4:51" s="202" customFormat="1" ht="15.75" customHeight="1" x14ac:dyDescent="0.25">
      <c r="D184" s="230"/>
      <c r="E184" s="214"/>
      <c r="F184" s="230"/>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row>
    <row r="185" spans="4:51" s="202" customFormat="1" ht="15.75" customHeight="1" x14ac:dyDescent="0.25">
      <c r="D185" s="230"/>
      <c r="E185" s="214"/>
      <c r="F185" s="230"/>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row>
    <row r="186" spans="4:51" s="202" customFormat="1" ht="15.75" customHeight="1" x14ac:dyDescent="0.25">
      <c r="D186" s="230"/>
      <c r="E186" s="214"/>
      <c r="F186" s="230"/>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row>
    <row r="187" spans="4:51" s="202" customFormat="1" ht="15.75" customHeight="1" x14ac:dyDescent="0.25">
      <c r="D187" s="230"/>
      <c r="E187" s="214"/>
      <c r="F187" s="230"/>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row>
    <row r="188" spans="4:51" s="202" customFormat="1" ht="15.75" customHeight="1" x14ac:dyDescent="0.25">
      <c r="D188" s="230"/>
      <c r="E188" s="214"/>
      <c r="F188" s="230"/>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row>
  </sheetData>
  <mergeCells count="7">
    <mergeCell ref="G102:J102"/>
    <mergeCell ref="A3:F3"/>
    <mergeCell ref="A2:F2"/>
    <mergeCell ref="A4:F4"/>
    <mergeCell ref="A100:F100"/>
    <mergeCell ref="B5:F5"/>
    <mergeCell ref="B102:D102"/>
  </mergeCells>
  <phoneticPr fontId="15" type="noConversion"/>
  <printOptions horizontalCentered="1"/>
  <pageMargins left="1.1811023622047245" right="0.78740157480314965" top="1.71" bottom="1.0629921259842521" header="0" footer="0"/>
  <pageSetup paperSize="9" scale="45"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101"/>
  <sheetViews>
    <sheetView showGridLines="0" topLeftCell="A80" zoomScaleNormal="100" zoomScaleSheetLayoutView="80" workbookViewId="0">
      <selection activeCell="A89" sqref="A89:C89"/>
    </sheetView>
  </sheetViews>
  <sheetFormatPr baseColWidth="10" defaultRowHeight="15.75" customHeight="1" x14ac:dyDescent="0.2"/>
  <cols>
    <col min="1" max="1" width="2.7109375" style="12" customWidth="1"/>
    <col min="2" max="2" width="2.28515625" style="12" customWidth="1"/>
    <col min="3" max="3" width="29.28515625" style="12" customWidth="1"/>
    <col min="4" max="4" width="28.5703125" style="12" customWidth="1"/>
    <col min="5" max="5" width="22.28515625" style="200" bestFit="1" customWidth="1"/>
    <col min="6" max="6" width="2.7109375" style="236" customWidth="1"/>
    <col min="7" max="7" width="22.42578125" style="200" customWidth="1"/>
    <col min="8" max="8" width="17.42578125" style="12" bestFit="1" customWidth="1"/>
    <col min="9" max="9" width="23.7109375" style="12" bestFit="1" customWidth="1"/>
    <col min="10" max="10" width="12.7109375" style="12" bestFit="1" customWidth="1"/>
    <col min="11" max="16384" width="11.42578125" style="12"/>
  </cols>
  <sheetData>
    <row r="1" spans="1:7" ht="22.5" customHeight="1" x14ac:dyDescent="0.25">
      <c r="A1" s="643" t="str">
        <f>+[1]ACTIVO!A2</f>
        <v xml:space="preserve">BALANCE GENERAL </v>
      </c>
      <c r="B1" s="643"/>
      <c r="C1" s="643"/>
      <c r="D1" s="643"/>
      <c r="E1" s="643"/>
      <c r="F1" s="643"/>
      <c r="G1" s="643"/>
    </row>
    <row r="2" spans="1:7" ht="18.75" customHeight="1" x14ac:dyDescent="0.25">
      <c r="A2" s="643" t="str">
        <f>+ACTIVO!A3</f>
        <v>AL 30 DE JUNIO DE 2020 Y 2019</v>
      </c>
      <c r="B2" s="643"/>
      <c r="C2" s="643"/>
      <c r="D2" s="643"/>
      <c r="E2" s="643"/>
      <c r="F2" s="643"/>
      <c r="G2" s="643"/>
    </row>
    <row r="3" spans="1:7" ht="18.75" customHeight="1" x14ac:dyDescent="0.2">
      <c r="A3" s="644" t="s">
        <v>335</v>
      </c>
      <c r="B3" s="644"/>
      <c r="C3" s="644"/>
      <c r="D3" s="644"/>
      <c r="E3" s="644"/>
      <c r="F3" s="644"/>
      <c r="G3" s="644"/>
    </row>
    <row r="5" spans="1:7" ht="15.75" customHeight="1" x14ac:dyDescent="0.2">
      <c r="C5" s="641" t="s">
        <v>414</v>
      </c>
      <c r="D5" s="641"/>
      <c r="E5" s="641"/>
      <c r="F5" s="641"/>
      <c r="G5" s="641"/>
    </row>
    <row r="7" spans="1:7" ht="15.75" customHeight="1" x14ac:dyDescent="0.25">
      <c r="A7" s="200" t="s">
        <v>8</v>
      </c>
      <c r="B7" s="179"/>
      <c r="D7" s="246"/>
      <c r="E7" s="205">
        <f>+ACTIVO!D7</f>
        <v>2020</v>
      </c>
      <c r="F7" s="180"/>
      <c r="G7" s="205">
        <f>+ACTIVO!F7</f>
        <v>2019</v>
      </c>
    </row>
    <row r="8" spans="1:7" ht="3" customHeight="1" x14ac:dyDescent="0.25">
      <c r="B8" s="237"/>
      <c r="D8" s="247"/>
      <c r="E8" s="211"/>
      <c r="F8" s="181">
        <v>2010</v>
      </c>
      <c r="G8" s="211"/>
    </row>
    <row r="9" spans="1:7" ht="15.75" customHeight="1" x14ac:dyDescent="0.25">
      <c r="A9" s="200" t="s">
        <v>9</v>
      </c>
      <c r="D9" s="246"/>
      <c r="E9" s="211"/>
      <c r="F9" s="182"/>
      <c r="G9" s="211"/>
    </row>
    <row r="10" spans="1:7" ht="15.75" customHeight="1" x14ac:dyDescent="0.25">
      <c r="B10" s="237"/>
      <c r="D10" s="247"/>
      <c r="E10" s="211"/>
      <c r="F10" s="182"/>
      <c r="G10" s="211"/>
    </row>
    <row r="11" spans="1:7" ht="15.75" customHeight="1" x14ac:dyDescent="0.25">
      <c r="A11" s="200" t="s">
        <v>302</v>
      </c>
      <c r="D11" s="246"/>
      <c r="E11" s="211"/>
      <c r="F11" s="182"/>
      <c r="G11" s="211"/>
    </row>
    <row r="12" spans="1:7" ht="15.75" customHeight="1" x14ac:dyDescent="0.2">
      <c r="B12" s="14" t="s">
        <v>270</v>
      </c>
      <c r="D12" s="29"/>
      <c r="E12" s="363">
        <v>8877711862</v>
      </c>
      <c r="F12" s="182"/>
      <c r="G12" s="363">
        <v>8889637530</v>
      </c>
    </row>
    <row r="13" spans="1:7" ht="15.75" customHeight="1" x14ac:dyDescent="0.2">
      <c r="B13" s="14"/>
      <c r="D13" s="29"/>
      <c r="E13" s="138">
        <f>+E12</f>
        <v>8877711862</v>
      </c>
      <c r="F13" s="182"/>
      <c r="G13" s="138">
        <f>+G12</f>
        <v>8889637530</v>
      </c>
    </row>
    <row r="14" spans="1:7" ht="15.75" customHeight="1" x14ac:dyDescent="0.25">
      <c r="A14" s="200" t="s">
        <v>334</v>
      </c>
      <c r="D14" s="246"/>
      <c r="E14" s="211"/>
      <c r="F14" s="182"/>
      <c r="G14" s="211"/>
    </row>
    <row r="15" spans="1:7" ht="18" customHeight="1" x14ac:dyDescent="0.25">
      <c r="A15" s="15"/>
      <c r="B15" s="14" t="s">
        <v>333</v>
      </c>
      <c r="C15" s="179"/>
      <c r="D15" s="29"/>
      <c r="E15" s="212">
        <v>612544744</v>
      </c>
      <c r="F15" s="182"/>
      <c r="G15" s="212">
        <v>1010332622</v>
      </c>
    </row>
    <row r="16" spans="1:7" ht="18" customHeight="1" x14ac:dyDescent="0.2">
      <c r="B16" s="14" t="s">
        <v>398</v>
      </c>
      <c r="D16" s="29"/>
      <c r="E16" s="212">
        <v>-2602485</v>
      </c>
      <c r="F16" s="182"/>
      <c r="G16" s="212">
        <v>296794080</v>
      </c>
    </row>
    <row r="17" spans="1:7" ht="18" customHeight="1" x14ac:dyDescent="0.2">
      <c r="B17" s="14" t="s">
        <v>424</v>
      </c>
      <c r="D17" s="29"/>
      <c r="E17" s="212">
        <v>0</v>
      </c>
      <c r="F17" s="182"/>
      <c r="G17" s="212">
        <v>415699978</v>
      </c>
    </row>
    <row r="18" spans="1:7" ht="18" customHeight="1" x14ac:dyDescent="0.2">
      <c r="B18" s="14" t="s">
        <v>425</v>
      </c>
      <c r="D18" s="29"/>
      <c r="E18" s="212">
        <v>0</v>
      </c>
      <c r="F18" s="182"/>
      <c r="G18" s="212">
        <v>-90909</v>
      </c>
    </row>
    <row r="19" spans="1:7" ht="18" hidden="1" customHeight="1" x14ac:dyDescent="0.2">
      <c r="B19" s="14" t="s">
        <v>330</v>
      </c>
      <c r="D19" s="29"/>
      <c r="E19" s="212">
        <v>0</v>
      </c>
      <c r="F19" s="182"/>
      <c r="G19" s="212">
        <v>0</v>
      </c>
    </row>
    <row r="20" spans="1:7" ht="18" customHeight="1" x14ac:dyDescent="0.2">
      <c r="B20" s="14"/>
      <c r="D20" s="29"/>
      <c r="E20" s="138">
        <f>SUM(E15:E19)</f>
        <v>609942259</v>
      </c>
      <c r="F20" s="182"/>
      <c r="G20" s="138">
        <f>SUM(G15:G19)</f>
        <v>1722735771</v>
      </c>
    </row>
    <row r="21" spans="1:7" ht="15.75" customHeight="1" x14ac:dyDescent="0.2">
      <c r="A21" s="200" t="s">
        <v>231</v>
      </c>
      <c r="D21" s="248"/>
      <c r="E21" s="207"/>
      <c r="F21" s="183"/>
      <c r="G21" s="207"/>
    </row>
    <row r="22" spans="1:7" ht="15.75" customHeight="1" x14ac:dyDescent="0.2">
      <c r="B22" s="14" t="s">
        <v>303</v>
      </c>
      <c r="D22" s="29"/>
      <c r="E22" s="212">
        <v>12784470</v>
      </c>
      <c r="F22" s="183"/>
      <c r="G22" s="212">
        <v>12142281</v>
      </c>
    </row>
    <row r="23" spans="1:7" ht="15.75" hidden="1" customHeight="1" x14ac:dyDescent="0.2">
      <c r="B23" s="14" t="s">
        <v>426</v>
      </c>
      <c r="D23" s="29"/>
      <c r="E23" s="212"/>
      <c r="F23" s="183"/>
      <c r="G23" s="212">
        <v>0</v>
      </c>
    </row>
    <row r="24" spans="1:7" ht="15.75" hidden="1" customHeight="1" x14ac:dyDescent="0.2">
      <c r="B24" s="14" t="s">
        <v>363</v>
      </c>
      <c r="D24" s="29"/>
      <c r="E24" s="212"/>
      <c r="F24" s="183"/>
      <c r="G24" s="212">
        <v>0</v>
      </c>
    </row>
    <row r="25" spans="1:7" ht="18.75" hidden="1" customHeight="1" x14ac:dyDescent="0.2">
      <c r="B25" s="14" t="s">
        <v>341</v>
      </c>
      <c r="D25" s="29"/>
      <c r="E25" s="212"/>
      <c r="F25" s="183"/>
      <c r="G25" s="212">
        <v>0</v>
      </c>
    </row>
    <row r="26" spans="1:7" ht="15.75" customHeight="1" x14ac:dyDescent="0.2">
      <c r="B26" s="14"/>
      <c r="D26" s="29"/>
      <c r="E26" s="138">
        <f>SUM(E22:E25)</f>
        <v>12784470</v>
      </c>
      <c r="F26" s="183"/>
      <c r="G26" s="138">
        <f>SUM(G22:G25)</f>
        <v>12142281</v>
      </c>
    </row>
    <row r="27" spans="1:7" ht="15.75" customHeight="1" x14ac:dyDescent="0.2">
      <c r="A27" s="200" t="s">
        <v>232</v>
      </c>
      <c r="D27" s="248"/>
      <c r="E27" s="207"/>
      <c r="F27" s="183"/>
      <c r="G27" s="207"/>
    </row>
    <row r="28" spans="1:7" ht="15.75" customHeight="1" x14ac:dyDescent="0.2">
      <c r="B28" s="14" t="s">
        <v>393</v>
      </c>
      <c r="D28" s="29"/>
      <c r="E28" s="212">
        <v>195683981</v>
      </c>
      <c r="F28" s="183"/>
      <c r="G28" s="212">
        <v>69458337</v>
      </c>
    </row>
    <row r="29" spans="1:7" ht="15.75" customHeight="1" x14ac:dyDescent="0.2">
      <c r="B29" s="14"/>
      <c r="D29" s="29"/>
      <c r="E29" s="138">
        <f>SUM(E28:E28)</f>
        <v>195683981</v>
      </c>
      <c r="F29" s="183"/>
      <c r="G29" s="138">
        <f>SUM(G28:G28)</f>
        <v>69458337</v>
      </c>
    </row>
    <row r="30" spans="1:7" ht="15.75" customHeight="1" x14ac:dyDescent="0.2">
      <c r="A30" s="200" t="s">
        <v>233</v>
      </c>
      <c r="D30" s="248"/>
      <c r="E30" s="207"/>
      <c r="F30" s="182"/>
      <c r="G30" s="207"/>
    </row>
    <row r="31" spans="1:7" ht="14.25" customHeight="1" x14ac:dyDescent="0.2">
      <c r="B31" s="14" t="s">
        <v>304</v>
      </c>
      <c r="D31" s="248"/>
      <c r="E31" s="212">
        <v>314736921</v>
      </c>
      <c r="F31" s="182"/>
      <c r="G31" s="212">
        <v>223185167</v>
      </c>
    </row>
    <row r="32" spans="1:7" ht="18.75" customHeight="1" x14ac:dyDescent="0.2">
      <c r="B32" s="14" t="s">
        <v>427</v>
      </c>
      <c r="D32" s="248"/>
      <c r="E32" s="212">
        <v>223924431</v>
      </c>
      <c r="F32" s="182"/>
      <c r="G32" s="212">
        <v>106623790</v>
      </c>
    </row>
    <row r="33" spans="1:7" ht="17.25" customHeight="1" x14ac:dyDescent="0.2">
      <c r="B33" s="14" t="s">
        <v>428</v>
      </c>
      <c r="D33" s="248"/>
      <c r="E33" s="212">
        <v>138734424</v>
      </c>
      <c r="F33" s="182"/>
      <c r="G33" s="212">
        <v>128072734</v>
      </c>
    </row>
    <row r="34" spans="1:7" ht="17.25" customHeight="1" x14ac:dyDescent="0.2">
      <c r="B34" s="14" t="s">
        <v>429</v>
      </c>
      <c r="D34" s="248"/>
      <c r="E34" s="212">
        <v>0</v>
      </c>
      <c r="F34" s="182"/>
      <c r="G34" s="212">
        <v>19000000</v>
      </c>
    </row>
    <row r="35" spans="1:7" ht="15.75" customHeight="1" x14ac:dyDescent="0.2">
      <c r="B35" s="14" t="s">
        <v>430</v>
      </c>
      <c r="D35" s="29"/>
      <c r="E35" s="212">
        <v>17234570</v>
      </c>
      <c r="F35" s="182"/>
      <c r="G35" s="212">
        <v>23480833</v>
      </c>
    </row>
    <row r="36" spans="1:7" ht="15.75" customHeight="1" x14ac:dyDescent="0.2">
      <c r="B36" s="14" t="s">
        <v>287</v>
      </c>
      <c r="D36" s="29"/>
      <c r="E36" s="212">
        <v>12687501</v>
      </c>
      <c r="F36" s="182"/>
      <c r="G36" s="212">
        <v>14500002</v>
      </c>
    </row>
    <row r="37" spans="1:7" ht="16.5" customHeight="1" x14ac:dyDescent="0.2">
      <c r="B37" s="14" t="s">
        <v>431</v>
      </c>
      <c r="D37" s="29"/>
      <c r="E37" s="212">
        <v>0</v>
      </c>
      <c r="F37" s="182">
        <v>6</v>
      </c>
      <c r="G37" s="212">
        <v>4204394</v>
      </c>
    </row>
    <row r="38" spans="1:7" ht="18.75" customHeight="1" x14ac:dyDescent="0.2">
      <c r="B38" s="14" t="s">
        <v>389</v>
      </c>
      <c r="D38" s="29"/>
      <c r="E38" s="212">
        <v>38250000</v>
      </c>
      <c r="F38" s="182"/>
      <c r="G38" s="212">
        <v>14000000</v>
      </c>
    </row>
    <row r="39" spans="1:7" ht="18.75" customHeight="1" x14ac:dyDescent="0.2">
      <c r="B39" s="14" t="s">
        <v>402</v>
      </c>
      <c r="D39" s="29"/>
      <c r="E39" s="212">
        <v>15000000</v>
      </c>
      <c r="F39" s="182"/>
      <c r="G39" s="212">
        <v>0</v>
      </c>
    </row>
    <row r="40" spans="1:7" ht="15.75" customHeight="1" x14ac:dyDescent="0.2">
      <c r="B40" s="14"/>
      <c r="D40" s="29"/>
      <c r="E40" s="138">
        <f>SUM(E31:E39)</f>
        <v>760567847</v>
      </c>
      <c r="F40" s="182"/>
      <c r="G40" s="138">
        <f>SUM(G31:G39)</f>
        <v>533066920</v>
      </c>
    </row>
    <row r="41" spans="1:7" ht="15.75" customHeight="1" x14ac:dyDescent="0.2">
      <c r="A41" s="200" t="s">
        <v>234</v>
      </c>
      <c r="D41" s="248"/>
      <c r="E41" s="207"/>
      <c r="F41" s="183"/>
      <c r="G41" s="207"/>
    </row>
    <row r="42" spans="1:7" ht="15" customHeight="1" x14ac:dyDescent="0.2">
      <c r="B42" s="14" t="s">
        <v>235</v>
      </c>
      <c r="D42" s="29"/>
      <c r="E42" s="212">
        <v>655943453</v>
      </c>
      <c r="F42" s="183"/>
      <c r="G42" s="212">
        <v>757575538</v>
      </c>
    </row>
    <row r="43" spans="1:7" ht="16.5" customHeight="1" x14ac:dyDescent="0.2">
      <c r="B43" s="14" t="s">
        <v>399</v>
      </c>
      <c r="D43" s="29"/>
      <c r="E43" s="212">
        <v>27490751</v>
      </c>
      <c r="F43" s="183"/>
      <c r="G43" s="212">
        <v>0</v>
      </c>
    </row>
    <row r="44" spans="1:7" ht="17.25" customHeight="1" x14ac:dyDescent="0.2">
      <c r="B44" s="14" t="s">
        <v>366</v>
      </c>
      <c r="D44" s="29"/>
      <c r="E44" s="212">
        <v>313108490</v>
      </c>
      <c r="F44" s="183"/>
      <c r="G44" s="212">
        <v>297782015</v>
      </c>
    </row>
    <row r="45" spans="1:7" ht="18" customHeight="1" x14ac:dyDescent="0.2">
      <c r="B45" s="14" t="s">
        <v>390</v>
      </c>
      <c r="D45" s="29"/>
      <c r="E45" s="212">
        <v>95121337</v>
      </c>
      <c r="F45" s="183"/>
      <c r="G45" s="212">
        <v>96147069</v>
      </c>
    </row>
    <row r="46" spans="1:7" ht="15.75" customHeight="1" x14ac:dyDescent="0.2">
      <c r="B46" s="14"/>
      <c r="D46" s="29"/>
      <c r="E46" s="138">
        <f>SUM(E42:E45)</f>
        <v>1091664031</v>
      </c>
      <c r="F46" s="183"/>
      <c r="G46" s="138">
        <f>SUM(G42:G45)</f>
        <v>1151504622</v>
      </c>
    </row>
    <row r="47" spans="1:7" ht="15.75" customHeight="1" x14ac:dyDescent="0.2">
      <c r="A47" s="200" t="s">
        <v>236</v>
      </c>
      <c r="D47" s="248"/>
      <c r="E47" s="207"/>
      <c r="F47" s="183"/>
      <c r="G47" s="207"/>
    </row>
    <row r="48" spans="1:7" ht="15.75" customHeight="1" x14ac:dyDescent="0.2">
      <c r="B48" s="14" t="s">
        <v>237</v>
      </c>
      <c r="D48" s="29"/>
      <c r="E48" s="212">
        <v>128235254</v>
      </c>
      <c r="F48" s="14"/>
      <c r="G48" s="212">
        <v>160318741</v>
      </c>
    </row>
    <row r="49" spans="1:8" ht="15.75" customHeight="1" x14ac:dyDescent="0.2">
      <c r="B49" s="14" t="s">
        <v>405</v>
      </c>
      <c r="D49" s="29"/>
      <c r="E49" s="212">
        <v>0</v>
      </c>
      <c r="F49" s="14"/>
      <c r="G49" s="212">
        <v>4497</v>
      </c>
    </row>
    <row r="50" spans="1:8" ht="15.75" customHeight="1" x14ac:dyDescent="0.2">
      <c r="B50" s="14" t="s">
        <v>288</v>
      </c>
      <c r="D50" s="29"/>
      <c r="E50" s="212">
        <v>6400000</v>
      </c>
      <c r="F50" s="14"/>
      <c r="G50" s="212">
        <v>2500000</v>
      </c>
    </row>
    <row r="51" spans="1:8" ht="15.75" customHeight="1" x14ac:dyDescent="0.2">
      <c r="B51" s="14" t="s">
        <v>403</v>
      </c>
      <c r="D51" s="29"/>
      <c r="E51" s="212">
        <v>438410949</v>
      </c>
      <c r="F51" s="14"/>
      <c r="G51" s="212">
        <v>0</v>
      </c>
    </row>
    <row r="52" spans="1:8" ht="17.25" customHeight="1" x14ac:dyDescent="0.2">
      <c r="B52" s="14" t="s">
        <v>404</v>
      </c>
      <c r="D52" s="29"/>
      <c r="E52" s="212">
        <v>-268686573</v>
      </c>
      <c r="F52" s="14"/>
      <c r="G52" s="212">
        <v>0</v>
      </c>
    </row>
    <row r="53" spans="1:8" ht="15.75" customHeight="1" x14ac:dyDescent="0.2">
      <c r="B53" s="14"/>
      <c r="D53" s="29"/>
      <c r="E53" s="138">
        <f>SUM(E48:E52)</f>
        <v>304359630</v>
      </c>
      <c r="F53" s="183"/>
      <c r="G53" s="138">
        <f>+G48+G50+G52+G51+G49</f>
        <v>162823238</v>
      </c>
    </row>
    <row r="54" spans="1:8" ht="15.75" customHeight="1" x14ac:dyDescent="0.2">
      <c r="B54" s="14"/>
      <c r="D54" s="29"/>
      <c r="E54" s="206"/>
      <c r="F54" s="183"/>
      <c r="G54" s="206"/>
    </row>
    <row r="55" spans="1:8" ht="15.75" customHeight="1" thickBot="1" x14ac:dyDescent="0.25">
      <c r="A55" s="200" t="s">
        <v>148</v>
      </c>
      <c r="D55" s="248"/>
      <c r="E55" s="209">
        <f>SUM(E26+E29++E20+E13+E46+E40+E53)</f>
        <v>11852714080</v>
      </c>
      <c r="F55" s="183"/>
      <c r="G55" s="209">
        <f>SUM(G26+G29++G20+G13+G46+G40+G53)</f>
        <v>12541368699</v>
      </c>
      <c r="H55" s="184"/>
    </row>
    <row r="56" spans="1:8" ht="15.75" customHeight="1" x14ac:dyDescent="0.25">
      <c r="A56" s="15"/>
      <c r="B56" s="237"/>
      <c r="D56" s="247"/>
      <c r="E56" s="364"/>
      <c r="F56" s="182"/>
      <c r="G56" s="364"/>
    </row>
    <row r="57" spans="1:8" ht="15.75" hidden="1" customHeight="1" x14ac:dyDescent="0.25">
      <c r="A57" s="200" t="s">
        <v>213</v>
      </c>
      <c r="B57" s="179"/>
      <c r="D57" s="246"/>
      <c r="E57" s="364"/>
      <c r="F57" s="182"/>
      <c r="G57" s="364"/>
    </row>
    <row r="58" spans="1:8" ht="12.75" hidden="1" customHeight="1" x14ac:dyDescent="0.25">
      <c r="B58" s="237"/>
      <c r="D58" s="247"/>
      <c r="E58" s="211"/>
      <c r="F58" s="182"/>
      <c r="G58" s="211"/>
    </row>
    <row r="59" spans="1:8" ht="15.75" hidden="1" customHeight="1" x14ac:dyDescent="0.25">
      <c r="A59" s="200" t="s">
        <v>331</v>
      </c>
      <c r="B59" s="179"/>
      <c r="D59" s="246"/>
      <c r="E59" s="211"/>
      <c r="F59" s="182"/>
      <c r="G59" s="211"/>
    </row>
    <row r="60" spans="1:8" ht="15.75" hidden="1" customHeight="1" x14ac:dyDescent="0.25">
      <c r="A60" s="185"/>
      <c r="B60" s="14" t="s">
        <v>332</v>
      </c>
      <c r="D60" s="247"/>
      <c r="E60" s="212">
        <v>0</v>
      </c>
      <c r="F60" s="182"/>
      <c r="G60" s="212">
        <v>0</v>
      </c>
    </row>
    <row r="61" spans="1:8" ht="15.75" hidden="1" customHeight="1" x14ac:dyDescent="0.25">
      <c r="A61" s="15"/>
      <c r="B61" s="179"/>
      <c r="D61" s="246"/>
      <c r="E61" s="138">
        <f>+E60</f>
        <v>0</v>
      </c>
      <c r="F61" s="182"/>
      <c r="G61" s="138">
        <f>+G60</f>
        <v>0</v>
      </c>
    </row>
    <row r="62" spans="1:8" ht="15.75" hidden="1" customHeight="1" x14ac:dyDescent="0.25">
      <c r="A62" s="15"/>
      <c r="B62" s="179"/>
      <c r="D62" s="246"/>
      <c r="E62" s="210"/>
      <c r="F62" s="182"/>
      <c r="G62" s="210"/>
    </row>
    <row r="63" spans="1:8" ht="15.75" hidden="1" customHeight="1" x14ac:dyDescent="0.25">
      <c r="A63" s="200" t="s">
        <v>302</v>
      </c>
      <c r="B63" s="179"/>
      <c r="D63" s="246"/>
      <c r="E63" s="211"/>
      <c r="F63" s="182"/>
      <c r="G63" s="211"/>
    </row>
    <row r="64" spans="1:8" ht="15.75" hidden="1" customHeight="1" x14ac:dyDescent="0.25">
      <c r="A64" s="185"/>
      <c r="B64" s="14" t="s">
        <v>270</v>
      </c>
      <c r="D64" s="247"/>
      <c r="E64" s="212">
        <v>0</v>
      </c>
      <c r="F64" s="182"/>
      <c r="G64" s="212">
        <v>0</v>
      </c>
    </row>
    <row r="65" spans="1:8" ht="15.75" hidden="1" customHeight="1" x14ac:dyDescent="0.25">
      <c r="A65" s="15"/>
      <c r="B65" s="179"/>
      <c r="D65" s="246"/>
      <c r="E65" s="138">
        <f>+E64+E61</f>
        <v>0</v>
      </c>
      <c r="F65" s="182"/>
      <c r="G65" s="138">
        <f>+G64</f>
        <v>0</v>
      </c>
    </row>
    <row r="66" spans="1:8" ht="15.75" hidden="1" customHeight="1" x14ac:dyDescent="0.25">
      <c r="A66" s="15"/>
      <c r="B66" s="179"/>
      <c r="D66" s="246"/>
      <c r="E66" s="210"/>
      <c r="F66" s="182"/>
      <c r="G66" s="210"/>
    </row>
    <row r="67" spans="1:8" ht="15.75" hidden="1" customHeight="1" thickBot="1" x14ac:dyDescent="0.3">
      <c r="A67" s="200" t="s">
        <v>262</v>
      </c>
      <c r="B67" s="179"/>
      <c r="D67" s="246"/>
      <c r="E67" s="209">
        <f>SUM(E61+E64)</f>
        <v>0</v>
      </c>
      <c r="F67" s="183"/>
      <c r="G67" s="209">
        <f>SUM(G61+G64)</f>
        <v>0</v>
      </c>
    </row>
    <row r="68" spans="1:8" ht="19.5" hidden="1" customHeight="1" x14ac:dyDescent="0.2">
      <c r="A68" s="15"/>
      <c r="D68" s="248"/>
      <c r="E68" s="211"/>
      <c r="F68" s="186"/>
      <c r="G68" s="211"/>
      <c r="H68" s="187"/>
    </row>
    <row r="69" spans="1:8" ht="15.75" customHeight="1" thickBot="1" x14ac:dyDescent="0.3">
      <c r="A69" s="200" t="s">
        <v>11</v>
      </c>
      <c r="D69" s="246"/>
      <c r="E69" s="365">
        <f>+E55+E67</f>
        <v>11852714080</v>
      </c>
      <c r="F69" s="183"/>
      <c r="G69" s="365">
        <f>+G55+G67</f>
        <v>12541368699</v>
      </c>
    </row>
    <row r="70" spans="1:8" ht="15.75" customHeight="1" x14ac:dyDescent="0.25">
      <c r="A70" s="15"/>
      <c r="B70" s="179"/>
      <c r="D70" s="246"/>
      <c r="E70" s="212"/>
      <c r="F70" s="182"/>
      <c r="G70" s="212"/>
    </row>
    <row r="71" spans="1:8" ht="15.75" customHeight="1" x14ac:dyDescent="0.25">
      <c r="A71" s="200" t="s">
        <v>12</v>
      </c>
      <c r="D71" s="246"/>
      <c r="E71" s="212"/>
      <c r="F71" s="182"/>
      <c r="G71" s="212"/>
    </row>
    <row r="72" spans="1:8" ht="15.75" customHeight="1" x14ac:dyDescent="0.2">
      <c r="A72" s="292"/>
      <c r="B72" s="199" t="s">
        <v>305</v>
      </c>
      <c r="C72" s="292"/>
      <c r="D72" s="304"/>
      <c r="E72" s="212">
        <v>5000000000</v>
      </c>
      <c r="F72" s="355"/>
      <c r="G72" s="212">
        <v>5000000000</v>
      </c>
    </row>
    <row r="73" spans="1:8" ht="15.75" customHeight="1" x14ac:dyDescent="0.2">
      <c r="A73" s="199"/>
      <c r="B73" s="199" t="s">
        <v>306</v>
      </c>
      <c r="C73" s="292"/>
      <c r="D73" s="304"/>
      <c r="E73" s="212">
        <v>155840000</v>
      </c>
      <c r="F73" s="355"/>
      <c r="G73" s="212">
        <v>155840000</v>
      </c>
    </row>
    <row r="74" spans="1:8" ht="15.95" customHeight="1" x14ac:dyDescent="0.2">
      <c r="A74" s="199"/>
      <c r="B74" s="199" t="s">
        <v>13</v>
      </c>
      <c r="C74" s="292"/>
      <c r="D74" s="304"/>
      <c r="E74" s="212">
        <v>3553340315</v>
      </c>
      <c r="F74" s="355"/>
      <c r="G74" s="212">
        <v>3209684682</v>
      </c>
    </row>
    <row r="75" spans="1:8" ht="15.95" customHeight="1" x14ac:dyDescent="0.2">
      <c r="A75" s="199"/>
      <c r="B75" s="199" t="s">
        <v>358</v>
      </c>
      <c r="C75" s="292"/>
      <c r="D75" s="304"/>
      <c r="E75" s="212">
        <v>7958274138</v>
      </c>
      <c r="F75" s="355"/>
      <c r="G75" s="212">
        <v>8853131376</v>
      </c>
    </row>
    <row r="76" spans="1:8" ht="15.75" hidden="1" customHeight="1" x14ac:dyDescent="0.2">
      <c r="A76" s="199"/>
      <c r="B76" s="199" t="s">
        <v>307</v>
      </c>
      <c r="C76" s="292"/>
      <c r="D76" s="304"/>
      <c r="E76" s="212"/>
      <c r="F76" s="355"/>
      <c r="G76" s="212"/>
    </row>
    <row r="77" spans="1:8" ht="15" customHeight="1" x14ac:dyDescent="0.2">
      <c r="A77" s="199"/>
      <c r="B77" s="199" t="s">
        <v>257</v>
      </c>
      <c r="C77" s="292"/>
      <c r="D77" s="304"/>
      <c r="E77" s="212">
        <v>1000000000</v>
      </c>
      <c r="F77" s="355"/>
      <c r="G77" s="212">
        <v>910628228</v>
      </c>
    </row>
    <row r="78" spans="1:8" ht="15" customHeight="1" x14ac:dyDescent="0.2">
      <c r="A78" s="199"/>
      <c r="B78" s="199" t="s">
        <v>253</v>
      </c>
      <c r="C78" s="292"/>
      <c r="D78" s="304"/>
      <c r="E78" s="212">
        <v>13163164884</v>
      </c>
      <c r="F78" s="355"/>
      <c r="G78" s="212">
        <v>10032960950</v>
      </c>
      <c r="H78" s="427"/>
    </row>
    <row r="79" spans="1:8" ht="15" customHeight="1" x14ac:dyDescent="0.2">
      <c r="A79" s="199"/>
      <c r="B79" s="199" t="s">
        <v>345</v>
      </c>
      <c r="C79" s="292"/>
      <c r="D79" s="304"/>
      <c r="E79" s="366">
        <v>2095470820</v>
      </c>
      <c r="F79" s="355"/>
      <c r="G79" s="366">
        <v>1366223518</v>
      </c>
    </row>
    <row r="80" spans="1:8" ht="12.75" customHeight="1" x14ac:dyDescent="0.25">
      <c r="A80" s="199"/>
      <c r="B80" s="334"/>
      <c r="C80" s="292"/>
      <c r="D80" s="333"/>
      <c r="E80" s="364"/>
      <c r="F80" s="355"/>
      <c r="G80" s="364"/>
    </row>
    <row r="81" spans="1:9" ht="15.75" customHeight="1" thickBot="1" x14ac:dyDescent="0.3">
      <c r="A81" s="200" t="s">
        <v>15</v>
      </c>
      <c r="B81" s="292"/>
      <c r="C81" s="292"/>
      <c r="D81" s="246"/>
      <c r="E81" s="367">
        <f>SUM(E72:E80)</f>
        <v>32926090157</v>
      </c>
      <c r="F81" s="355"/>
      <c r="G81" s="367">
        <f>SUM(G72:G80)</f>
        <v>29528468754</v>
      </c>
    </row>
    <row r="82" spans="1:9" ht="15.75" customHeight="1" x14ac:dyDescent="0.25">
      <c r="A82" s="199"/>
      <c r="B82" s="334"/>
      <c r="C82" s="292"/>
      <c r="D82" s="333"/>
      <c r="E82" s="364"/>
      <c r="F82" s="356"/>
      <c r="G82" s="364"/>
    </row>
    <row r="83" spans="1:9" ht="15.75" customHeight="1" thickBot="1" x14ac:dyDescent="0.3">
      <c r="A83" s="200" t="s">
        <v>16</v>
      </c>
      <c r="B83" s="357"/>
      <c r="C83" s="292"/>
      <c r="D83" s="246"/>
      <c r="E83" s="368">
        <f>+E69+E81</f>
        <v>44778804237</v>
      </c>
      <c r="F83" s="356"/>
      <c r="G83" s="368">
        <f>+G69+G81</f>
        <v>42069837453</v>
      </c>
    </row>
    <row r="84" spans="1:9" ht="15.75" customHeight="1" thickTop="1" x14ac:dyDescent="0.25">
      <c r="A84" s="199"/>
      <c r="B84" s="199"/>
      <c r="C84" s="334"/>
      <c r="D84" s="333"/>
      <c r="E84" s="333"/>
      <c r="F84" s="333"/>
      <c r="G84" s="333"/>
      <c r="H84" s="247"/>
      <c r="I84" s="247"/>
    </row>
    <row r="85" spans="1:9" ht="15.75" customHeight="1" x14ac:dyDescent="0.25">
      <c r="A85" s="199"/>
      <c r="B85" s="199"/>
      <c r="C85" s="334"/>
      <c r="D85" s="333"/>
      <c r="E85" s="333"/>
      <c r="F85" s="333"/>
      <c r="G85" s="333"/>
      <c r="H85" s="247"/>
      <c r="I85" s="247">
        <f>+ACTIVO!D97-PASIVO!E83</f>
        <v>0</v>
      </c>
    </row>
    <row r="86" spans="1:9" ht="15.75" customHeight="1" x14ac:dyDescent="0.2">
      <c r="A86" s="640" t="s">
        <v>300</v>
      </c>
      <c r="B86" s="640"/>
      <c r="C86" s="640"/>
      <c r="D86" s="640"/>
      <c r="E86" s="640"/>
      <c r="F86" s="640"/>
      <c r="G86" s="640"/>
    </row>
    <row r="87" spans="1:9" ht="15.75" customHeight="1" x14ac:dyDescent="0.25">
      <c r="A87" s="292"/>
      <c r="B87" s="292"/>
      <c r="C87" s="334"/>
      <c r="D87" s="333"/>
      <c r="E87" s="333"/>
      <c r="F87" s="333"/>
      <c r="G87" s="333"/>
      <c r="H87" s="247"/>
    </row>
    <row r="88" spans="1:9" ht="25.5" customHeight="1" x14ac:dyDescent="0.25">
      <c r="A88" s="292"/>
      <c r="B88" s="292"/>
      <c r="C88" s="334"/>
      <c r="D88" s="333"/>
      <c r="E88" s="334"/>
      <c r="F88" s="334"/>
      <c r="G88" s="334"/>
    </row>
    <row r="89" spans="1:9" ht="15.75" customHeight="1" x14ac:dyDescent="0.2">
      <c r="A89" s="645"/>
      <c r="B89" s="645"/>
      <c r="C89" s="645"/>
      <c r="D89" s="645"/>
      <c r="E89" s="645"/>
      <c r="F89" s="645"/>
      <c r="G89" s="645"/>
    </row>
    <row r="90" spans="1:9" ht="15.75" customHeight="1" x14ac:dyDescent="0.2">
      <c r="A90" s="642"/>
      <c r="B90" s="642"/>
      <c r="C90" s="642"/>
      <c r="D90" s="642"/>
      <c r="E90" s="642"/>
      <c r="F90" s="642"/>
      <c r="G90" s="642"/>
    </row>
    <row r="91" spans="1:9" ht="15.75" customHeight="1" x14ac:dyDescent="0.25">
      <c r="A91" s="292"/>
      <c r="B91" s="292"/>
      <c r="C91" s="334"/>
      <c r="D91" s="333"/>
      <c r="E91" s="334"/>
      <c r="F91" s="334"/>
      <c r="G91" s="334"/>
    </row>
    <row r="92" spans="1:9" ht="15.75" customHeight="1" x14ac:dyDescent="0.2">
      <c r="A92" s="292"/>
      <c r="B92" s="292"/>
      <c r="C92" s="292"/>
      <c r="D92" s="292"/>
      <c r="E92" s="292"/>
      <c r="F92" s="292"/>
      <c r="G92" s="292"/>
    </row>
    <row r="93" spans="1:9" ht="15.75" customHeight="1" x14ac:dyDescent="0.2">
      <c r="A93" s="292"/>
      <c r="B93" s="292"/>
      <c r="C93" s="202"/>
      <c r="D93" s="202"/>
      <c r="E93" s="292"/>
      <c r="F93" s="292"/>
      <c r="G93" s="292"/>
    </row>
    <row r="94" spans="1:9" ht="15.75" customHeight="1" x14ac:dyDescent="0.2">
      <c r="A94" s="292"/>
      <c r="B94" s="292"/>
      <c r="C94" s="290"/>
      <c r="D94" s="290"/>
      <c r="E94" s="292"/>
      <c r="F94" s="292"/>
      <c r="G94" s="292"/>
    </row>
    <row r="95" spans="1:9" ht="15.75" customHeight="1" x14ac:dyDescent="0.2">
      <c r="A95" s="292"/>
      <c r="B95" s="292"/>
      <c r="C95" s="290"/>
      <c r="D95" s="290"/>
      <c r="E95" s="292"/>
      <c r="F95" s="292"/>
      <c r="G95" s="292"/>
    </row>
    <row r="96" spans="1:9" ht="15.75" customHeight="1" x14ac:dyDescent="0.2">
      <c r="A96" s="292"/>
      <c r="B96" s="292"/>
      <c r="C96" s="290"/>
      <c r="D96" s="290"/>
      <c r="E96" s="213"/>
      <c r="F96" s="292"/>
      <c r="G96" s="213"/>
    </row>
    <row r="97" spans="1:8" ht="15.75" customHeight="1" x14ac:dyDescent="0.2">
      <c r="A97" s="292"/>
      <c r="B97" s="292"/>
      <c r="C97" s="211"/>
      <c r="D97" s="230"/>
      <c r="F97" s="201"/>
      <c r="H97" s="20"/>
    </row>
    <row r="98" spans="1:8" ht="15.75" customHeight="1" x14ac:dyDescent="0.2">
      <c r="A98" s="292"/>
      <c r="B98" s="292"/>
      <c r="C98" s="292"/>
      <c r="D98" s="292"/>
      <c r="F98" s="349"/>
    </row>
    <row r="99" spans="1:8" ht="15.75" customHeight="1" x14ac:dyDescent="0.2">
      <c r="A99" s="292"/>
      <c r="B99" s="292"/>
      <c r="C99" s="292"/>
      <c r="D99" s="230"/>
      <c r="F99" s="361"/>
    </row>
    <row r="100" spans="1:8" ht="15.75" customHeight="1" x14ac:dyDescent="0.2">
      <c r="A100" s="292"/>
      <c r="B100" s="292"/>
      <c r="C100" s="292"/>
      <c r="D100" s="230"/>
      <c r="F100" s="361"/>
    </row>
    <row r="101" spans="1:8" ht="15.75" customHeight="1" x14ac:dyDescent="0.2">
      <c r="D101" s="292"/>
      <c r="E101" s="202"/>
      <c r="F101" s="202"/>
      <c r="G101" s="202"/>
    </row>
  </sheetData>
  <mergeCells count="11">
    <mergeCell ref="A90:C90"/>
    <mergeCell ref="D90:E90"/>
    <mergeCell ref="F90:G90"/>
    <mergeCell ref="A1:G1"/>
    <mergeCell ref="A2:G2"/>
    <mergeCell ref="A3:G3"/>
    <mergeCell ref="A89:C89"/>
    <mergeCell ref="D89:E89"/>
    <mergeCell ref="F89:G89"/>
    <mergeCell ref="A86:G86"/>
    <mergeCell ref="C5:G5"/>
  </mergeCells>
  <phoneticPr fontId="15" type="noConversion"/>
  <printOptions horizontalCentered="1"/>
  <pageMargins left="1.1811023622047245" right="0.78740157480314965" top="1.9950000000000001" bottom="0.39370078740157483" header="0" footer="0"/>
  <pageSetup paperSize="9" scale="4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G52"/>
  <sheetViews>
    <sheetView showGridLines="0" topLeftCell="A29" zoomScaleNormal="100" zoomScaleSheetLayoutView="85" workbookViewId="0">
      <selection activeCell="C34" sqref="C34"/>
    </sheetView>
  </sheetViews>
  <sheetFormatPr baseColWidth="10" defaultRowHeight="15.75" customHeight="1" x14ac:dyDescent="0.2"/>
  <cols>
    <col min="1" max="1" width="2.28515625" style="12" customWidth="1"/>
    <col min="2" max="2" width="43.5703125" style="16" customWidth="1"/>
    <col min="3" max="3" width="17" style="16" customWidth="1"/>
    <col min="4" max="4" width="22.7109375" style="200" customWidth="1"/>
    <col min="5" max="5" width="3.85546875" style="16" customWidth="1"/>
    <col min="6" max="6" width="22.7109375" style="200" customWidth="1"/>
    <col min="7" max="7" width="11.42578125" style="12"/>
    <col min="8" max="9" width="15.85546875" style="12" bestFit="1" customWidth="1"/>
    <col min="10" max="10" width="12.28515625" style="12" bestFit="1" customWidth="1"/>
    <col min="11" max="16384" width="11.42578125" style="12"/>
  </cols>
  <sheetData>
    <row r="2" spans="1:6" ht="18.95" customHeight="1" x14ac:dyDescent="0.2">
      <c r="A2" s="649" t="s">
        <v>248</v>
      </c>
      <c r="B2" s="649"/>
      <c r="C2" s="649"/>
      <c r="D2" s="649"/>
      <c r="E2" s="649"/>
      <c r="F2" s="649"/>
    </row>
    <row r="3" spans="1:6" ht="18.95" customHeight="1" x14ac:dyDescent="0.2">
      <c r="A3" s="649" t="s">
        <v>308</v>
      </c>
      <c r="B3" s="649"/>
      <c r="C3" s="649"/>
      <c r="D3" s="649"/>
      <c r="E3" s="649"/>
      <c r="F3" s="649"/>
    </row>
    <row r="4" spans="1:6" ht="18.95" customHeight="1" x14ac:dyDescent="0.2">
      <c r="A4" s="649" t="s">
        <v>419</v>
      </c>
      <c r="B4" s="649"/>
      <c r="C4" s="649"/>
      <c r="D4" s="649"/>
      <c r="E4" s="649"/>
      <c r="F4" s="649"/>
    </row>
    <row r="5" spans="1:6" ht="15.75" customHeight="1" x14ac:dyDescent="0.2">
      <c r="A5" s="644" t="s">
        <v>33</v>
      </c>
      <c r="B5" s="644"/>
      <c r="C5" s="644"/>
      <c r="D5" s="644"/>
      <c r="E5" s="644"/>
      <c r="F5" s="644"/>
    </row>
    <row r="6" spans="1:6" ht="15.75" customHeight="1" x14ac:dyDescent="0.2">
      <c r="B6" s="188"/>
      <c r="C6" s="188"/>
      <c r="D6" s="214"/>
      <c r="E6" s="188"/>
      <c r="F6" s="214"/>
    </row>
    <row r="7" spans="1:6" ht="15.75" customHeight="1" x14ac:dyDescent="0.2">
      <c r="B7" s="641" t="s">
        <v>414</v>
      </c>
      <c r="C7" s="641"/>
      <c r="D7" s="641"/>
      <c r="E7" s="641"/>
      <c r="F7" s="641"/>
    </row>
    <row r="8" spans="1:6" ht="15.75" customHeight="1" x14ac:dyDescent="0.2">
      <c r="B8" s="556"/>
      <c r="C8" s="556"/>
      <c r="D8" s="556"/>
      <c r="E8" s="556"/>
      <c r="F8" s="561"/>
    </row>
    <row r="9" spans="1:6" ht="15.75" customHeight="1" x14ac:dyDescent="0.2">
      <c r="A9" s="189"/>
      <c r="B9" s="190"/>
      <c r="C9" s="190"/>
      <c r="D9" s="205">
        <f>+PASIVO!E7</f>
        <v>2020</v>
      </c>
      <c r="E9" s="180"/>
      <c r="F9" s="205">
        <f>+PASIVO!G7</f>
        <v>2019</v>
      </c>
    </row>
    <row r="10" spans="1:6" ht="15.75" customHeight="1" x14ac:dyDescent="0.2">
      <c r="A10" s="189"/>
      <c r="B10" s="190"/>
      <c r="C10" s="190"/>
      <c r="D10" s="215"/>
      <c r="E10" s="191"/>
      <c r="F10" s="215"/>
    </row>
    <row r="11" spans="1:6" ht="15.75" customHeight="1" x14ac:dyDescent="0.2">
      <c r="A11" s="192"/>
      <c r="B11" s="191"/>
      <c r="C11" s="191"/>
      <c r="D11" s="323"/>
      <c r="E11" s="191"/>
      <c r="F11" s="323"/>
    </row>
    <row r="12" spans="1:6" ht="15.75" customHeight="1" x14ac:dyDescent="0.2">
      <c r="A12" s="646" t="s">
        <v>149</v>
      </c>
      <c r="B12" s="646"/>
      <c r="D12" s="216">
        <v>15270031150</v>
      </c>
      <c r="E12" s="191"/>
      <c r="F12" s="216">
        <v>16810603088</v>
      </c>
    </row>
    <row r="13" spans="1:6" ht="15.75" customHeight="1" x14ac:dyDescent="0.2">
      <c r="A13" s="647" t="s">
        <v>309</v>
      </c>
      <c r="B13" s="647"/>
      <c r="C13" s="647"/>
      <c r="D13" s="212">
        <v>-8170623354</v>
      </c>
      <c r="E13" s="193"/>
      <c r="F13" s="212">
        <v>-9582781346</v>
      </c>
    </row>
    <row r="14" spans="1:6" ht="8.25" customHeight="1" x14ac:dyDescent="0.2">
      <c r="A14" s="194"/>
      <c r="D14" s="323"/>
      <c r="E14" s="193"/>
      <c r="F14" s="323"/>
    </row>
    <row r="15" spans="1:6" ht="15.75" customHeight="1" x14ac:dyDescent="0.2">
      <c r="A15" s="647" t="s">
        <v>150</v>
      </c>
      <c r="B15" s="647"/>
      <c r="D15" s="138">
        <f>+D12+D13</f>
        <v>7099407796</v>
      </c>
      <c r="E15" s="191"/>
      <c r="F15" s="138">
        <f>+F12+F13</f>
        <v>7227821742</v>
      </c>
    </row>
    <row r="16" spans="1:6" ht="15.75" customHeight="1" x14ac:dyDescent="0.2">
      <c r="A16" s="647"/>
      <c r="B16" s="647"/>
      <c r="D16" s="323"/>
      <c r="E16" s="191"/>
      <c r="F16" s="323"/>
    </row>
    <row r="17" spans="1:6" ht="15.75" customHeight="1" x14ac:dyDescent="0.2">
      <c r="A17" s="646" t="s">
        <v>140</v>
      </c>
      <c r="B17" s="646"/>
      <c r="D17" s="323"/>
      <c r="E17" s="191"/>
      <c r="F17" s="323"/>
    </row>
    <row r="18" spans="1:6" ht="15.75" customHeight="1" x14ac:dyDescent="0.2">
      <c r="A18" s="647"/>
      <c r="B18" s="647"/>
      <c r="D18" s="323"/>
      <c r="E18" s="191"/>
      <c r="F18" s="323"/>
    </row>
    <row r="19" spans="1:6" ht="15.75" customHeight="1" x14ac:dyDescent="0.2">
      <c r="A19" s="647" t="s">
        <v>310</v>
      </c>
      <c r="B19" s="647"/>
      <c r="C19" s="647"/>
      <c r="D19" s="212">
        <f>-+H!F35</f>
        <v>-4500660339</v>
      </c>
      <c r="E19" s="191"/>
      <c r="F19" s="212">
        <v>-4491721530</v>
      </c>
    </row>
    <row r="20" spans="1:6" ht="15.75" customHeight="1" x14ac:dyDescent="0.2">
      <c r="A20" s="647" t="s">
        <v>311</v>
      </c>
      <c r="B20" s="647"/>
      <c r="D20" s="212">
        <f>-+H!D35</f>
        <v>-620637799</v>
      </c>
      <c r="E20" s="191"/>
      <c r="F20" s="212">
        <v>-1126876999</v>
      </c>
    </row>
    <row r="21" spans="1:6" ht="15.75" customHeight="1" x14ac:dyDescent="0.2">
      <c r="A21" s="647" t="s">
        <v>312</v>
      </c>
      <c r="B21" s="647"/>
      <c r="D21" s="212">
        <f>-+H!E35</f>
        <v>-398181805</v>
      </c>
      <c r="E21" s="191"/>
      <c r="F21" s="212">
        <v>-386896867</v>
      </c>
    </row>
    <row r="22" spans="1:6" s="15" customFormat="1" ht="15.75" customHeight="1" x14ac:dyDescent="0.2">
      <c r="A22" s="647"/>
      <c r="B22" s="647"/>
      <c r="D22" s="217">
        <f>SUM(D19:D21)</f>
        <v>-5519479943</v>
      </c>
      <c r="E22" s="193"/>
      <c r="F22" s="217">
        <f>SUM(F19:F21)</f>
        <v>-6005495396</v>
      </c>
    </row>
    <row r="23" spans="1:6" ht="15.75" customHeight="1" x14ac:dyDescent="0.2">
      <c r="A23" s="647"/>
      <c r="B23" s="647"/>
      <c r="D23" s="323"/>
      <c r="E23" s="191"/>
      <c r="F23" s="323"/>
    </row>
    <row r="24" spans="1:6" ht="15.75" customHeight="1" x14ac:dyDescent="0.2">
      <c r="A24" s="646" t="s">
        <v>141</v>
      </c>
      <c r="B24" s="646"/>
      <c r="D24" s="218">
        <f>+D15+D22</f>
        <v>1579927853</v>
      </c>
      <c r="E24" s="191"/>
      <c r="F24" s="218">
        <f>+F15+F22</f>
        <v>1222326346</v>
      </c>
    </row>
    <row r="25" spans="1:6" ht="15.75" customHeight="1" x14ac:dyDescent="0.2">
      <c r="A25" s="647"/>
      <c r="B25" s="647"/>
      <c r="D25" s="323"/>
      <c r="E25" s="191"/>
      <c r="F25" s="323"/>
    </row>
    <row r="26" spans="1:6" ht="15.75" customHeight="1" x14ac:dyDescent="0.2">
      <c r="A26" s="647" t="s">
        <v>142</v>
      </c>
      <c r="B26" s="647"/>
      <c r="D26" s="203">
        <v>1067123322</v>
      </c>
      <c r="E26" s="191"/>
      <c r="F26" s="203">
        <v>776961433</v>
      </c>
    </row>
    <row r="27" spans="1:6" ht="15.75" customHeight="1" x14ac:dyDescent="0.2">
      <c r="A27" s="647"/>
      <c r="B27" s="647"/>
      <c r="D27" s="217">
        <f>D26</f>
        <v>1067123322</v>
      </c>
      <c r="E27" s="191"/>
      <c r="F27" s="217">
        <f>F26</f>
        <v>776961433</v>
      </c>
    </row>
    <row r="28" spans="1:6" ht="15.75" customHeight="1" x14ac:dyDescent="0.2">
      <c r="A28" s="647"/>
      <c r="B28" s="647"/>
      <c r="D28" s="216"/>
      <c r="E28" s="191"/>
      <c r="F28" s="216"/>
    </row>
    <row r="29" spans="1:6" ht="15.75" customHeight="1" x14ac:dyDescent="0.2">
      <c r="A29" s="647" t="s">
        <v>313</v>
      </c>
      <c r="B29" s="647"/>
      <c r="D29" s="203">
        <f>-+ H!G35</f>
        <v>-236843434</v>
      </c>
      <c r="E29" s="191"/>
      <c r="F29" s="203">
        <v>-409879094</v>
      </c>
    </row>
    <row r="30" spans="1:6" ht="15.75" customHeight="1" x14ac:dyDescent="0.2">
      <c r="A30" s="647"/>
      <c r="B30" s="647"/>
      <c r="D30" s="217">
        <f>+D29</f>
        <v>-236843434</v>
      </c>
      <c r="E30" s="191"/>
      <c r="F30" s="217">
        <f>+F29</f>
        <v>-409879094</v>
      </c>
    </row>
    <row r="31" spans="1:6" ht="15.75" customHeight="1" x14ac:dyDescent="0.2">
      <c r="A31" s="647"/>
      <c r="B31" s="647"/>
      <c r="D31" s="323"/>
      <c r="E31" s="191"/>
      <c r="F31" s="323"/>
    </row>
    <row r="32" spans="1:6" ht="15.75" customHeight="1" thickBot="1" x14ac:dyDescent="0.25">
      <c r="A32" s="646" t="s">
        <v>143</v>
      </c>
      <c r="B32" s="646"/>
      <c r="D32" s="219">
        <f>+D24+D27+D30</f>
        <v>2410207741</v>
      </c>
      <c r="E32" s="191"/>
      <c r="F32" s="219">
        <f>+F24+F27+F30</f>
        <v>1589408685</v>
      </c>
    </row>
    <row r="33" spans="1:7" ht="15.75" customHeight="1" x14ac:dyDescent="0.2">
      <c r="A33" s="647"/>
      <c r="B33" s="647"/>
      <c r="D33" s="216"/>
      <c r="E33" s="191"/>
      <c r="F33" s="216"/>
    </row>
    <row r="34" spans="1:7" ht="15.75" customHeight="1" x14ac:dyDescent="0.2">
      <c r="A34" s="647" t="s">
        <v>246</v>
      </c>
      <c r="B34" s="647"/>
      <c r="D34" s="204">
        <v>-314736921</v>
      </c>
      <c r="E34" s="191"/>
      <c r="F34" s="204">
        <v>-223185167</v>
      </c>
    </row>
    <row r="35" spans="1:7" ht="15.75" customHeight="1" x14ac:dyDescent="0.2">
      <c r="A35" s="647"/>
      <c r="B35" s="647"/>
      <c r="D35" s="216"/>
      <c r="E35" s="191"/>
      <c r="F35" s="216"/>
    </row>
    <row r="36" spans="1:7" s="15" customFormat="1" ht="15.75" customHeight="1" thickBot="1" x14ac:dyDescent="0.25">
      <c r="A36" s="646" t="s">
        <v>247</v>
      </c>
      <c r="B36" s="646"/>
      <c r="D36" s="341">
        <f>+D32+D34</f>
        <v>2095470820</v>
      </c>
      <c r="E36" s="193"/>
      <c r="F36" s="341">
        <f>+F32+F34</f>
        <v>1366223518</v>
      </c>
    </row>
    <row r="37" spans="1:7" s="15" customFormat="1" ht="15.95" customHeight="1" thickTop="1" x14ac:dyDescent="0.2">
      <c r="A37" s="195"/>
      <c r="B37" s="196"/>
      <c r="C37" s="196"/>
      <c r="D37" s="335"/>
      <c r="E37" s="196"/>
      <c r="F37" s="335"/>
      <c r="G37" s="196"/>
    </row>
    <row r="38" spans="1:7" s="15" customFormat="1" ht="15.95" customHeight="1" x14ac:dyDescent="0.2">
      <c r="A38" s="195"/>
      <c r="B38" s="196"/>
      <c r="C38" s="196"/>
      <c r="D38" s="335"/>
      <c r="E38" s="196"/>
      <c r="F38" s="335"/>
      <c r="G38" s="196"/>
    </row>
    <row r="39" spans="1:7" ht="15.75" customHeight="1" x14ac:dyDescent="0.2">
      <c r="A39" s="650" t="s">
        <v>300</v>
      </c>
      <c r="B39" s="650"/>
      <c r="C39" s="650"/>
      <c r="D39" s="650"/>
      <c r="E39" s="650"/>
      <c r="F39" s="650"/>
      <c r="G39" s="25"/>
    </row>
    <row r="40" spans="1:7" ht="15" customHeight="1" x14ac:dyDescent="0.2">
      <c r="A40" s="20"/>
      <c r="B40" s="17"/>
      <c r="C40" s="17"/>
      <c r="D40" s="201"/>
      <c r="E40" s="17"/>
      <c r="F40" s="201"/>
    </row>
    <row r="41" spans="1:7" ht="15" customHeight="1" x14ac:dyDescent="0.2">
      <c r="A41" s="20"/>
      <c r="B41" s="17"/>
      <c r="C41" s="17"/>
      <c r="D41" s="201"/>
      <c r="E41" s="17"/>
      <c r="F41" s="201"/>
    </row>
    <row r="42" spans="1:7" ht="15.75" customHeight="1" x14ac:dyDescent="0.2">
      <c r="B42" s="12"/>
      <c r="C42" s="12"/>
    </row>
    <row r="43" spans="1:7" ht="15.75" customHeight="1" x14ac:dyDescent="0.2">
      <c r="A43" s="648"/>
      <c r="B43" s="648"/>
      <c r="C43" s="648"/>
      <c r="D43" s="648"/>
      <c r="E43" s="648"/>
      <c r="F43" s="648"/>
    </row>
    <row r="44" spans="1:7" ht="15.75" customHeight="1" x14ac:dyDescent="0.2">
      <c r="A44" s="644"/>
      <c r="B44" s="644"/>
      <c r="C44" s="644"/>
      <c r="D44" s="644"/>
      <c r="E44" s="644"/>
      <c r="F44" s="644"/>
    </row>
    <row r="45" spans="1:7" ht="15.75" customHeight="1" x14ac:dyDescent="0.25">
      <c r="B45" s="18"/>
      <c r="C45" s="18"/>
      <c r="D45" s="323"/>
      <c r="E45" s="19"/>
      <c r="F45" s="287"/>
    </row>
    <row r="46" spans="1:7" ht="15.75" customHeight="1" x14ac:dyDescent="0.25">
      <c r="B46" s="20"/>
      <c r="C46" s="20"/>
      <c r="E46" s="21"/>
      <c r="F46" s="287"/>
    </row>
    <row r="47" spans="1:7" ht="15.75" customHeight="1" x14ac:dyDescent="0.2">
      <c r="B47" s="20"/>
      <c r="C47" s="20"/>
      <c r="D47" s="213"/>
      <c r="E47" s="12"/>
      <c r="F47" s="213"/>
    </row>
    <row r="48" spans="1:7" ht="15.75" customHeight="1" x14ac:dyDescent="0.2">
      <c r="B48" s="20"/>
      <c r="C48" s="20"/>
      <c r="D48" s="213"/>
      <c r="E48" s="12"/>
      <c r="F48" s="213"/>
    </row>
    <row r="49" spans="2:7" ht="15.75" customHeight="1" x14ac:dyDescent="0.2">
      <c r="B49" s="22"/>
      <c r="C49" s="22"/>
      <c r="E49" s="17"/>
      <c r="F49" s="201"/>
      <c r="G49" s="20"/>
    </row>
    <row r="52" spans="2:7" ht="15.75" customHeight="1" x14ac:dyDescent="0.2">
      <c r="D52" s="202">
        <f>+D36-PASIVO!E79</f>
        <v>0</v>
      </c>
      <c r="E52" s="2"/>
      <c r="F52" s="202">
        <f>+F36-PASIVO!G79</f>
        <v>0</v>
      </c>
    </row>
  </sheetData>
  <mergeCells count="36">
    <mergeCell ref="A2:F2"/>
    <mergeCell ref="A3:F3"/>
    <mergeCell ref="A4:F4"/>
    <mergeCell ref="A5:F5"/>
    <mergeCell ref="A39:F39"/>
    <mergeCell ref="A12:B12"/>
    <mergeCell ref="A15:B15"/>
    <mergeCell ref="A16:B16"/>
    <mergeCell ref="A17:B17"/>
    <mergeCell ref="A18:B18"/>
    <mergeCell ref="A20:B20"/>
    <mergeCell ref="A21:B21"/>
    <mergeCell ref="A22:B22"/>
    <mergeCell ref="A23:B23"/>
    <mergeCell ref="A34:B34"/>
    <mergeCell ref="A35:B35"/>
    <mergeCell ref="A43:B43"/>
    <mergeCell ref="C43:D43"/>
    <mergeCell ref="E43:F43"/>
    <mergeCell ref="A44:B44"/>
    <mergeCell ref="C44:D44"/>
    <mergeCell ref="E44:F44"/>
    <mergeCell ref="B7:F7"/>
    <mergeCell ref="A36:B36"/>
    <mergeCell ref="A13:C13"/>
    <mergeCell ref="A19:C19"/>
    <mergeCell ref="A29:B29"/>
    <mergeCell ref="A30:B30"/>
    <mergeCell ref="A31:B31"/>
    <mergeCell ref="A32:B32"/>
    <mergeCell ref="A33:B33"/>
    <mergeCell ref="A24:B24"/>
    <mergeCell ref="A25:B25"/>
    <mergeCell ref="A26:B26"/>
    <mergeCell ref="A27:B27"/>
    <mergeCell ref="A28:B28"/>
  </mergeCells>
  <phoneticPr fontId="15" type="noConversion"/>
  <printOptions horizontalCentered="1"/>
  <pageMargins left="1.1811023622047245" right="0.78740157480314965" top="1.98" bottom="1.7716535433070868" header="0" footer="0"/>
  <pageSetup paperSize="9" scale="6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Q104"/>
  <sheetViews>
    <sheetView showGridLines="0" topLeftCell="A24" zoomScale="80" zoomScaleNormal="80" zoomScaleSheetLayoutView="80" workbookViewId="0">
      <selection activeCell="J44" sqref="J44"/>
    </sheetView>
  </sheetViews>
  <sheetFormatPr baseColWidth="10" defaultRowHeight="12.75" x14ac:dyDescent="0.2"/>
  <cols>
    <col min="1" max="1" width="3" style="292" customWidth="1"/>
    <col min="2" max="2" width="1.42578125" style="292" customWidth="1"/>
    <col min="3" max="3" width="41.85546875" style="292" customWidth="1"/>
    <col min="4" max="4" width="22.7109375" style="292" customWidth="1"/>
    <col min="5" max="5" width="20.5703125" style="292" customWidth="1"/>
    <col min="6" max="6" width="20.85546875" style="292" bestFit="1" customWidth="1"/>
    <col min="7" max="7" width="20.7109375" style="292" customWidth="1"/>
    <col min="8" max="8" width="23.42578125" style="292" bestFit="1" customWidth="1"/>
    <col min="9" max="9" width="21.140625" style="292" customWidth="1"/>
    <col min="10" max="10" width="22.85546875" style="292" customWidth="1"/>
    <col min="11" max="11" width="24.28515625" style="292" customWidth="1"/>
    <col min="12" max="12" width="23.28515625" style="292" hidden="1" customWidth="1"/>
    <col min="13" max="13" width="23" style="292" customWidth="1"/>
    <col min="14" max="14" width="17.7109375" style="292" customWidth="1"/>
    <col min="15" max="15" width="21.42578125" style="292" customWidth="1"/>
    <col min="16" max="16384" width="11.42578125" style="292"/>
  </cols>
  <sheetData>
    <row r="2" spans="2:17" ht="19.5" x14ac:dyDescent="0.2">
      <c r="B2" s="660" t="s">
        <v>219</v>
      </c>
      <c r="C2" s="660"/>
      <c r="D2" s="660"/>
      <c r="E2" s="660"/>
      <c r="F2" s="660"/>
      <c r="G2" s="660"/>
      <c r="H2" s="660"/>
      <c r="I2" s="660"/>
      <c r="J2" s="660"/>
      <c r="K2" s="660"/>
      <c r="L2" s="660"/>
      <c r="M2" s="660"/>
    </row>
    <row r="3" spans="2:17" ht="19.5" x14ac:dyDescent="0.2">
      <c r="B3" s="660" t="str">
        <f>+[2]RESULTADO!A3</f>
        <v xml:space="preserve">POR EL PERIODO COMPRENDIDO ENTRE EL </v>
      </c>
      <c r="C3" s="660"/>
      <c r="D3" s="660"/>
      <c r="E3" s="660"/>
      <c r="F3" s="660"/>
      <c r="G3" s="660"/>
      <c r="H3" s="660"/>
      <c r="I3" s="660"/>
      <c r="J3" s="660"/>
      <c r="K3" s="660"/>
      <c r="L3" s="660"/>
      <c r="M3" s="660"/>
    </row>
    <row r="4" spans="2:17" ht="19.5" x14ac:dyDescent="0.2">
      <c r="B4" s="660" t="str">
        <f>+RESULTADO!A4</f>
        <v>1° DE ENERO Y EL 30 DE JUNIO DE 2020 y 2019</v>
      </c>
      <c r="C4" s="660"/>
      <c r="D4" s="660"/>
      <c r="E4" s="660"/>
      <c r="F4" s="660"/>
      <c r="G4" s="660"/>
      <c r="H4" s="660"/>
      <c r="I4" s="660"/>
      <c r="J4" s="660"/>
      <c r="K4" s="660"/>
      <c r="L4" s="660"/>
      <c r="M4" s="660"/>
    </row>
    <row r="5" spans="2:17" ht="19.5" x14ac:dyDescent="0.2">
      <c r="B5" s="660" t="s">
        <v>131</v>
      </c>
      <c r="C5" s="660"/>
      <c r="D5" s="660"/>
      <c r="E5" s="660"/>
      <c r="F5" s="660"/>
      <c r="G5" s="660"/>
      <c r="H5" s="660"/>
      <c r="I5" s="660"/>
      <c r="J5" s="660"/>
      <c r="K5" s="660"/>
      <c r="L5" s="660"/>
      <c r="M5" s="660"/>
    </row>
    <row r="6" spans="2:17" ht="15" x14ac:dyDescent="0.2">
      <c r="B6" s="639"/>
      <c r="C6" s="639"/>
      <c r="D6" s="639"/>
      <c r="E6" s="639"/>
      <c r="F6" s="639"/>
      <c r="G6" s="639"/>
      <c r="H6" s="639"/>
      <c r="I6" s="639"/>
      <c r="J6" s="639"/>
      <c r="K6" s="639"/>
      <c r="L6" s="639"/>
      <c r="M6" s="639"/>
      <c r="Q6" s="292" t="s">
        <v>240</v>
      </c>
    </row>
    <row r="7" spans="2:17" ht="15" x14ac:dyDescent="0.2">
      <c r="B7" s="550"/>
      <c r="C7" s="641" t="s">
        <v>414</v>
      </c>
      <c r="D7" s="641"/>
      <c r="E7" s="641"/>
      <c r="F7" s="641"/>
      <c r="G7" s="641"/>
      <c r="H7" s="641"/>
      <c r="I7" s="641"/>
      <c r="J7" s="641"/>
      <c r="K7" s="641"/>
      <c r="L7" s="641"/>
      <c r="M7" s="641"/>
    </row>
    <row r="8" spans="2:17" ht="12.75" customHeight="1" x14ac:dyDescent="0.2"/>
    <row r="9" spans="2:17" ht="27.75" customHeight="1" x14ac:dyDescent="0.2">
      <c r="B9" s="293"/>
      <c r="C9" s="294"/>
      <c r="D9" s="293"/>
      <c r="E9" s="295" t="s">
        <v>254</v>
      </c>
      <c r="F9" s="659" t="s">
        <v>180</v>
      </c>
      <c r="G9" s="659"/>
      <c r="H9" s="659"/>
      <c r="I9" s="659"/>
      <c r="J9" s="658" t="s">
        <v>181</v>
      </c>
      <c r="K9" s="658"/>
      <c r="L9" s="659"/>
      <c r="M9" s="655" t="s">
        <v>263</v>
      </c>
    </row>
    <row r="10" spans="2:17" ht="15" x14ac:dyDescent="0.2">
      <c r="B10" s="653"/>
      <c r="C10" s="654"/>
      <c r="D10" s="389" t="s">
        <v>182</v>
      </c>
      <c r="E10" s="389" t="s">
        <v>255</v>
      </c>
      <c r="F10" s="293"/>
      <c r="G10" s="293"/>
      <c r="H10" s="293"/>
      <c r="I10" s="293"/>
      <c r="J10" s="293"/>
      <c r="K10" s="293"/>
      <c r="L10" s="254"/>
      <c r="M10" s="656"/>
    </row>
    <row r="11" spans="2:17" ht="48.75" customHeight="1" x14ac:dyDescent="0.2">
      <c r="B11" s="296"/>
      <c r="C11" s="297" t="s">
        <v>179</v>
      </c>
      <c r="D11" s="296" t="s">
        <v>214</v>
      </c>
      <c r="E11" s="296" t="s">
        <v>256</v>
      </c>
      <c r="F11" s="389" t="s">
        <v>259</v>
      </c>
      <c r="G11" s="386" t="s">
        <v>18</v>
      </c>
      <c r="H11" s="298" t="s">
        <v>358</v>
      </c>
      <c r="I11" s="298" t="s">
        <v>104</v>
      </c>
      <c r="J11" s="362" t="s">
        <v>19</v>
      </c>
      <c r="K11" s="351" t="s">
        <v>20</v>
      </c>
      <c r="L11" s="299" t="s">
        <v>258</v>
      </c>
      <c r="M11" s="657"/>
    </row>
    <row r="12" spans="2:17" ht="15" x14ac:dyDescent="0.2">
      <c r="B12" s="295"/>
      <c r="C12" s="300"/>
      <c r="D12" s="293"/>
      <c r="E12" s="293"/>
      <c r="F12" s="293"/>
      <c r="G12" s="293"/>
      <c r="H12" s="293"/>
      <c r="I12" s="293"/>
      <c r="J12" s="293"/>
      <c r="K12" s="293"/>
      <c r="L12" s="350"/>
      <c r="M12" s="301"/>
    </row>
    <row r="13" spans="2:17" s="287" customFormat="1" ht="19.5" x14ac:dyDescent="0.25">
      <c r="B13" s="258"/>
      <c r="C13" s="259" t="s">
        <v>406</v>
      </c>
      <c r="D13" s="262">
        <v>5000000000</v>
      </c>
      <c r="E13" s="262">
        <v>155840000</v>
      </c>
      <c r="F13" s="262">
        <v>988254350</v>
      </c>
      <c r="G13" s="261">
        <v>3380681039</v>
      </c>
      <c r="H13" s="261">
        <v>7958274138</v>
      </c>
      <c r="I13" s="261">
        <v>0</v>
      </c>
      <c r="J13" s="261">
        <v>10327818188</v>
      </c>
      <c r="K13" s="261">
        <v>2992922454</v>
      </c>
      <c r="L13" s="257">
        <v>0</v>
      </c>
      <c r="M13" s="262">
        <f>SUM(D13:L13)</f>
        <v>30803790169</v>
      </c>
    </row>
    <row r="14" spans="2:17" s="287" customFormat="1" ht="19.5" customHeight="1" x14ac:dyDescent="0.25">
      <c r="B14" s="258"/>
      <c r="C14" s="260"/>
      <c r="D14" s="262"/>
      <c r="E14" s="261"/>
      <c r="F14" s="261"/>
      <c r="G14" s="261"/>
      <c r="H14" s="261"/>
      <c r="I14" s="261"/>
      <c r="J14" s="261"/>
      <c r="K14" s="261"/>
      <c r="L14" s="255"/>
      <c r="M14" s="262"/>
    </row>
    <row r="15" spans="2:17" s="287" customFormat="1" ht="20.100000000000001" customHeight="1" x14ac:dyDescent="0.25">
      <c r="B15" s="258"/>
      <c r="C15" s="387" t="s">
        <v>21</v>
      </c>
      <c r="D15" s="262">
        <v>0</v>
      </c>
      <c r="E15" s="261">
        <v>0</v>
      </c>
      <c r="F15" s="261"/>
      <c r="G15" s="261"/>
      <c r="H15" s="261"/>
      <c r="I15" s="261"/>
      <c r="J15" s="261">
        <f>+K13</f>
        <v>2992922454</v>
      </c>
      <c r="K15" s="261">
        <f>-J15</f>
        <v>-2992922454</v>
      </c>
      <c r="L15" s="255">
        <v>0</v>
      </c>
      <c r="M15" s="262">
        <f>SUM(D15:L15)</f>
        <v>0</v>
      </c>
    </row>
    <row r="16" spans="2:17" s="287" customFormat="1" ht="18.75" customHeight="1" x14ac:dyDescent="0.25">
      <c r="B16" s="258"/>
      <c r="C16" s="260"/>
      <c r="D16" s="262"/>
      <c r="E16" s="261"/>
      <c r="F16" s="261"/>
      <c r="G16" s="261"/>
      <c r="H16" s="261"/>
      <c r="I16" s="261"/>
      <c r="J16" s="261"/>
      <c r="K16" s="261"/>
      <c r="L16" s="255"/>
      <c r="M16" s="262"/>
    </row>
    <row r="17" spans="2:14" s="287" customFormat="1" ht="18.75" customHeight="1" x14ac:dyDescent="0.25">
      <c r="B17" s="258"/>
      <c r="C17" s="387" t="s">
        <v>394</v>
      </c>
      <c r="D17" s="262">
        <v>0</v>
      </c>
      <c r="E17" s="261">
        <v>0</v>
      </c>
      <c r="F17" s="261"/>
      <c r="G17" s="261"/>
      <c r="H17" s="261"/>
      <c r="I17" s="261"/>
      <c r="J17" s="261">
        <v>-157575758</v>
      </c>
      <c r="K17" s="261"/>
      <c r="L17" s="255">
        <v>0</v>
      </c>
      <c r="M17" s="262">
        <f>SUM(D17:L17)</f>
        <v>-157575758</v>
      </c>
    </row>
    <row r="18" spans="2:14" s="287" customFormat="1" ht="22.5" customHeight="1" x14ac:dyDescent="0.25">
      <c r="B18" s="258"/>
      <c r="C18" s="387"/>
      <c r="D18" s="262"/>
      <c r="E18" s="261"/>
      <c r="F18" s="261"/>
      <c r="G18" s="261"/>
      <c r="H18" s="261"/>
      <c r="I18" s="261"/>
      <c r="J18" s="261"/>
      <c r="K18" s="261"/>
      <c r="L18" s="255"/>
      <c r="M18" s="262"/>
    </row>
    <row r="19" spans="2:14" s="287" customFormat="1" ht="19.5" customHeight="1" x14ac:dyDescent="0.25">
      <c r="B19" s="258"/>
      <c r="C19" s="387" t="s">
        <v>353</v>
      </c>
      <c r="D19" s="262">
        <v>0</v>
      </c>
      <c r="E19" s="261">
        <v>0</v>
      </c>
      <c r="F19" s="261"/>
      <c r="G19" s="261">
        <f>+(28764251*6)+73770</f>
        <v>172659276</v>
      </c>
      <c r="H19" s="261"/>
      <c r="I19" s="261"/>
      <c r="J19" s="261"/>
      <c r="K19" s="261"/>
      <c r="L19" s="255">
        <v>0</v>
      </c>
      <c r="M19" s="262">
        <f>SUM(D19:L19)</f>
        <v>172659276</v>
      </c>
    </row>
    <row r="20" spans="2:14" s="287" customFormat="1" ht="20.100000000000001" hidden="1" customHeight="1" x14ac:dyDescent="0.25">
      <c r="B20" s="258"/>
      <c r="C20" s="387"/>
      <c r="D20" s="262"/>
      <c r="E20" s="261"/>
      <c r="F20" s="261"/>
      <c r="G20" s="261"/>
      <c r="H20" s="261"/>
      <c r="I20" s="261"/>
      <c r="J20" s="261"/>
      <c r="K20" s="261"/>
      <c r="L20" s="255"/>
      <c r="M20" s="262"/>
    </row>
    <row r="21" spans="2:14" s="287" customFormat="1" ht="19.5" hidden="1" customHeight="1" x14ac:dyDescent="0.25">
      <c r="B21" s="258"/>
      <c r="C21" s="387" t="s">
        <v>357</v>
      </c>
      <c r="D21" s="262">
        <v>0</v>
      </c>
      <c r="E21" s="261"/>
      <c r="F21" s="261"/>
      <c r="G21" s="261"/>
      <c r="H21" s="261"/>
      <c r="I21" s="261"/>
      <c r="J21" s="261"/>
      <c r="K21" s="261"/>
      <c r="L21" s="255">
        <v>0</v>
      </c>
      <c r="M21" s="262">
        <f>SUM(D21:L21)</f>
        <v>0</v>
      </c>
    </row>
    <row r="22" spans="2:14" s="287" customFormat="1" ht="20.100000000000001" customHeight="1" x14ac:dyDescent="0.25">
      <c r="B22" s="258"/>
      <c r="C22" s="387"/>
      <c r="D22" s="262"/>
      <c r="E22" s="261"/>
      <c r="F22" s="261"/>
      <c r="G22" s="261"/>
      <c r="H22" s="261"/>
      <c r="I22" s="261"/>
      <c r="J22" s="261"/>
      <c r="K22" s="261"/>
      <c r="L22" s="255"/>
      <c r="M22" s="262"/>
    </row>
    <row r="23" spans="2:14" s="287" customFormat="1" ht="20.100000000000001" customHeight="1" x14ac:dyDescent="0.25">
      <c r="B23" s="258"/>
      <c r="C23" s="387" t="s">
        <v>257</v>
      </c>
      <c r="D23" s="262">
        <v>0</v>
      </c>
      <c r="E23" s="261">
        <v>0</v>
      </c>
      <c r="F23" s="261">
        <v>11745650</v>
      </c>
      <c r="G23" s="261"/>
      <c r="H23" s="261"/>
      <c r="I23" s="261"/>
      <c r="J23" s="261"/>
      <c r="K23" s="261"/>
      <c r="L23" s="255">
        <v>0</v>
      </c>
      <c r="M23" s="262">
        <f>SUM(D23:L23)</f>
        <v>11745650</v>
      </c>
    </row>
    <row r="24" spans="2:14" s="287" customFormat="1" ht="20.100000000000001" customHeight="1" x14ac:dyDescent="0.25">
      <c r="B24" s="258"/>
      <c r="C24" s="387"/>
      <c r="D24" s="262"/>
      <c r="E24" s="261"/>
      <c r="F24" s="261"/>
      <c r="G24" s="261"/>
      <c r="H24" s="261"/>
      <c r="I24" s="261"/>
      <c r="J24" s="261"/>
      <c r="K24" s="261"/>
      <c r="L24" s="256"/>
      <c r="M24" s="262"/>
    </row>
    <row r="25" spans="2:14" s="287" customFormat="1" ht="20.100000000000001" customHeight="1" x14ac:dyDescent="0.25">
      <c r="B25" s="258"/>
      <c r="C25" s="387" t="s">
        <v>14</v>
      </c>
      <c r="D25" s="262">
        <v>0</v>
      </c>
      <c r="E25" s="261">
        <v>0</v>
      </c>
      <c r="F25" s="261"/>
      <c r="G25" s="261"/>
      <c r="H25" s="261"/>
      <c r="I25" s="261"/>
      <c r="J25" s="261"/>
      <c r="K25" s="261">
        <f>+PASIVO!E79</f>
        <v>2095470820</v>
      </c>
      <c r="L25" s="255">
        <v>0</v>
      </c>
      <c r="M25" s="262">
        <f>SUM(D25:L25)</f>
        <v>2095470820</v>
      </c>
    </row>
    <row r="26" spans="2:14" s="287" customFormat="1" ht="19.5" customHeight="1" x14ac:dyDescent="0.25">
      <c r="B26" s="258"/>
      <c r="C26" s="259"/>
      <c r="D26" s="262"/>
      <c r="E26" s="261"/>
      <c r="F26" s="261"/>
      <c r="G26" s="261"/>
      <c r="H26" s="261"/>
      <c r="I26" s="261"/>
      <c r="J26" s="261"/>
      <c r="K26" s="261"/>
      <c r="L26" s="256"/>
      <c r="M26" s="263"/>
    </row>
    <row r="27" spans="2:14" ht="20.25" customHeight="1" x14ac:dyDescent="0.25">
      <c r="B27" s="302"/>
      <c r="C27" s="303" t="s">
        <v>420</v>
      </c>
      <c r="D27" s="562">
        <f t="shared" ref="D27:L27" si="0">SUM(D13:D26)</f>
        <v>5000000000</v>
      </c>
      <c r="E27" s="562">
        <f t="shared" si="0"/>
        <v>155840000</v>
      </c>
      <c r="F27" s="562">
        <f>SUM(F13:F26)</f>
        <v>1000000000</v>
      </c>
      <c r="G27" s="562">
        <f>SUM(G13:G26)</f>
        <v>3553340315</v>
      </c>
      <c r="H27" s="562">
        <f t="shared" si="0"/>
        <v>7958274138</v>
      </c>
      <c r="I27" s="562">
        <f t="shared" si="0"/>
        <v>0</v>
      </c>
      <c r="J27" s="562">
        <f t="shared" si="0"/>
        <v>13163164884</v>
      </c>
      <c r="K27" s="562">
        <f t="shared" si="0"/>
        <v>2095470820</v>
      </c>
      <c r="L27" s="562">
        <f t="shared" si="0"/>
        <v>0</v>
      </c>
      <c r="M27" s="303">
        <f>SUM(D27:L27)</f>
        <v>32926090157</v>
      </c>
      <c r="N27" s="287"/>
    </row>
    <row r="28" spans="2:14" s="287" customFormat="1" ht="15.95" customHeight="1" x14ac:dyDescent="0.25">
      <c r="B28" s="302"/>
      <c r="C28" s="303" t="s">
        <v>421</v>
      </c>
      <c r="D28" s="303">
        <v>5000000000</v>
      </c>
      <c r="E28" s="303">
        <v>155840000</v>
      </c>
      <c r="F28" s="303">
        <v>910628228</v>
      </c>
      <c r="G28" s="303">
        <v>3209684682</v>
      </c>
      <c r="H28" s="303">
        <v>8853131376</v>
      </c>
      <c r="I28" s="303">
        <v>0</v>
      </c>
      <c r="J28" s="303">
        <v>10032960950</v>
      </c>
      <c r="K28" s="303">
        <v>1366223518</v>
      </c>
      <c r="L28" s="303">
        <v>0</v>
      </c>
      <c r="M28" s="303">
        <v>29528468754</v>
      </c>
    </row>
    <row r="29" spans="2:14" ht="19.5" x14ac:dyDescent="0.25">
      <c r="B29" s="290"/>
      <c r="C29" s="304"/>
      <c r="D29" s="290"/>
      <c r="E29" s="290"/>
      <c r="F29" s="290"/>
      <c r="G29" s="290"/>
      <c r="H29" s="290"/>
      <c r="I29" s="290"/>
      <c r="J29" s="290"/>
      <c r="K29" s="290"/>
      <c r="L29" s="290"/>
      <c r="M29" s="290"/>
      <c r="N29" s="287"/>
    </row>
    <row r="30" spans="2:14" ht="15" customHeight="1" x14ac:dyDescent="0.2">
      <c r="B30" s="640" t="s">
        <v>300</v>
      </c>
      <c r="C30" s="640"/>
      <c r="D30" s="640"/>
      <c r="E30" s="640"/>
      <c r="F30" s="640"/>
      <c r="G30" s="640"/>
      <c r="H30" s="640"/>
      <c r="I30" s="640"/>
      <c r="J30" s="640"/>
      <c r="K30" s="640"/>
      <c r="L30" s="640"/>
      <c r="M30" s="640"/>
    </row>
    <row r="31" spans="2:14" ht="15" customHeight="1" x14ac:dyDescent="0.2">
      <c r="B31" s="290"/>
      <c r="C31" s="304"/>
      <c r="D31" s="290"/>
      <c r="E31" s="290"/>
      <c r="F31" s="290"/>
      <c r="G31" s="290"/>
      <c r="H31" s="290"/>
      <c r="I31" s="290"/>
      <c r="J31" s="290"/>
      <c r="K31" s="290"/>
      <c r="L31" s="290"/>
      <c r="M31" s="290"/>
    </row>
    <row r="32" spans="2:14" ht="15" customHeight="1" x14ac:dyDescent="0.2">
      <c r="B32" s="290"/>
      <c r="C32" s="304"/>
      <c r="D32" s="290"/>
      <c r="E32" s="290"/>
      <c r="F32" s="290"/>
      <c r="G32" s="290"/>
      <c r="H32" s="290"/>
      <c r="I32" s="290"/>
      <c r="J32" s="290"/>
      <c r="K32" s="290"/>
      <c r="L32" s="290"/>
      <c r="M32" s="290"/>
    </row>
    <row r="33" spans="2:13" ht="15" customHeight="1" x14ac:dyDescent="0.2">
      <c r="B33" s="290"/>
      <c r="C33" s="304"/>
      <c r="D33" s="290"/>
      <c r="E33" s="290"/>
      <c r="F33" s="290"/>
      <c r="G33" s="290"/>
      <c r="H33" s="290"/>
      <c r="I33" s="290"/>
      <c r="J33" s="290"/>
      <c r="K33" s="290"/>
      <c r="L33" s="290"/>
      <c r="M33" s="290"/>
    </row>
    <row r="34" spans="2:13" ht="15" x14ac:dyDescent="0.2">
      <c r="B34" s="290"/>
      <c r="C34" s="304"/>
      <c r="D34" s="290"/>
      <c r="E34" s="290"/>
      <c r="F34" s="290"/>
      <c r="G34" s="290"/>
      <c r="H34" s="290"/>
      <c r="I34" s="290"/>
      <c r="J34" s="290"/>
      <c r="K34" s="290"/>
      <c r="L34" s="290"/>
      <c r="M34" s="290"/>
    </row>
    <row r="35" spans="2:13" ht="15" x14ac:dyDescent="0.2">
      <c r="B35" s="645"/>
      <c r="C35" s="645"/>
      <c r="D35" s="645"/>
      <c r="E35" s="652"/>
      <c r="F35" s="652"/>
      <c r="G35" s="652"/>
      <c r="H35" s="652"/>
      <c r="I35" s="652"/>
      <c r="J35" s="652"/>
      <c r="K35" s="652"/>
      <c r="L35" s="652"/>
      <c r="M35" s="652"/>
    </row>
    <row r="36" spans="2:13" ht="15" customHeight="1" x14ac:dyDescent="0.2">
      <c r="B36" s="642"/>
      <c r="C36" s="642"/>
      <c r="D36" s="642"/>
      <c r="E36" s="642"/>
      <c r="F36" s="642"/>
      <c r="G36" s="642"/>
      <c r="H36" s="385"/>
      <c r="I36" s="642"/>
      <c r="J36" s="642"/>
      <c r="K36" s="651"/>
      <c r="L36" s="651"/>
      <c r="M36" s="651"/>
    </row>
    <row r="37" spans="2:13" ht="15" customHeight="1" x14ac:dyDescent="0.2">
      <c r="B37" s="290"/>
      <c r="C37" s="304"/>
      <c r="D37" s="290"/>
      <c r="E37" s="290"/>
      <c r="F37" s="290"/>
      <c r="G37" s="290"/>
      <c r="H37" s="290"/>
      <c r="I37" s="290"/>
      <c r="J37" s="290"/>
      <c r="K37" s="290"/>
      <c r="L37" s="290"/>
      <c r="M37" s="290"/>
    </row>
    <row r="38" spans="2:13" ht="15" customHeight="1" x14ac:dyDescent="0.2">
      <c r="B38" s="290"/>
      <c r="C38" s="304"/>
      <c r="D38" s="290"/>
      <c r="E38" s="290"/>
      <c r="F38" s="290"/>
      <c r="G38" s="290"/>
      <c r="H38" s="290"/>
      <c r="I38" s="290"/>
      <c r="J38" s="290"/>
      <c r="K38" s="290"/>
      <c r="L38" s="290"/>
      <c r="M38" s="290"/>
    </row>
    <row r="39" spans="2:13" ht="15" customHeight="1" x14ac:dyDescent="0.2">
      <c r="B39" s="290"/>
      <c r="C39" s="304"/>
      <c r="D39" s="290"/>
      <c r="E39" s="290"/>
      <c r="F39" s="290"/>
      <c r="G39" s="290"/>
      <c r="H39" s="290"/>
      <c r="I39" s="290"/>
      <c r="J39" s="290"/>
      <c r="K39" s="290"/>
      <c r="L39" s="290"/>
      <c r="M39" s="290"/>
    </row>
    <row r="40" spans="2:13" ht="15" customHeight="1" x14ac:dyDescent="0.2">
      <c r="B40" s="290"/>
      <c r="C40" s="304"/>
      <c r="D40" s="290"/>
      <c r="E40" s="290"/>
      <c r="F40" s="290"/>
      <c r="G40" s="290"/>
      <c r="H40" s="290"/>
      <c r="I40" s="290"/>
      <c r="J40" s="290"/>
      <c r="K40" s="290"/>
      <c r="L40" s="290"/>
      <c r="M40" s="290"/>
    </row>
    <row r="41" spans="2:13" ht="15" customHeight="1" x14ac:dyDescent="0.2">
      <c r="B41" s="290"/>
      <c r="C41" s="304"/>
      <c r="D41" s="290"/>
      <c r="E41" s="290"/>
      <c r="F41" s="290"/>
      <c r="G41" s="290"/>
      <c r="H41" s="290"/>
      <c r="I41" s="290"/>
      <c r="J41" s="290"/>
      <c r="K41" s="290"/>
      <c r="L41" s="290"/>
      <c r="M41" s="290"/>
    </row>
    <row r="42" spans="2:13" ht="15" customHeight="1" x14ac:dyDescent="0.2">
      <c r="B42" s="290"/>
      <c r="C42" s="304"/>
      <c r="D42" s="290"/>
      <c r="E42" s="290"/>
      <c r="F42" s="290"/>
      <c r="G42" s="290"/>
      <c r="H42" s="290"/>
      <c r="I42" s="290"/>
      <c r="J42" s="290"/>
      <c r="K42" s="290"/>
      <c r="L42" s="290"/>
      <c r="M42" s="290"/>
    </row>
    <row r="43" spans="2:13" ht="15" customHeight="1" x14ac:dyDescent="0.2">
      <c r="B43" s="290"/>
      <c r="C43" s="304"/>
      <c r="D43" s="290"/>
      <c r="E43" s="290"/>
      <c r="F43" s="290"/>
      <c r="G43" s="290"/>
      <c r="H43" s="290"/>
      <c r="I43" s="290"/>
      <c r="J43" s="290"/>
      <c r="K43" s="290"/>
      <c r="L43" s="290"/>
      <c r="M43" s="290"/>
    </row>
    <row r="44" spans="2:13" ht="15" customHeight="1" x14ac:dyDescent="0.2">
      <c r="B44" s="290"/>
      <c r="C44" s="304"/>
      <c r="D44" s="290"/>
      <c r="E44" s="290"/>
      <c r="F44" s="290"/>
      <c r="G44" s="290"/>
      <c r="H44" s="290"/>
      <c r="I44" s="290"/>
      <c r="J44" s="290"/>
      <c r="K44" s="290"/>
      <c r="L44" s="290"/>
      <c r="M44" s="290"/>
    </row>
    <row r="45" spans="2:13" ht="15" customHeight="1" x14ac:dyDescent="0.2">
      <c r="B45" s="290"/>
      <c r="C45" s="304"/>
      <c r="D45" s="290"/>
      <c r="E45" s="290"/>
      <c r="F45" s="290"/>
      <c r="G45" s="290"/>
      <c r="H45" s="290"/>
      <c r="I45" s="290"/>
      <c r="J45" s="290"/>
      <c r="K45" s="290"/>
      <c r="L45" s="290"/>
      <c r="M45" s="290"/>
    </row>
    <row r="46" spans="2:13" ht="15" customHeight="1" x14ac:dyDescent="0.2">
      <c r="B46" s="290"/>
      <c r="C46" s="304"/>
      <c r="D46" s="290"/>
      <c r="E46" s="290"/>
      <c r="F46" s="290"/>
      <c r="G46" s="290"/>
      <c r="H46" s="290"/>
      <c r="I46" s="290"/>
      <c r="J46" s="290"/>
      <c r="K46" s="290"/>
      <c r="L46" s="290"/>
      <c r="M46" s="290"/>
    </row>
    <row r="47" spans="2:13" ht="15" customHeight="1" x14ac:dyDescent="0.2">
      <c r="B47" s="290"/>
      <c r="C47" s="304"/>
      <c r="D47" s="290"/>
      <c r="E47" s="290"/>
      <c r="F47" s="290"/>
      <c r="G47" s="290"/>
      <c r="H47" s="290"/>
      <c r="I47" s="290"/>
      <c r="J47" s="290"/>
      <c r="K47" s="290"/>
      <c r="L47" s="290"/>
      <c r="M47" s="290"/>
    </row>
    <row r="48" spans="2:13" ht="15" customHeight="1" x14ac:dyDescent="0.2">
      <c r="B48" s="290"/>
      <c r="C48" s="304"/>
      <c r="D48" s="290"/>
      <c r="E48" s="290"/>
      <c r="F48" s="290"/>
      <c r="G48" s="290"/>
      <c r="H48" s="290"/>
      <c r="I48" s="290"/>
      <c r="J48" s="290"/>
      <c r="K48" s="290"/>
      <c r="L48" s="290"/>
      <c r="M48" s="290"/>
    </row>
    <row r="49" spans="2:13" ht="15" customHeight="1" x14ac:dyDescent="0.2">
      <c r="B49" s="290"/>
      <c r="C49" s="304"/>
      <c r="D49" s="290"/>
      <c r="E49" s="290"/>
      <c r="F49" s="290"/>
      <c r="G49" s="290"/>
      <c r="H49" s="290"/>
      <c r="I49" s="290"/>
      <c r="J49" s="290"/>
      <c r="K49" s="290"/>
      <c r="L49" s="290"/>
      <c r="M49" s="290"/>
    </row>
    <row r="50" spans="2:13" ht="15" customHeight="1" x14ac:dyDescent="0.2">
      <c r="B50" s="290"/>
      <c r="C50" s="304"/>
      <c r="D50" s="290"/>
      <c r="E50" s="290"/>
      <c r="F50" s="290"/>
      <c r="G50" s="290"/>
      <c r="H50" s="290"/>
      <c r="I50" s="290"/>
      <c r="J50" s="290"/>
      <c r="K50" s="290"/>
      <c r="L50" s="290"/>
      <c r="M50" s="290"/>
    </row>
    <row r="51" spans="2:13" ht="15" customHeight="1" x14ac:dyDescent="0.2">
      <c r="B51" s="290"/>
      <c r="C51" s="304"/>
      <c r="D51" s="290"/>
      <c r="E51" s="290"/>
      <c r="F51" s="290"/>
      <c r="G51" s="290"/>
      <c r="H51" s="290"/>
      <c r="I51" s="290"/>
      <c r="J51" s="290"/>
      <c r="K51" s="290"/>
      <c r="L51" s="290"/>
      <c r="M51" s="290"/>
    </row>
    <row r="52" spans="2:13" ht="15" customHeight="1" x14ac:dyDescent="0.2">
      <c r="B52" s="290"/>
      <c r="C52" s="304"/>
      <c r="D52" s="290"/>
      <c r="E52" s="290"/>
      <c r="F52" s="290"/>
      <c r="G52" s="290"/>
      <c r="H52" s="290"/>
      <c r="I52" s="290"/>
      <c r="J52" s="290"/>
      <c r="K52" s="290"/>
      <c r="L52" s="290"/>
      <c r="M52" s="290"/>
    </row>
    <row r="53" spans="2:13" ht="15" customHeight="1" x14ac:dyDescent="0.2">
      <c r="B53" s="290"/>
      <c r="C53" s="304"/>
      <c r="D53" s="290"/>
      <c r="E53" s="290"/>
      <c r="F53" s="290"/>
      <c r="G53" s="290"/>
      <c r="H53" s="290"/>
      <c r="I53" s="290"/>
      <c r="J53" s="290"/>
      <c r="K53" s="290"/>
      <c r="L53" s="290"/>
      <c r="M53" s="290"/>
    </row>
    <row r="54" spans="2:13" ht="15" customHeight="1" x14ac:dyDescent="0.2">
      <c r="B54" s="290"/>
      <c r="C54" s="304"/>
      <c r="D54" s="290"/>
      <c r="E54" s="290"/>
      <c r="F54" s="290"/>
      <c r="G54" s="290"/>
      <c r="H54" s="290"/>
      <c r="I54" s="290"/>
      <c r="J54" s="290"/>
      <c r="K54" s="290"/>
      <c r="L54" s="290"/>
      <c r="M54" s="290"/>
    </row>
    <row r="55" spans="2:13" ht="15" customHeight="1" x14ac:dyDescent="0.2">
      <c r="B55" s="290"/>
      <c r="C55" s="304"/>
      <c r="D55" s="290"/>
      <c r="E55" s="290"/>
      <c r="F55" s="290"/>
      <c r="G55" s="290"/>
      <c r="H55" s="290"/>
      <c r="I55" s="290"/>
      <c r="J55" s="290"/>
      <c r="K55" s="290"/>
      <c r="L55" s="290"/>
      <c r="M55" s="290"/>
    </row>
    <row r="56" spans="2:13" ht="15" customHeight="1" x14ac:dyDescent="0.2">
      <c r="B56" s="290"/>
      <c r="C56" s="304"/>
      <c r="D56" s="290"/>
      <c r="E56" s="290"/>
      <c r="F56" s="290"/>
      <c r="G56" s="290"/>
      <c r="H56" s="290"/>
      <c r="I56" s="290"/>
      <c r="J56" s="290"/>
      <c r="K56" s="290"/>
      <c r="L56" s="290"/>
      <c r="M56" s="290"/>
    </row>
    <row r="57" spans="2:13" ht="15" customHeight="1" x14ac:dyDescent="0.2">
      <c r="B57" s="290"/>
      <c r="C57" s="304"/>
      <c r="D57" s="290"/>
      <c r="E57" s="290"/>
      <c r="F57" s="290"/>
      <c r="G57" s="290"/>
      <c r="H57" s="290"/>
      <c r="I57" s="290"/>
      <c r="J57" s="290"/>
      <c r="K57" s="290"/>
      <c r="L57" s="290"/>
      <c r="M57" s="290"/>
    </row>
    <row r="58" spans="2:13" ht="15" customHeight="1" x14ac:dyDescent="0.2">
      <c r="B58" s="290"/>
      <c r="C58" s="304"/>
      <c r="D58" s="290"/>
      <c r="E58" s="290"/>
      <c r="F58" s="290"/>
      <c r="G58" s="290"/>
      <c r="H58" s="290"/>
      <c r="I58" s="290"/>
      <c r="J58" s="290"/>
      <c r="K58" s="290"/>
      <c r="L58" s="290"/>
      <c r="M58" s="290"/>
    </row>
    <row r="59" spans="2:13" ht="15" customHeight="1" x14ac:dyDescent="0.2">
      <c r="B59" s="290"/>
      <c r="C59" s="304"/>
      <c r="D59" s="290"/>
      <c r="E59" s="290"/>
      <c r="F59" s="290"/>
      <c r="G59" s="290"/>
      <c r="H59" s="290"/>
      <c r="I59" s="290"/>
      <c r="J59" s="290"/>
      <c r="K59" s="290"/>
      <c r="L59" s="290"/>
      <c r="M59" s="290"/>
    </row>
    <row r="60" spans="2:13" ht="15" customHeight="1" x14ac:dyDescent="0.2">
      <c r="B60" s="290"/>
      <c r="C60" s="304"/>
      <c r="D60" s="290"/>
      <c r="E60" s="290"/>
      <c r="F60" s="290"/>
      <c r="G60" s="290"/>
      <c r="H60" s="290"/>
      <c r="I60" s="290"/>
      <c r="J60" s="290"/>
      <c r="K60" s="290"/>
      <c r="L60" s="290"/>
      <c r="M60" s="290"/>
    </row>
    <row r="61" spans="2:13" ht="15" customHeight="1" x14ac:dyDescent="0.2">
      <c r="B61" s="290"/>
      <c r="C61" s="304"/>
      <c r="D61" s="290"/>
      <c r="E61" s="290"/>
      <c r="F61" s="290"/>
      <c r="G61" s="290"/>
      <c r="H61" s="290"/>
      <c r="I61" s="290"/>
      <c r="J61" s="290"/>
      <c r="K61" s="290"/>
      <c r="L61" s="290"/>
      <c r="M61" s="290"/>
    </row>
    <row r="62" spans="2:13" ht="15" customHeight="1" x14ac:dyDescent="0.2">
      <c r="B62" s="290"/>
      <c r="C62" s="304"/>
      <c r="D62" s="290"/>
      <c r="E62" s="290"/>
      <c r="F62" s="290"/>
      <c r="G62" s="290"/>
      <c r="H62" s="290"/>
      <c r="I62" s="290"/>
      <c r="J62" s="290"/>
      <c r="K62" s="290"/>
      <c r="L62" s="290"/>
      <c r="M62" s="290"/>
    </row>
    <row r="63" spans="2:13" ht="15" customHeight="1" x14ac:dyDescent="0.2">
      <c r="B63" s="290"/>
      <c r="C63" s="304"/>
      <c r="D63" s="290"/>
      <c r="E63" s="290"/>
      <c r="F63" s="290"/>
      <c r="G63" s="290"/>
      <c r="H63" s="290"/>
      <c r="I63" s="290"/>
      <c r="J63" s="290"/>
      <c r="K63" s="290"/>
      <c r="L63" s="290"/>
      <c r="M63" s="290"/>
    </row>
    <row r="64" spans="2:13" ht="15" customHeight="1" x14ac:dyDescent="0.2">
      <c r="B64" s="290"/>
      <c r="C64" s="304"/>
      <c r="D64" s="290"/>
      <c r="E64" s="290"/>
      <c r="F64" s="290"/>
      <c r="G64" s="290"/>
      <c r="H64" s="290"/>
      <c r="I64" s="290"/>
      <c r="J64" s="290"/>
      <c r="K64" s="290"/>
      <c r="L64" s="290"/>
      <c r="M64" s="290"/>
    </row>
    <row r="65" spans="2:13" ht="15" customHeight="1" x14ac:dyDescent="0.2">
      <c r="B65" s="290"/>
      <c r="C65" s="304"/>
      <c r="D65" s="290"/>
      <c r="E65" s="290"/>
      <c r="F65" s="290"/>
      <c r="G65" s="290"/>
      <c r="H65" s="290"/>
      <c r="I65" s="290"/>
      <c r="J65" s="290"/>
      <c r="K65" s="290"/>
      <c r="L65" s="290"/>
      <c r="M65" s="290"/>
    </row>
    <row r="66" spans="2:13" ht="15" customHeight="1" x14ac:dyDescent="0.2">
      <c r="B66" s="290"/>
      <c r="C66" s="304"/>
      <c r="D66" s="290"/>
      <c r="E66" s="290"/>
      <c r="F66" s="290"/>
      <c r="G66" s="290"/>
      <c r="H66" s="290"/>
      <c r="I66" s="290"/>
      <c r="J66" s="290"/>
      <c r="K66" s="290"/>
      <c r="L66" s="290"/>
      <c r="M66" s="290"/>
    </row>
    <row r="67" spans="2:13" ht="15" customHeight="1" x14ac:dyDescent="0.2">
      <c r="B67" s="290"/>
      <c r="C67" s="304"/>
      <c r="D67" s="290"/>
      <c r="E67" s="290"/>
      <c r="F67" s="290"/>
      <c r="G67" s="290"/>
      <c r="H67" s="290"/>
      <c r="I67" s="290"/>
      <c r="J67" s="290"/>
      <c r="K67" s="290"/>
      <c r="L67" s="290"/>
      <c r="M67" s="290"/>
    </row>
    <row r="68" spans="2:13" ht="15" customHeight="1" x14ac:dyDescent="0.2">
      <c r="B68" s="290"/>
      <c r="C68" s="304"/>
      <c r="D68" s="290"/>
      <c r="E68" s="290"/>
      <c r="F68" s="290"/>
      <c r="G68" s="290"/>
      <c r="H68" s="290"/>
      <c r="I68" s="290"/>
      <c r="J68" s="290"/>
      <c r="K68" s="290"/>
      <c r="L68" s="290"/>
      <c r="M68" s="290"/>
    </row>
    <row r="69" spans="2:13" ht="15" customHeight="1" x14ac:dyDescent="0.2">
      <c r="B69" s="290"/>
      <c r="C69" s="304"/>
      <c r="D69" s="290"/>
      <c r="E69" s="290"/>
      <c r="F69" s="290"/>
      <c r="G69" s="290"/>
      <c r="H69" s="290"/>
      <c r="I69" s="290"/>
      <c r="J69" s="290"/>
      <c r="K69" s="290"/>
      <c r="L69" s="290"/>
      <c r="M69" s="290"/>
    </row>
    <row r="70" spans="2:13" ht="15" customHeight="1" x14ac:dyDescent="0.2">
      <c r="B70" s="290"/>
      <c r="C70" s="304"/>
      <c r="D70" s="290"/>
      <c r="E70" s="290"/>
      <c r="F70" s="290"/>
      <c r="G70" s="290"/>
      <c r="H70" s="290"/>
      <c r="I70" s="290"/>
      <c r="J70" s="290"/>
      <c r="K70" s="290"/>
      <c r="L70" s="290"/>
      <c r="M70" s="290"/>
    </row>
    <row r="71" spans="2:13" ht="15" customHeight="1" x14ac:dyDescent="0.2">
      <c r="B71" s="290"/>
      <c r="C71" s="304"/>
      <c r="D71" s="290"/>
      <c r="E71" s="290"/>
      <c r="F71" s="290"/>
      <c r="G71" s="290"/>
      <c r="H71" s="290"/>
      <c r="I71" s="290"/>
      <c r="J71" s="290"/>
      <c r="K71" s="290"/>
      <c r="L71" s="290"/>
      <c r="M71" s="290"/>
    </row>
    <row r="72" spans="2:13" ht="15" customHeight="1" x14ac:dyDescent="0.2">
      <c r="B72" s="290"/>
      <c r="C72" s="304"/>
      <c r="D72" s="290"/>
      <c r="E72" s="290"/>
      <c r="F72" s="290"/>
      <c r="G72" s="290"/>
      <c r="H72" s="290"/>
      <c r="I72" s="290"/>
      <c r="J72" s="290"/>
      <c r="K72" s="290"/>
      <c r="L72" s="290"/>
      <c r="M72" s="290"/>
    </row>
    <row r="73" spans="2:13" ht="15" customHeight="1" x14ac:dyDescent="0.2">
      <c r="B73" s="290"/>
      <c r="C73" s="304"/>
      <c r="D73" s="290"/>
      <c r="E73" s="290"/>
      <c r="F73" s="290"/>
      <c r="G73" s="290"/>
      <c r="H73" s="290"/>
      <c r="I73" s="290"/>
      <c r="J73" s="290"/>
      <c r="K73" s="290"/>
      <c r="L73" s="290"/>
      <c r="M73" s="290"/>
    </row>
    <row r="74" spans="2:13" ht="15" customHeight="1" x14ac:dyDescent="0.2">
      <c r="B74" s="290"/>
      <c r="C74" s="304"/>
      <c r="D74" s="290"/>
      <c r="E74" s="290"/>
      <c r="F74" s="290"/>
      <c r="G74" s="290"/>
      <c r="H74" s="290"/>
      <c r="I74" s="290"/>
      <c r="J74" s="290"/>
      <c r="K74" s="290"/>
      <c r="L74" s="290"/>
      <c r="M74" s="290"/>
    </row>
    <row r="75" spans="2:13" ht="15" customHeight="1" x14ac:dyDescent="0.2">
      <c r="B75" s="290"/>
      <c r="C75" s="304"/>
      <c r="D75" s="290"/>
      <c r="E75" s="290"/>
      <c r="F75" s="290"/>
      <c r="G75" s="290"/>
      <c r="H75" s="290"/>
      <c r="I75" s="290"/>
      <c r="J75" s="290"/>
      <c r="K75" s="290"/>
      <c r="L75" s="290"/>
      <c r="M75" s="290"/>
    </row>
    <row r="76" spans="2:13" ht="15" customHeight="1" x14ac:dyDescent="0.2">
      <c r="B76" s="290"/>
      <c r="C76" s="304"/>
      <c r="D76" s="290"/>
      <c r="E76" s="290"/>
      <c r="F76" s="290"/>
      <c r="G76" s="290"/>
      <c r="H76" s="290"/>
      <c r="I76" s="290"/>
      <c r="J76" s="290"/>
      <c r="K76" s="290"/>
      <c r="L76" s="290"/>
      <c r="M76" s="290"/>
    </row>
    <row r="77" spans="2:13" ht="15" customHeight="1" x14ac:dyDescent="0.2">
      <c r="B77" s="290"/>
      <c r="C77" s="304"/>
      <c r="D77" s="290"/>
      <c r="E77" s="290"/>
      <c r="F77" s="290"/>
      <c r="G77" s="290"/>
      <c r="H77" s="290"/>
      <c r="I77" s="290"/>
      <c r="J77" s="290"/>
      <c r="K77" s="290"/>
      <c r="L77" s="290"/>
      <c r="M77" s="290"/>
    </row>
    <row r="78" spans="2:13" ht="15" customHeight="1" x14ac:dyDescent="0.2">
      <c r="B78" s="290"/>
      <c r="C78" s="304"/>
      <c r="D78" s="290"/>
      <c r="E78" s="290"/>
      <c r="F78" s="290"/>
      <c r="G78" s="290"/>
      <c r="H78" s="290"/>
      <c r="I78" s="290"/>
      <c r="J78" s="290"/>
      <c r="K78" s="290"/>
      <c r="L78" s="290"/>
      <c r="M78" s="290"/>
    </row>
    <row r="79" spans="2:13" ht="15" customHeight="1" x14ac:dyDescent="0.2">
      <c r="B79" s="290"/>
      <c r="C79" s="304"/>
      <c r="D79" s="290"/>
      <c r="E79" s="290"/>
      <c r="F79" s="290"/>
      <c r="G79" s="290"/>
      <c r="H79" s="290"/>
      <c r="I79" s="290"/>
      <c r="J79" s="290"/>
      <c r="K79" s="290"/>
      <c r="L79" s="290"/>
      <c r="M79" s="290"/>
    </row>
    <row r="80" spans="2:13" ht="15" customHeight="1" x14ac:dyDescent="0.2">
      <c r="B80" s="290"/>
      <c r="C80" s="304"/>
      <c r="D80" s="290"/>
      <c r="E80" s="290"/>
      <c r="F80" s="290"/>
      <c r="G80" s="290"/>
      <c r="H80" s="290"/>
      <c r="I80" s="290"/>
      <c r="J80" s="290"/>
      <c r="K80" s="290"/>
      <c r="L80" s="290"/>
      <c r="M80" s="290"/>
    </row>
    <row r="81" spans="1:13" ht="15" customHeight="1" x14ac:dyDescent="0.2">
      <c r="B81" s="290"/>
      <c r="C81" s="304"/>
      <c r="D81" s="290"/>
      <c r="E81" s="290"/>
      <c r="F81" s="290"/>
      <c r="G81" s="290"/>
      <c r="H81" s="290"/>
      <c r="I81" s="290"/>
      <c r="J81" s="290"/>
      <c r="K81" s="290"/>
      <c r="L81" s="290"/>
      <c r="M81" s="290"/>
    </row>
    <row r="82" spans="1:13" ht="15" customHeight="1" x14ac:dyDescent="0.2">
      <c r="B82" s="290"/>
      <c r="C82" s="304"/>
      <c r="D82" s="290"/>
      <c r="E82" s="290"/>
      <c r="F82" s="290"/>
      <c r="G82" s="290"/>
      <c r="H82" s="290"/>
      <c r="I82" s="290"/>
      <c r="J82" s="290"/>
      <c r="K82" s="290"/>
      <c r="L82" s="290"/>
      <c r="M82" s="290"/>
    </row>
    <row r="83" spans="1:13" ht="15" customHeight="1" x14ac:dyDescent="0.2">
      <c r="B83" s="290"/>
      <c r="C83" s="304"/>
      <c r="D83" s="290"/>
      <c r="E83" s="290"/>
      <c r="F83" s="290"/>
      <c r="G83" s="290"/>
      <c r="H83" s="290"/>
      <c r="I83" s="290"/>
      <c r="J83" s="290"/>
      <c r="K83" s="290"/>
      <c r="L83" s="290"/>
      <c r="M83" s="290"/>
    </row>
    <row r="84" spans="1:13" ht="15" customHeight="1" x14ac:dyDescent="0.2">
      <c r="B84" s="290"/>
      <c r="C84" s="304"/>
      <c r="D84" s="290"/>
      <c r="E84" s="290"/>
      <c r="F84" s="290"/>
      <c r="G84" s="290"/>
      <c r="H84" s="290"/>
      <c r="I84" s="290"/>
      <c r="J84" s="290"/>
      <c r="K84" s="290"/>
      <c r="L84" s="290"/>
      <c r="M84" s="290"/>
    </row>
    <row r="85" spans="1:13" ht="15" customHeight="1" x14ac:dyDescent="0.2">
      <c r="B85" s="290"/>
      <c r="C85" s="304"/>
      <c r="D85" s="290"/>
      <c r="E85" s="290"/>
      <c r="F85" s="290"/>
      <c r="G85" s="290"/>
      <c r="H85" s="290"/>
      <c r="I85" s="290"/>
      <c r="J85" s="290"/>
      <c r="K85" s="290"/>
      <c r="L85" s="290"/>
      <c r="M85" s="290"/>
    </row>
    <row r="86" spans="1:13" ht="15" customHeight="1" x14ac:dyDescent="0.2">
      <c r="B86" s="290"/>
      <c r="C86" s="304"/>
      <c r="D86" s="290"/>
      <c r="E86" s="290"/>
      <c r="F86" s="290"/>
      <c r="G86" s="290"/>
      <c r="H86" s="290"/>
      <c r="I86" s="290"/>
      <c r="J86" s="290"/>
      <c r="K86" s="290"/>
      <c r="L86" s="290"/>
      <c r="M86" s="290"/>
    </row>
    <row r="87" spans="1:13" ht="15" x14ac:dyDescent="0.2">
      <c r="A87" s="200"/>
      <c r="B87" s="200"/>
      <c r="C87" s="305"/>
      <c r="D87" s="200"/>
      <c r="E87" s="200"/>
      <c r="F87" s="200"/>
      <c r="G87" s="200"/>
      <c r="H87" s="200"/>
      <c r="I87" s="200"/>
      <c r="J87" s="200"/>
      <c r="K87" s="200"/>
      <c r="L87" s="200"/>
      <c r="M87" s="200"/>
    </row>
    <row r="88" spans="1:13" ht="15" x14ac:dyDescent="0.2">
      <c r="A88" s="200"/>
      <c r="B88" s="200"/>
      <c r="C88" s="200"/>
      <c r="D88" s="200"/>
      <c r="E88" s="200"/>
      <c r="F88" s="200"/>
      <c r="G88" s="200"/>
      <c r="H88" s="200"/>
      <c r="I88" s="200"/>
      <c r="J88" s="200"/>
      <c r="K88" s="200"/>
      <c r="L88" s="200"/>
      <c r="M88" s="200"/>
    </row>
    <row r="89" spans="1:13" ht="15" x14ac:dyDescent="0.2">
      <c r="A89" s="200"/>
      <c r="B89" s="200"/>
      <c r="C89" s="305"/>
      <c r="D89" s="200"/>
      <c r="E89" s="200"/>
      <c r="F89" s="200"/>
      <c r="G89" s="200"/>
      <c r="H89" s="200"/>
      <c r="I89" s="200"/>
      <c r="J89" s="200"/>
      <c r="K89" s="200"/>
      <c r="L89" s="200"/>
      <c r="M89" s="200"/>
    </row>
    <row r="90" spans="1:13" ht="15" x14ac:dyDescent="0.2">
      <c r="A90" s="200"/>
      <c r="B90" s="200"/>
      <c r="C90" s="200"/>
      <c r="D90" s="200"/>
      <c r="E90" s="200"/>
      <c r="F90" s="200"/>
      <c r="G90" s="200"/>
      <c r="H90" s="200"/>
      <c r="I90" s="200"/>
      <c r="J90" s="200"/>
      <c r="K90" s="200"/>
      <c r="L90" s="200"/>
      <c r="M90" s="200"/>
    </row>
    <row r="91" spans="1:13" ht="15" x14ac:dyDescent="0.2">
      <c r="A91" s="200"/>
      <c r="B91" s="200"/>
      <c r="C91" s="200"/>
      <c r="D91" s="200"/>
      <c r="E91" s="200"/>
      <c r="F91" s="200"/>
      <c r="G91" s="200"/>
      <c r="H91" s="200"/>
      <c r="I91" s="200"/>
      <c r="J91" s="200"/>
      <c r="K91" s="200"/>
      <c r="L91" s="200"/>
      <c r="M91" s="200"/>
    </row>
    <row r="92" spans="1:13" ht="15" x14ac:dyDescent="0.2">
      <c r="A92" s="200"/>
      <c r="B92" s="200"/>
      <c r="C92" s="200"/>
      <c r="D92" s="200"/>
      <c r="E92" s="200"/>
      <c r="F92" s="200"/>
      <c r="G92" s="200"/>
      <c r="H92" s="200"/>
      <c r="I92" s="200"/>
      <c r="J92" s="200"/>
      <c r="K92" s="200"/>
      <c r="L92" s="200"/>
      <c r="M92" s="200"/>
    </row>
    <row r="93" spans="1:13" ht="15" x14ac:dyDescent="0.2">
      <c r="A93" s="200"/>
      <c r="B93" s="200"/>
      <c r="C93" s="200"/>
      <c r="D93" s="200"/>
      <c r="E93" s="200"/>
      <c r="F93" s="200"/>
      <c r="G93" s="200"/>
      <c r="H93" s="200"/>
      <c r="I93" s="200"/>
      <c r="J93" s="200"/>
      <c r="K93" s="200"/>
      <c r="L93" s="200"/>
      <c r="M93" s="200"/>
    </row>
    <row r="94" spans="1:13" ht="15" x14ac:dyDescent="0.2">
      <c r="A94" s="200"/>
      <c r="B94" s="200"/>
      <c r="C94" s="200"/>
      <c r="D94" s="200"/>
      <c r="E94" s="200"/>
      <c r="F94" s="200"/>
      <c r="G94" s="200"/>
      <c r="H94" s="200"/>
      <c r="I94" s="200"/>
      <c r="J94" s="200"/>
      <c r="K94" s="200"/>
      <c r="L94" s="200"/>
      <c r="M94" s="200"/>
    </row>
    <row r="95" spans="1:13" ht="15" x14ac:dyDescent="0.2">
      <c r="A95" s="200"/>
      <c r="B95" s="200"/>
      <c r="C95" s="200"/>
      <c r="D95" s="200"/>
      <c r="E95" s="200"/>
      <c r="F95" s="200"/>
      <c r="G95" s="200"/>
      <c r="H95" s="200"/>
      <c r="I95" s="200"/>
      <c r="J95" s="200"/>
      <c r="K95" s="200"/>
      <c r="L95" s="200"/>
      <c r="M95" s="200"/>
    </row>
    <row r="96" spans="1:13" ht="15" x14ac:dyDescent="0.2">
      <c r="A96" s="200"/>
      <c r="B96" s="200"/>
      <c r="C96" s="200"/>
      <c r="D96" s="200"/>
      <c r="E96" s="200"/>
      <c r="F96" s="200"/>
      <c r="G96" s="200"/>
      <c r="H96" s="200"/>
      <c r="I96" s="200"/>
      <c r="J96" s="200"/>
      <c r="K96" s="200"/>
      <c r="L96" s="200"/>
      <c r="M96" s="200"/>
    </row>
    <row r="97" spans="1:13" ht="15" x14ac:dyDescent="0.2">
      <c r="A97" s="200"/>
      <c r="B97" s="200"/>
      <c r="C97" s="200"/>
      <c r="D97" s="200"/>
      <c r="E97" s="200"/>
      <c r="F97" s="200"/>
      <c r="G97" s="200"/>
      <c r="H97" s="200"/>
      <c r="I97" s="200"/>
      <c r="J97" s="200"/>
      <c r="K97" s="200"/>
      <c r="L97" s="200"/>
      <c r="M97" s="200"/>
    </row>
    <row r="98" spans="1:13" ht="15" x14ac:dyDescent="0.2">
      <c r="A98" s="200"/>
      <c r="B98" s="200"/>
      <c r="C98" s="200"/>
      <c r="D98" s="200"/>
      <c r="E98" s="200"/>
      <c r="F98" s="200"/>
      <c r="G98" s="200"/>
      <c r="H98" s="200"/>
      <c r="I98" s="200"/>
      <c r="J98" s="200"/>
      <c r="K98" s="200"/>
      <c r="L98" s="200"/>
      <c r="M98" s="200"/>
    </row>
    <row r="99" spans="1:13" ht="15" x14ac:dyDescent="0.2">
      <c r="A99" s="200"/>
      <c r="B99" s="200"/>
      <c r="C99" s="200"/>
      <c r="D99" s="200"/>
      <c r="E99" s="200"/>
      <c r="F99" s="200"/>
      <c r="G99" s="200"/>
      <c r="H99" s="200"/>
      <c r="I99" s="200"/>
      <c r="J99" s="200"/>
      <c r="K99" s="200"/>
      <c r="L99" s="200"/>
      <c r="M99" s="200"/>
    </row>
    <row r="100" spans="1:13" ht="15" x14ac:dyDescent="0.2">
      <c r="A100" s="200"/>
      <c r="B100" s="200"/>
      <c r="C100" s="200"/>
      <c r="D100" s="200"/>
      <c r="E100" s="200"/>
      <c r="F100" s="200"/>
      <c r="G100" s="200"/>
      <c r="H100" s="200"/>
      <c r="I100" s="200"/>
      <c r="J100" s="200"/>
      <c r="K100" s="200"/>
      <c r="L100" s="200"/>
      <c r="M100" s="200"/>
    </row>
    <row r="101" spans="1:13" ht="15" x14ac:dyDescent="0.2">
      <c r="A101" s="200"/>
      <c r="B101" s="200"/>
      <c r="C101" s="305"/>
      <c r="D101" s="200"/>
      <c r="E101" s="200"/>
      <c r="F101" s="200"/>
      <c r="G101" s="200"/>
      <c r="H101" s="200"/>
      <c r="I101" s="200"/>
      <c r="J101" s="200"/>
      <c r="K101" s="200"/>
      <c r="L101" s="200"/>
      <c r="M101" s="200"/>
    </row>
    <row r="102" spans="1:13" ht="15" x14ac:dyDescent="0.2">
      <c r="A102" s="200"/>
      <c r="B102" s="200"/>
      <c r="C102" s="200"/>
      <c r="D102" s="200"/>
      <c r="E102" s="200"/>
      <c r="F102" s="200"/>
      <c r="G102" s="200"/>
      <c r="H102" s="200"/>
      <c r="I102" s="200"/>
      <c r="J102" s="200"/>
      <c r="K102" s="200"/>
      <c r="L102" s="200"/>
      <c r="M102" s="200"/>
    </row>
    <row r="103" spans="1:13" ht="15" x14ac:dyDescent="0.2">
      <c r="A103" s="200"/>
      <c r="B103" s="200"/>
      <c r="C103" s="200"/>
      <c r="D103" s="200"/>
      <c r="E103" s="200"/>
      <c r="F103" s="200"/>
      <c r="G103" s="200"/>
      <c r="H103" s="200"/>
      <c r="I103" s="200"/>
      <c r="J103" s="200"/>
      <c r="K103" s="200"/>
      <c r="L103" s="200"/>
      <c r="M103" s="200"/>
    </row>
    <row r="104" spans="1:13" ht="15" x14ac:dyDescent="0.2">
      <c r="A104" s="200"/>
      <c r="B104" s="200"/>
      <c r="C104" s="200"/>
      <c r="D104" s="200"/>
      <c r="E104" s="200"/>
      <c r="F104" s="200"/>
      <c r="G104" s="200"/>
      <c r="H104" s="200"/>
      <c r="I104" s="200"/>
      <c r="J104" s="200"/>
      <c r="K104" s="200"/>
      <c r="L104" s="200"/>
      <c r="M104" s="200"/>
    </row>
  </sheetData>
  <mergeCells count="18">
    <mergeCell ref="B2:M2"/>
    <mergeCell ref="B3:M3"/>
    <mergeCell ref="B4:M4"/>
    <mergeCell ref="B6:M6"/>
    <mergeCell ref="B5:M5"/>
    <mergeCell ref="C7:M7"/>
    <mergeCell ref="B36:D36"/>
    <mergeCell ref="K36:M36"/>
    <mergeCell ref="E35:J35"/>
    <mergeCell ref="K35:M35"/>
    <mergeCell ref="E36:G36"/>
    <mergeCell ref="I36:J36"/>
    <mergeCell ref="B10:C10"/>
    <mergeCell ref="M9:M11"/>
    <mergeCell ref="J9:L9"/>
    <mergeCell ref="F9:I9"/>
    <mergeCell ref="B35:D35"/>
    <mergeCell ref="B30:M30"/>
  </mergeCells>
  <phoneticPr fontId="15" type="noConversion"/>
  <printOptions horizontalCentered="1"/>
  <pageMargins left="1.3" right="0.94" top="1.9291338582677167" bottom="0.78740157480314965" header="0.23622047244094491" footer="0"/>
  <pageSetup paperSize="9" scale="42"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367"/>
  <sheetViews>
    <sheetView showGridLines="0" topLeftCell="A69" zoomScaleNormal="100" zoomScaleSheetLayoutView="90" workbookViewId="0">
      <selection activeCell="H76" sqref="H76"/>
    </sheetView>
  </sheetViews>
  <sheetFormatPr baseColWidth="10" defaultRowHeight="19.5" x14ac:dyDescent="0.25"/>
  <cols>
    <col min="1" max="1" width="5.7109375" style="35" customWidth="1"/>
    <col min="2" max="2" width="40.140625" style="35" customWidth="1"/>
    <col min="3" max="3" width="21.140625" style="35" customWidth="1"/>
    <col min="4" max="4" width="21.7109375" style="359" customWidth="1"/>
    <col min="5" max="5" width="4.42578125" style="359" customWidth="1"/>
    <col min="6" max="6" width="23.42578125" style="35" customWidth="1"/>
    <col min="7" max="7" width="11.42578125" style="177"/>
    <col min="8" max="8" width="16.42578125" style="177" bestFit="1" customWidth="1"/>
    <col min="9" max="9" width="19.5703125" style="35" bestFit="1" customWidth="1"/>
    <col min="10" max="11" width="17.42578125" style="35" bestFit="1" customWidth="1"/>
    <col min="12" max="16384" width="11.42578125" style="35"/>
  </cols>
  <sheetData>
    <row r="1" spans="1:8" x14ac:dyDescent="0.25">
      <c r="A1" s="662" t="s">
        <v>220</v>
      </c>
      <c r="B1" s="662"/>
      <c r="C1" s="662"/>
      <c r="D1" s="662"/>
      <c r="E1" s="662"/>
      <c r="F1" s="662"/>
    </row>
    <row r="2" spans="1:8" x14ac:dyDescent="0.25">
      <c r="A2" s="662" t="str">
        <f>+EPN!B4</f>
        <v>1° DE ENERO Y EL 30 DE JUNIO DE 2020 y 2019</v>
      </c>
      <c r="B2" s="662"/>
      <c r="C2" s="662"/>
      <c r="D2" s="662"/>
      <c r="E2" s="662"/>
      <c r="F2" s="662"/>
    </row>
    <row r="3" spans="1:8" x14ac:dyDescent="0.25">
      <c r="A3" s="662" t="s">
        <v>301</v>
      </c>
      <c r="B3" s="662"/>
      <c r="C3" s="662"/>
      <c r="D3" s="662"/>
      <c r="E3" s="662"/>
      <c r="F3" s="662"/>
    </row>
    <row r="4" spans="1:8" x14ac:dyDescent="0.25">
      <c r="A4" s="551"/>
      <c r="B4" s="551"/>
      <c r="C4" s="551"/>
      <c r="D4" s="563"/>
      <c r="E4" s="551"/>
      <c r="F4" s="551"/>
    </row>
    <row r="5" spans="1:8" x14ac:dyDescent="0.25">
      <c r="A5" s="551"/>
      <c r="B5" s="641" t="s">
        <v>414</v>
      </c>
      <c r="C5" s="641"/>
      <c r="D5" s="641"/>
      <c r="E5" s="641"/>
      <c r="F5" s="641"/>
    </row>
    <row r="6" spans="1:8" x14ac:dyDescent="0.25">
      <c r="A6" s="36"/>
      <c r="B6" s="37"/>
      <c r="C6" s="37"/>
      <c r="D6" s="381"/>
      <c r="E6" s="381"/>
      <c r="F6" s="494"/>
    </row>
    <row r="7" spans="1:8" x14ac:dyDescent="0.25">
      <c r="A7" s="36"/>
      <c r="B7" s="37"/>
      <c r="C7" s="37"/>
      <c r="D7" s="205">
        <f>+RESULTADO!D9</f>
        <v>2020</v>
      </c>
      <c r="E7" s="382"/>
      <c r="F7" s="6">
        <f>+PASIVO!G7</f>
        <v>2019</v>
      </c>
    </row>
    <row r="8" spans="1:8" s="328" customFormat="1" ht="14.25" x14ac:dyDescent="0.2">
      <c r="A8" s="325" t="s">
        <v>116</v>
      </c>
      <c r="B8" s="326"/>
      <c r="C8" s="326"/>
      <c r="D8" s="383"/>
      <c r="E8" s="383"/>
      <c r="F8" s="495"/>
      <c r="G8" s="327"/>
      <c r="H8" s="327"/>
    </row>
    <row r="9" spans="1:8" s="328" customFormat="1" ht="14.25" x14ac:dyDescent="0.2">
      <c r="A9" s="325" t="s">
        <v>117</v>
      </c>
      <c r="B9" s="326"/>
      <c r="C9" s="326"/>
      <c r="D9" s="378"/>
      <c r="E9" s="378"/>
      <c r="F9" s="428"/>
      <c r="G9" s="327"/>
      <c r="H9" s="327"/>
    </row>
    <row r="10" spans="1:8" s="328" customFormat="1" ht="14.25" x14ac:dyDescent="0.2">
      <c r="A10" s="329"/>
      <c r="B10" s="326"/>
      <c r="C10" s="326"/>
      <c r="D10" s="378"/>
      <c r="E10" s="378"/>
      <c r="F10" s="428"/>
      <c r="G10" s="327"/>
      <c r="H10" s="327"/>
    </row>
    <row r="11" spans="1:8" s="328" customFormat="1" ht="14.25" x14ac:dyDescent="0.2">
      <c r="A11" s="325"/>
      <c r="B11" s="325" t="s">
        <v>118</v>
      </c>
      <c r="C11" s="329"/>
      <c r="D11" s="379">
        <f>+PASIVO!E79</f>
        <v>2095470820</v>
      </c>
      <c r="E11" s="378"/>
      <c r="F11" s="429">
        <v>1366223518</v>
      </c>
      <c r="G11" s="327"/>
      <c r="H11" s="327"/>
    </row>
    <row r="12" spans="1:8" s="328" customFormat="1" ht="14.25" x14ac:dyDescent="0.2">
      <c r="A12" s="325" t="s">
        <v>221</v>
      </c>
      <c r="B12" s="325" t="s">
        <v>119</v>
      </c>
      <c r="C12" s="329"/>
      <c r="D12" s="378"/>
      <c r="E12" s="378"/>
      <c r="F12" s="428"/>
      <c r="G12" s="327"/>
      <c r="H12" s="327"/>
    </row>
    <row r="13" spans="1:8" s="328" customFormat="1" ht="8.25" customHeight="1" x14ac:dyDescent="0.2">
      <c r="A13" s="329"/>
      <c r="B13" s="329"/>
      <c r="C13" s="329"/>
      <c r="D13" s="378"/>
      <c r="E13" s="378"/>
      <c r="F13" s="496"/>
      <c r="G13" s="327"/>
      <c r="H13" s="327"/>
    </row>
    <row r="14" spans="1:8" s="328" customFormat="1" ht="14.25" x14ac:dyDescent="0.2">
      <c r="A14" s="329"/>
      <c r="B14" s="264" t="s">
        <v>222</v>
      </c>
      <c r="C14" s="326"/>
      <c r="D14" s="577">
        <v>267969015</v>
      </c>
      <c r="E14" s="380"/>
      <c r="F14" s="430">
        <v>212390988</v>
      </c>
      <c r="G14" s="327"/>
      <c r="H14" s="327"/>
    </row>
    <row r="15" spans="1:8" s="328" customFormat="1" ht="14.25" x14ac:dyDescent="0.2">
      <c r="A15" s="329"/>
      <c r="B15" s="264" t="s">
        <v>314</v>
      </c>
      <c r="C15" s="326"/>
      <c r="D15" s="577">
        <v>351272299</v>
      </c>
      <c r="E15" s="380"/>
      <c r="F15" s="430">
        <v>136947710</v>
      </c>
      <c r="G15" s="327"/>
      <c r="H15" s="327"/>
    </row>
    <row r="16" spans="1:8" s="328" customFormat="1" ht="14.25" x14ac:dyDescent="0.2">
      <c r="A16" s="329"/>
      <c r="B16" s="264" t="s">
        <v>354</v>
      </c>
      <c r="C16" s="326"/>
      <c r="D16" s="577">
        <v>-791478678</v>
      </c>
      <c r="E16" s="380"/>
      <c r="F16" s="430">
        <v>-3636817</v>
      </c>
      <c r="G16" s="327"/>
      <c r="H16" s="327"/>
    </row>
    <row r="17" spans="1:8" s="328" customFormat="1" ht="14.25" x14ac:dyDescent="0.2">
      <c r="A17" s="329"/>
      <c r="B17" s="264" t="s">
        <v>387</v>
      </c>
      <c r="C17" s="326"/>
      <c r="D17" s="577">
        <v>10467966</v>
      </c>
      <c r="E17" s="380"/>
      <c r="F17" s="430">
        <v>17193984</v>
      </c>
      <c r="G17" s="327"/>
      <c r="H17" s="327"/>
    </row>
    <row r="18" spans="1:8" s="328" customFormat="1" ht="14.25" x14ac:dyDescent="0.2">
      <c r="A18" s="329"/>
      <c r="B18" s="264" t="s">
        <v>272</v>
      </c>
      <c r="C18" s="326"/>
      <c r="D18" s="577">
        <v>-77486311</v>
      </c>
      <c r="E18" s="380"/>
      <c r="F18" s="430">
        <v>22152330</v>
      </c>
      <c r="G18" s="327"/>
      <c r="H18" s="327"/>
    </row>
    <row r="19" spans="1:8" s="328" customFormat="1" ht="14.25" x14ac:dyDescent="0.2">
      <c r="A19" s="329"/>
      <c r="B19" s="264" t="s">
        <v>368</v>
      </c>
      <c r="C19" s="326"/>
      <c r="D19" s="577">
        <v>7112542</v>
      </c>
      <c r="E19" s="380"/>
      <c r="F19" s="430">
        <v>30451606</v>
      </c>
      <c r="G19" s="327"/>
      <c r="H19" s="327"/>
    </row>
    <row r="20" spans="1:8" s="328" customFormat="1" ht="14.25" customHeight="1" x14ac:dyDescent="0.2">
      <c r="A20" s="329"/>
      <c r="B20" s="264" t="s">
        <v>432</v>
      </c>
      <c r="C20" s="326"/>
      <c r="D20" s="578">
        <v>-12124007</v>
      </c>
      <c r="E20" s="380"/>
      <c r="F20" s="430">
        <v>15469991</v>
      </c>
      <c r="G20" s="327"/>
      <c r="H20" s="327"/>
    </row>
    <row r="21" spans="1:8" s="328" customFormat="1" ht="16.5" customHeight="1" x14ac:dyDescent="0.2">
      <c r="A21" s="329"/>
      <c r="B21" s="264" t="s">
        <v>315</v>
      </c>
      <c r="C21" s="326"/>
      <c r="D21" s="577">
        <v>223924431</v>
      </c>
      <c r="E21" s="380"/>
      <c r="F21" s="430">
        <v>106623790</v>
      </c>
      <c r="G21" s="327"/>
      <c r="H21" s="327"/>
    </row>
    <row r="22" spans="1:8" s="587" customFormat="1" ht="15.75" customHeight="1" x14ac:dyDescent="0.2">
      <c r="A22" s="585"/>
      <c r="B22" s="383" t="s">
        <v>433</v>
      </c>
      <c r="C22" s="330"/>
      <c r="D22" s="577">
        <v>314736921</v>
      </c>
      <c r="E22" s="380"/>
      <c r="F22" s="380">
        <v>38333191</v>
      </c>
      <c r="G22" s="586"/>
      <c r="H22" s="586"/>
    </row>
    <row r="23" spans="1:8" s="328" customFormat="1" ht="14.25" customHeight="1" x14ac:dyDescent="0.2">
      <c r="A23" s="329"/>
      <c r="B23" s="264" t="s">
        <v>434</v>
      </c>
      <c r="C23" s="326"/>
      <c r="D23" s="577">
        <v>0</v>
      </c>
      <c r="E23" s="380"/>
      <c r="F23" s="430">
        <v>-320606</v>
      </c>
      <c r="G23" s="327"/>
      <c r="H23" s="327"/>
    </row>
    <row r="24" spans="1:8" s="328" customFormat="1" ht="15.75" customHeight="1" x14ac:dyDescent="0.2">
      <c r="A24" s="329"/>
      <c r="B24" s="264" t="s">
        <v>435</v>
      </c>
      <c r="C24" s="326"/>
      <c r="D24" s="577">
        <v>-53980302</v>
      </c>
      <c r="E24" s="380"/>
      <c r="F24" s="430">
        <v>10177243</v>
      </c>
      <c r="G24" s="327"/>
      <c r="H24" s="327"/>
    </row>
    <row r="25" spans="1:8" s="328" customFormat="1" ht="14.25" customHeight="1" x14ac:dyDescent="0.2">
      <c r="A25" s="329"/>
      <c r="B25" s="264" t="s">
        <v>436</v>
      </c>
      <c r="C25" s="326"/>
      <c r="D25" s="577">
        <v>17234570</v>
      </c>
      <c r="E25" s="380"/>
      <c r="F25" s="430">
        <v>23480833</v>
      </c>
      <c r="G25" s="327"/>
      <c r="H25" s="327"/>
    </row>
    <row r="26" spans="1:8" s="328" customFormat="1" ht="15.75" customHeight="1" x14ac:dyDescent="0.2">
      <c r="A26" s="329"/>
      <c r="B26" s="264" t="s">
        <v>407</v>
      </c>
      <c r="C26" s="326"/>
      <c r="D26" s="577">
        <v>12687501</v>
      </c>
      <c r="E26" s="380"/>
      <c r="F26" s="430">
        <v>14500002</v>
      </c>
      <c r="G26" s="327"/>
      <c r="H26" s="327"/>
    </row>
    <row r="27" spans="1:8" s="328" customFormat="1" ht="11.25" customHeight="1" x14ac:dyDescent="0.2">
      <c r="A27" s="329"/>
      <c r="B27" s="264" t="s">
        <v>437</v>
      </c>
      <c r="C27" s="326"/>
      <c r="D27" s="577">
        <v>38250000</v>
      </c>
      <c r="E27" s="380"/>
      <c r="F27" s="430">
        <v>14000000</v>
      </c>
      <c r="G27" s="327"/>
      <c r="H27" s="327"/>
    </row>
    <row r="28" spans="1:8" s="328" customFormat="1" ht="13.5" customHeight="1" x14ac:dyDescent="0.2">
      <c r="A28" s="329"/>
      <c r="B28" s="264" t="s">
        <v>355</v>
      </c>
      <c r="C28" s="326"/>
      <c r="D28" s="577">
        <v>138734424</v>
      </c>
      <c r="E28" s="380"/>
      <c r="F28" s="430">
        <v>128072734</v>
      </c>
      <c r="G28" s="327"/>
      <c r="H28" s="327"/>
    </row>
    <row r="29" spans="1:8" s="328" customFormat="1" ht="13.5" customHeight="1" x14ac:dyDescent="0.2">
      <c r="A29" s="329"/>
      <c r="B29" s="264" t="s">
        <v>440</v>
      </c>
      <c r="C29" s="326"/>
      <c r="D29" s="577">
        <v>15000000</v>
      </c>
      <c r="E29" s="380"/>
      <c r="F29" s="430"/>
      <c r="G29" s="327"/>
      <c r="H29" s="327"/>
    </row>
    <row r="30" spans="1:8" s="328" customFormat="1" ht="13.5" customHeight="1" x14ac:dyDescent="0.2">
      <c r="A30" s="329"/>
      <c r="B30" s="264" t="s">
        <v>257</v>
      </c>
      <c r="C30" s="326"/>
      <c r="D30" s="577">
        <v>11745650</v>
      </c>
      <c r="E30" s="380"/>
      <c r="F30" s="380">
        <v>79896112</v>
      </c>
      <c r="G30" s="327"/>
      <c r="H30" s="327"/>
    </row>
    <row r="31" spans="1:8" s="328" customFormat="1" ht="13.5" customHeight="1" x14ac:dyDescent="0.2">
      <c r="A31" s="329"/>
      <c r="B31" s="264"/>
      <c r="C31" s="326"/>
      <c r="D31" s="380"/>
      <c r="E31" s="380"/>
      <c r="F31" s="380"/>
      <c r="G31" s="327"/>
      <c r="H31" s="327"/>
    </row>
    <row r="32" spans="1:8" s="328" customFormat="1" ht="14.25" x14ac:dyDescent="0.2">
      <c r="A32" s="325" t="s">
        <v>120</v>
      </c>
      <c r="B32" s="326"/>
      <c r="C32" s="326"/>
      <c r="D32" s="499"/>
      <c r="E32" s="378"/>
      <c r="F32" s="428"/>
      <c r="G32" s="327"/>
      <c r="H32" s="327"/>
    </row>
    <row r="33" spans="1:8" s="328" customFormat="1" ht="11.25" customHeight="1" x14ac:dyDescent="0.2">
      <c r="A33" s="329"/>
      <c r="B33" s="326"/>
      <c r="C33" s="326"/>
      <c r="D33" s="499"/>
      <c r="E33" s="378"/>
      <c r="F33" s="428"/>
      <c r="G33" s="327"/>
      <c r="H33" s="327"/>
    </row>
    <row r="34" spans="1:8" s="328" customFormat="1" ht="14.25" x14ac:dyDescent="0.2">
      <c r="A34" s="329"/>
      <c r="B34" s="264" t="s">
        <v>4</v>
      </c>
      <c r="C34" s="326"/>
      <c r="D34" s="499">
        <f>+[3]FE!$D$40</f>
        <v>-1707895143</v>
      </c>
      <c r="E34" s="384"/>
      <c r="F34" s="499">
        <v>100361698</v>
      </c>
      <c r="G34" s="327"/>
      <c r="H34" s="327"/>
    </row>
    <row r="35" spans="1:8" s="328" customFormat="1" ht="14.25" x14ac:dyDescent="0.2">
      <c r="A35" s="329"/>
      <c r="B35" s="264" t="s">
        <v>293</v>
      </c>
      <c r="C35" s="326"/>
      <c r="D35" s="499">
        <f>+[3]FE!$D$41</f>
        <v>-66564640</v>
      </c>
      <c r="E35" s="384"/>
      <c r="F35" s="499">
        <v>-127735993</v>
      </c>
      <c r="G35" s="327"/>
      <c r="H35" s="327"/>
    </row>
    <row r="36" spans="1:8" s="328" customFormat="1" ht="14.25" x14ac:dyDescent="0.2">
      <c r="A36" s="329"/>
      <c r="B36" s="264" t="s">
        <v>251</v>
      </c>
      <c r="C36" s="326"/>
      <c r="D36" s="499">
        <f>+[3]FE!$D$42</f>
        <v>3465421</v>
      </c>
      <c r="E36" s="384"/>
      <c r="F36" s="499">
        <v>118253164</v>
      </c>
      <c r="G36" s="327"/>
      <c r="H36" s="327"/>
    </row>
    <row r="37" spans="1:8" s="328" customFormat="1" ht="14.25" x14ac:dyDescent="0.2">
      <c r="A37" s="329"/>
      <c r="B37" s="264" t="s">
        <v>291</v>
      </c>
      <c r="C37" s="326"/>
      <c r="D37" s="499">
        <f>+[3]FE!$D$43</f>
        <v>1709866290</v>
      </c>
      <c r="E37" s="384"/>
      <c r="F37" s="499">
        <v>-478324417</v>
      </c>
      <c r="G37" s="327"/>
      <c r="H37" s="327"/>
    </row>
    <row r="38" spans="1:8" s="328" customFormat="1" ht="14.25" x14ac:dyDescent="0.2">
      <c r="A38" s="329"/>
      <c r="B38" s="264" t="s">
        <v>228</v>
      </c>
      <c r="C38" s="326"/>
      <c r="D38" s="499">
        <f>+[3]FE!$D$44</f>
        <v>99192747</v>
      </c>
      <c r="E38" s="384"/>
      <c r="F38" s="499">
        <v>49636058</v>
      </c>
      <c r="G38" s="327"/>
      <c r="H38" s="327"/>
    </row>
    <row r="39" spans="1:8" s="328" customFormat="1" ht="14.25" x14ac:dyDescent="0.2">
      <c r="A39" s="329"/>
      <c r="B39" s="264" t="s">
        <v>385</v>
      </c>
      <c r="C39" s="326"/>
      <c r="D39" s="499">
        <f>+[3]FE!$D$45</f>
        <v>3705699</v>
      </c>
      <c r="E39" s="384"/>
      <c r="F39" s="499">
        <v>-1363636</v>
      </c>
      <c r="G39" s="327"/>
      <c r="H39" s="327"/>
    </row>
    <row r="40" spans="1:8" s="328" customFormat="1" ht="14.25" x14ac:dyDescent="0.2">
      <c r="A40" s="329"/>
      <c r="B40" s="264" t="s">
        <v>10</v>
      </c>
      <c r="C40" s="326"/>
      <c r="D40" s="499">
        <f>+[3]FE!$D$46</f>
        <v>-441126874</v>
      </c>
      <c r="E40" s="384"/>
      <c r="F40" s="499">
        <v>668833754</v>
      </c>
      <c r="G40" s="327"/>
      <c r="H40" s="327"/>
    </row>
    <row r="41" spans="1:8" s="328" customFormat="1" ht="14.25" x14ac:dyDescent="0.2">
      <c r="A41" s="329"/>
      <c r="B41" s="264" t="s">
        <v>231</v>
      </c>
      <c r="C41" s="326"/>
      <c r="D41" s="499">
        <f>+[3]FE!$D$47</f>
        <v>-46698707</v>
      </c>
      <c r="E41" s="384"/>
      <c r="F41" s="500">
        <v>-3506295</v>
      </c>
      <c r="G41" s="327"/>
      <c r="H41" s="327"/>
    </row>
    <row r="42" spans="1:8" s="328" customFormat="1" ht="14.25" x14ac:dyDescent="0.2">
      <c r="A42" s="329"/>
      <c r="B42" s="264" t="s">
        <v>232</v>
      </c>
      <c r="C42" s="326"/>
      <c r="D42" s="500">
        <f>+[3]FE!$D$48</f>
        <v>110581856</v>
      </c>
      <c r="E42" s="380"/>
      <c r="F42" s="500">
        <v>783650</v>
      </c>
      <c r="G42" s="327"/>
      <c r="H42" s="327"/>
    </row>
    <row r="43" spans="1:8" s="328" customFormat="1" ht="14.25" hidden="1" x14ac:dyDescent="0.2">
      <c r="A43" s="329"/>
      <c r="B43" s="264" t="s">
        <v>234</v>
      </c>
      <c r="C43" s="326"/>
      <c r="D43" s="500"/>
      <c r="E43" s="380"/>
      <c r="F43" s="430">
        <v>0</v>
      </c>
      <c r="G43" s="327"/>
      <c r="H43" s="327"/>
    </row>
    <row r="44" spans="1:8" s="328" customFormat="1" ht="14.25" hidden="1" x14ac:dyDescent="0.2">
      <c r="A44" s="329"/>
      <c r="B44" s="264" t="s">
        <v>233</v>
      </c>
      <c r="C44" s="326"/>
      <c r="D44" s="500"/>
      <c r="E44" s="380"/>
      <c r="F44" s="430">
        <v>0</v>
      </c>
      <c r="G44" s="327"/>
      <c r="H44" s="327"/>
    </row>
    <row r="45" spans="1:8" s="328" customFormat="1" ht="14.25" x14ac:dyDescent="0.2">
      <c r="A45" s="329"/>
      <c r="B45" s="264" t="s">
        <v>236</v>
      </c>
      <c r="C45" s="326"/>
      <c r="D45" s="380">
        <f>+[3]FE!$D$51</f>
        <v>57739691</v>
      </c>
      <c r="E45" s="384"/>
      <c r="F45" s="380">
        <v>-984536738</v>
      </c>
      <c r="G45" s="327"/>
      <c r="H45" s="327"/>
    </row>
    <row r="46" spans="1:8" s="328" customFormat="1" ht="9.75" customHeight="1" x14ac:dyDescent="0.2">
      <c r="A46" s="329"/>
      <c r="B46" s="264"/>
      <c r="C46" s="326"/>
      <c r="D46" s="380"/>
      <c r="E46" s="384"/>
      <c r="F46" s="430"/>
      <c r="G46" s="327"/>
      <c r="H46" s="327"/>
    </row>
    <row r="47" spans="1:8" s="328" customFormat="1" ht="3.75" customHeight="1" x14ac:dyDescent="0.2">
      <c r="A47" s="329"/>
      <c r="B47" s="326"/>
      <c r="C47" s="326"/>
      <c r="D47" s="379"/>
      <c r="E47" s="378"/>
      <c r="F47" s="429"/>
      <c r="G47" s="327"/>
      <c r="H47" s="327"/>
    </row>
    <row r="48" spans="1:8" s="328" customFormat="1" ht="14.25" x14ac:dyDescent="0.2">
      <c r="A48" s="325" t="s">
        <v>121</v>
      </c>
      <c r="B48" s="326"/>
      <c r="C48" s="326"/>
      <c r="D48" s="379"/>
      <c r="E48" s="378"/>
      <c r="F48" s="429"/>
      <c r="G48" s="327"/>
      <c r="H48" s="327"/>
    </row>
    <row r="49" spans="1:8" s="328" customFormat="1" ht="14.25" x14ac:dyDescent="0.2">
      <c r="A49" s="325" t="s">
        <v>122</v>
      </c>
      <c r="B49" s="326"/>
      <c r="C49" s="326"/>
      <c r="D49" s="579">
        <f>SUM(D11:D45)</f>
        <v>2291803181</v>
      </c>
      <c r="E49" s="379"/>
      <c r="F49" s="431">
        <f>SUM(F11:F45)</f>
        <v>1554357854</v>
      </c>
      <c r="G49" s="327"/>
      <c r="H49" s="327"/>
    </row>
    <row r="50" spans="1:8" s="328" customFormat="1" ht="5.25" customHeight="1" x14ac:dyDescent="0.2">
      <c r="A50" s="329"/>
      <c r="B50" s="326"/>
      <c r="C50" s="326"/>
      <c r="D50" s="580"/>
      <c r="E50" s="379"/>
      <c r="G50" s="327"/>
      <c r="H50" s="327"/>
    </row>
    <row r="51" spans="1:8" s="328" customFormat="1" ht="9.75" customHeight="1" x14ac:dyDescent="0.2">
      <c r="A51" s="329"/>
      <c r="B51" s="326"/>
      <c r="C51" s="326"/>
      <c r="D51" s="380"/>
      <c r="E51" s="378"/>
      <c r="F51" s="430"/>
      <c r="G51" s="327"/>
      <c r="H51" s="327"/>
    </row>
    <row r="52" spans="1:8" s="328" customFormat="1" ht="14.25" x14ac:dyDescent="0.2">
      <c r="A52" s="325" t="s">
        <v>123</v>
      </c>
      <c r="B52" s="326"/>
      <c r="C52" s="326"/>
      <c r="D52" s="378"/>
      <c r="E52" s="378"/>
      <c r="F52" s="428"/>
      <c r="G52" s="327"/>
      <c r="H52" s="327"/>
    </row>
    <row r="53" spans="1:8" s="328" customFormat="1" ht="8.25" customHeight="1" x14ac:dyDescent="0.2">
      <c r="A53" s="329"/>
      <c r="B53" s="326"/>
      <c r="C53" s="326"/>
      <c r="D53" s="378"/>
      <c r="E53" s="378"/>
      <c r="F53" s="428"/>
      <c r="G53" s="327"/>
      <c r="H53" s="327"/>
    </row>
    <row r="54" spans="1:8" s="328" customFormat="1" ht="8.25" hidden="1" customHeight="1" x14ac:dyDescent="0.2">
      <c r="A54" s="329"/>
      <c r="B54" s="326"/>
      <c r="C54" s="326"/>
      <c r="D54" s="378"/>
      <c r="E54" s="378"/>
      <c r="F54" s="428"/>
      <c r="G54" s="327"/>
      <c r="H54" s="327"/>
    </row>
    <row r="55" spans="1:8" s="328" customFormat="1" ht="8.25" hidden="1" customHeight="1" x14ac:dyDescent="0.2">
      <c r="A55" s="329"/>
      <c r="B55" s="326"/>
      <c r="C55" s="326"/>
      <c r="D55" s="378"/>
      <c r="E55" s="378"/>
      <c r="F55" s="428"/>
      <c r="G55" s="327"/>
      <c r="H55" s="327"/>
    </row>
    <row r="56" spans="1:8" s="328" customFormat="1" ht="8.25" hidden="1" customHeight="1" x14ac:dyDescent="0.2">
      <c r="A56" s="329"/>
      <c r="B56" s="326"/>
      <c r="C56" s="326"/>
      <c r="D56" s="378"/>
      <c r="E56" s="378"/>
      <c r="F56" s="428"/>
      <c r="G56" s="327"/>
      <c r="H56" s="327"/>
    </row>
    <row r="57" spans="1:8" s="328" customFormat="1" ht="16.5" customHeight="1" x14ac:dyDescent="0.2">
      <c r="A57" s="329"/>
      <c r="B57" s="264" t="s">
        <v>223</v>
      </c>
      <c r="C57" s="326"/>
      <c r="D57" s="380">
        <f>+[3]FE!$D$63</f>
        <v>18115192</v>
      </c>
      <c r="E57" s="378"/>
      <c r="F57" s="380">
        <v>-749596657</v>
      </c>
      <c r="G57" s="327"/>
      <c r="H57" s="327"/>
    </row>
    <row r="58" spans="1:8" s="328" customFormat="1" ht="15.75" customHeight="1" x14ac:dyDescent="0.2">
      <c r="A58" s="329"/>
      <c r="B58" s="264" t="s">
        <v>365</v>
      </c>
      <c r="C58" s="326"/>
      <c r="D58" s="380">
        <f>+[3]FE!$D$64</f>
        <v>-4458960</v>
      </c>
      <c r="E58" s="380"/>
      <c r="F58" s="388">
        <v>-116010</v>
      </c>
      <c r="G58" s="327"/>
      <c r="H58" s="327"/>
    </row>
    <row r="59" spans="1:8" s="328" customFormat="1" ht="7.5" customHeight="1" x14ac:dyDescent="0.2">
      <c r="A59" s="329"/>
      <c r="B59" s="326"/>
      <c r="C59" s="326"/>
      <c r="D59" s="378"/>
      <c r="E59" s="378"/>
      <c r="F59" s="428"/>
      <c r="G59" s="327"/>
      <c r="H59" s="327"/>
    </row>
    <row r="60" spans="1:8" s="328" customFormat="1" ht="14.25" x14ac:dyDescent="0.2">
      <c r="A60" s="325" t="s">
        <v>121</v>
      </c>
      <c r="B60" s="326"/>
      <c r="C60" s="326"/>
      <c r="D60" s="378"/>
      <c r="E60" s="378"/>
      <c r="F60" s="428"/>
      <c r="G60" s="327"/>
      <c r="H60" s="327"/>
    </row>
    <row r="61" spans="1:8" s="328" customFormat="1" ht="14.25" x14ac:dyDescent="0.2">
      <c r="A61" s="325" t="s">
        <v>124</v>
      </c>
      <c r="B61" s="326"/>
      <c r="C61" s="326"/>
      <c r="D61" s="579">
        <f>SUM(D57:D60)</f>
        <v>13656232</v>
      </c>
      <c r="E61" s="379"/>
      <c r="F61" s="431">
        <f>SUM(F57:F60)</f>
        <v>-749712667</v>
      </c>
      <c r="G61" s="327"/>
      <c r="H61" s="327"/>
    </row>
    <row r="62" spans="1:8" s="328" customFormat="1" ht="11.25" customHeight="1" x14ac:dyDescent="0.2">
      <c r="A62" s="329"/>
      <c r="B62" s="326"/>
      <c r="C62" s="326"/>
      <c r="D62" s="380"/>
      <c r="E62" s="378"/>
      <c r="F62" s="430"/>
      <c r="G62" s="327"/>
      <c r="H62" s="327"/>
    </row>
    <row r="63" spans="1:8" s="328" customFormat="1" ht="14.25" x14ac:dyDescent="0.2">
      <c r="A63" s="325" t="s">
        <v>125</v>
      </c>
      <c r="B63" s="326"/>
      <c r="C63" s="326"/>
      <c r="D63" s="380"/>
      <c r="E63" s="378"/>
      <c r="F63" s="430"/>
      <c r="G63" s="327"/>
      <c r="H63" s="327"/>
    </row>
    <row r="64" spans="1:8" s="328" customFormat="1" ht="12" customHeight="1" x14ac:dyDescent="0.2">
      <c r="A64" s="329"/>
      <c r="B64" s="326"/>
      <c r="C64" s="326"/>
      <c r="D64" s="580"/>
      <c r="E64" s="379"/>
      <c r="F64" s="432"/>
      <c r="G64" s="327"/>
      <c r="H64" s="327"/>
    </row>
    <row r="65" spans="1:9" s="328" customFormat="1" ht="14.25" x14ac:dyDescent="0.2">
      <c r="A65" s="329"/>
      <c r="B65" s="264" t="s">
        <v>261</v>
      </c>
      <c r="C65" s="326"/>
      <c r="D65" s="380">
        <f>+[3]FE!$D$71</f>
        <v>-2304747775.5999999</v>
      </c>
      <c r="E65" s="379"/>
      <c r="F65" s="430">
        <v>-757121267</v>
      </c>
      <c r="G65" s="327"/>
      <c r="H65" s="327"/>
    </row>
    <row r="66" spans="1:9" s="328" customFormat="1" ht="18" customHeight="1" x14ac:dyDescent="0.2">
      <c r="A66" s="329"/>
      <c r="B66" s="264" t="s">
        <v>395</v>
      </c>
      <c r="C66" s="326"/>
      <c r="D66" s="388">
        <f>+[3]FE!$D$73</f>
        <v>-157575758</v>
      </c>
      <c r="E66" s="378"/>
      <c r="F66" s="433">
        <v>-309090909</v>
      </c>
      <c r="G66" s="327"/>
      <c r="H66" s="327"/>
    </row>
    <row r="67" spans="1:9" s="328" customFormat="1" ht="11.25" customHeight="1" x14ac:dyDescent="0.2">
      <c r="A67" s="329"/>
      <c r="B67" s="326"/>
      <c r="C67" s="326"/>
      <c r="D67" s="378"/>
      <c r="E67" s="378"/>
      <c r="F67" s="428"/>
      <c r="G67" s="327"/>
      <c r="H67" s="327"/>
    </row>
    <row r="68" spans="1:9" s="328" customFormat="1" ht="14.25" x14ac:dyDescent="0.2">
      <c r="A68" s="325" t="s">
        <v>121</v>
      </c>
      <c r="B68" s="326"/>
      <c r="C68" s="326"/>
      <c r="D68" s="380"/>
      <c r="E68" s="378"/>
      <c r="F68" s="430"/>
      <c r="G68" s="327"/>
      <c r="H68" s="327"/>
    </row>
    <row r="69" spans="1:9" s="328" customFormat="1" ht="14.25" x14ac:dyDescent="0.2">
      <c r="A69" s="325" t="s">
        <v>126</v>
      </c>
      <c r="B69" s="326"/>
      <c r="C69" s="326"/>
      <c r="D69" s="379">
        <f>SUM(D64:D68)</f>
        <v>-2462323533.5999999</v>
      </c>
      <c r="E69" s="378"/>
      <c r="F69" s="429">
        <f>SUM(F64:F68)</f>
        <v>-1066212176</v>
      </c>
      <c r="G69" s="327"/>
      <c r="H69" s="327"/>
    </row>
    <row r="70" spans="1:9" s="328" customFormat="1" ht="12" customHeight="1" x14ac:dyDescent="0.2">
      <c r="A70" s="329"/>
      <c r="B70" s="326"/>
      <c r="C70" s="326"/>
      <c r="D70" s="379"/>
      <c r="E70" s="378"/>
      <c r="F70" s="429"/>
      <c r="G70" s="327"/>
      <c r="H70" s="327"/>
    </row>
    <row r="71" spans="1:9" s="328" customFormat="1" ht="14.25" x14ac:dyDescent="0.2">
      <c r="A71" s="325" t="s">
        <v>127</v>
      </c>
      <c r="B71" s="326"/>
      <c r="C71" s="326"/>
      <c r="D71" s="379">
        <f>+D49+D61+D69</f>
        <v>-156864120.5999999</v>
      </c>
      <c r="E71" s="378"/>
      <c r="F71" s="429">
        <f>+F49+F61+F69</f>
        <v>-261566989</v>
      </c>
      <c r="G71" s="327"/>
      <c r="H71" s="327"/>
    </row>
    <row r="72" spans="1:9" s="328" customFormat="1" ht="11.25" customHeight="1" x14ac:dyDescent="0.2">
      <c r="A72" s="329"/>
      <c r="B72" s="326"/>
      <c r="C72" s="326"/>
      <c r="D72" s="581"/>
      <c r="E72" s="378"/>
      <c r="F72" s="434"/>
      <c r="G72" s="327"/>
      <c r="H72" s="327"/>
      <c r="I72" s="327"/>
    </row>
    <row r="73" spans="1:9" s="328" customFormat="1" ht="17.25" customHeight="1" thickBot="1" x14ac:dyDescent="0.25">
      <c r="A73" s="325" t="s">
        <v>128</v>
      </c>
      <c r="B73" s="326"/>
      <c r="C73" s="326"/>
      <c r="D73" s="577">
        <v>998621039.79999995</v>
      </c>
      <c r="E73" s="378"/>
      <c r="F73" s="435">
        <v>692352918</v>
      </c>
      <c r="G73" s="327"/>
      <c r="H73" s="327"/>
      <c r="I73" s="327"/>
    </row>
    <row r="74" spans="1:9" s="328" customFormat="1" ht="16.5" customHeight="1" thickBot="1" x14ac:dyDescent="0.25">
      <c r="A74" s="325" t="s">
        <v>129</v>
      </c>
      <c r="B74" s="330"/>
      <c r="C74" s="330"/>
      <c r="D74" s="582">
        <f>SUM(D71:D73)</f>
        <v>841756919.20000005</v>
      </c>
      <c r="E74" s="378"/>
      <c r="F74" s="436">
        <f>SUM(F71:F73)</f>
        <v>430785929</v>
      </c>
      <c r="G74" s="327"/>
      <c r="H74" s="327"/>
      <c r="I74" s="327"/>
    </row>
    <row r="75" spans="1:9" s="328" customFormat="1" ht="15.95" customHeight="1" thickTop="1" x14ac:dyDescent="0.2">
      <c r="A75" s="331"/>
      <c r="B75" s="330"/>
      <c r="C75" s="330"/>
      <c r="D75" s="379"/>
      <c r="E75" s="378"/>
      <c r="F75" s="497"/>
      <c r="G75" s="327"/>
      <c r="H75" s="327"/>
    </row>
    <row r="76" spans="1:9" s="328" customFormat="1" ht="14.25" x14ac:dyDescent="0.2">
      <c r="A76" s="663"/>
      <c r="B76" s="663"/>
      <c r="C76" s="663"/>
      <c r="D76" s="663"/>
      <c r="E76" s="663"/>
      <c r="F76" s="663"/>
      <c r="G76" s="327"/>
      <c r="H76" s="327"/>
    </row>
    <row r="77" spans="1:9" s="332" customFormat="1" ht="15" customHeight="1" x14ac:dyDescent="0.2">
      <c r="A77" s="650" t="s">
        <v>300</v>
      </c>
      <c r="B77" s="650"/>
      <c r="C77" s="650"/>
      <c r="D77" s="650"/>
      <c r="E77" s="650"/>
      <c r="F77" s="650"/>
      <c r="G77" s="282"/>
      <c r="H77" s="282"/>
      <c r="I77" s="282"/>
    </row>
    <row r="78" spans="1:9" ht="15" customHeight="1" x14ac:dyDescent="0.25">
      <c r="A78" s="197"/>
      <c r="B78" s="197"/>
      <c r="C78" s="197"/>
      <c r="D78" s="197"/>
      <c r="E78" s="197"/>
      <c r="F78" s="437"/>
    </row>
    <row r="79" spans="1:9" ht="15" customHeight="1" x14ac:dyDescent="0.25">
      <c r="A79" s="197"/>
      <c r="B79" s="197"/>
      <c r="C79" s="197"/>
      <c r="D79" s="197"/>
      <c r="E79" s="197"/>
      <c r="F79" s="437"/>
    </row>
    <row r="80" spans="1:9" ht="15" customHeight="1" x14ac:dyDescent="0.25">
      <c r="A80" s="197"/>
      <c r="B80" s="197"/>
      <c r="C80" s="197"/>
      <c r="D80" s="197"/>
      <c r="E80" s="197"/>
      <c r="F80" s="437"/>
    </row>
    <row r="81" spans="1:6" ht="15" customHeight="1" x14ac:dyDescent="0.25">
      <c r="A81" s="197"/>
      <c r="B81" s="197"/>
      <c r="C81" s="197"/>
      <c r="D81" s="197"/>
      <c r="E81" s="197"/>
      <c r="F81" s="437"/>
    </row>
    <row r="82" spans="1:6" x14ac:dyDescent="0.25">
      <c r="A82" s="645"/>
      <c r="B82" s="645"/>
      <c r="C82" s="645"/>
      <c r="D82" s="645"/>
      <c r="F82" s="7"/>
    </row>
    <row r="83" spans="1:6" x14ac:dyDescent="0.25">
      <c r="A83" s="661"/>
      <c r="B83" s="661"/>
      <c r="C83" s="661"/>
      <c r="D83" s="661"/>
      <c r="E83" s="651"/>
      <c r="F83" s="651"/>
    </row>
    <row r="84" spans="1:6" hidden="1" x14ac:dyDescent="0.25">
      <c r="A84" s="197"/>
      <c r="B84" s="197"/>
      <c r="C84" s="197"/>
      <c r="D84" s="197"/>
      <c r="E84" s="197"/>
      <c r="F84" s="437"/>
    </row>
    <row r="85" spans="1:6" x14ac:dyDescent="0.25">
      <c r="A85" s="197"/>
      <c r="B85" s="197"/>
      <c r="C85" s="197"/>
      <c r="D85" s="197"/>
      <c r="E85" s="197"/>
      <c r="F85" s="437"/>
    </row>
    <row r="86" spans="1:6" x14ac:dyDescent="0.25">
      <c r="A86" s="639"/>
      <c r="B86" s="639"/>
      <c r="C86" s="639"/>
      <c r="D86" s="639"/>
      <c r="E86" s="639"/>
      <c r="F86" s="639"/>
    </row>
    <row r="87" spans="1:6" x14ac:dyDescent="0.25">
      <c r="A87" s="198"/>
      <c r="B87" s="199"/>
      <c r="C87" s="199"/>
      <c r="D87" s="583"/>
      <c r="E87" s="198"/>
      <c r="F87" s="438"/>
    </row>
    <row r="88" spans="1:6" x14ac:dyDescent="0.25">
      <c r="A88" s="198"/>
      <c r="B88" s="198"/>
      <c r="C88" s="198"/>
      <c r="D88" s="584"/>
      <c r="E88" s="198"/>
      <c r="F88" s="439"/>
    </row>
    <row r="89" spans="1:6" x14ac:dyDescent="0.25">
      <c r="A89" s="177"/>
      <c r="B89" s="177"/>
      <c r="C89" s="177"/>
      <c r="D89" s="200"/>
      <c r="E89" s="201"/>
      <c r="F89" s="498"/>
    </row>
    <row r="90" spans="1:6" x14ac:dyDescent="0.25">
      <c r="A90" s="39"/>
      <c r="B90" s="39"/>
      <c r="C90" s="39"/>
      <c r="D90" s="466"/>
      <c r="E90" s="211"/>
      <c r="F90" s="486"/>
    </row>
    <row r="91" spans="1:6" x14ac:dyDescent="0.25">
      <c r="A91" s="14"/>
      <c r="B91" s="14"/>
      <c r="C91" s="14"/>
      <c r="D91" s="234"/>
      <c r="E91" s="234"/>
      <c r="F91" s="440"/>
    </row>
    <row r="92" spans="1:6" x14ac:dyDescent="0.25">
      <c r="A92" s="14"/>
      <c r="B92" s="14"/>
      <c r="C92" s="14"/>
      <c r="D92" s="199"/>
      <c r="E92" s="199"/>
      <c r="F92" s="486"/>
    </row>
    <row r="93" spans="1:6" x14ac:dyDescent="0.25">
      <c r="A93" s="14"/>
      <c r="B93" s="14"/>
      <c r="C93" s="14"/>
      <c r="D93" s="199"/>
      <c r="E93" s="199"/>
      <c r="F93" s="486"/>
    </row>
    <row r="94" spans="1:6" x14ac:dyDescent="0.25">
      <c r="A94" s="14"/>
      <c r="B94" s="14"/>
      <c r="C94" s="14"/>
      <c r="D94" s="199"/>
      <c r="E94" s="199"/>
      <c r="F94" s="486"/>
    </row>
    <row r="95" spans="1:6" x14ac:dyDescent="0.25">
      <c r="A95" s="14"/>
      <c r="B95" s="14"/>
      <c r="C95" s="14"/>
      <c r="D95" s="199"/>
      <c r="E95" s="199"/>
      <c r="F95" s="486"/>
    </row>
    <row r="96" spans="1:6" x14ac:dyDescent="0.25">
      <c r="A96" s="14"/>
      <c r="B96" s="14"/>
      <c r="C96" s="14"/>
      <c r="D96" s="199"/>
      <c r="E96" s="199"/>
      <c r="F96" s="486"/>
    </row>
    <row r="97" spans="1:6" x14ac:dyDescent="0.25">
      <c r="A97" s="14"/>
      <c r="B97" s="14"/>
      <c r="C97" s="14"/>
      <c r="D97" s="199"/>
      <c r="E97" s="199"/>
      <c r="F97" s="486"/>
    </row>
    <row r="98" spans="1:6" x14ac:dyDescent="0.25">
      <c r="A98" s="14"/>
      <c r="B98" s="14"/>
      <c r="C98" s="14"/>
      <c r="D98" s="199"/>
      <c r="E98" s="199"/>
      <c r="F98" s="486"/>
    </row>
    <row r="99" spans="1:6" x14ac:dyDescent="0.25">
      <c r="A99" s="14"/>
      <c r="B99" s="14"/>
      <c r="C99" s="14"/>
      <c r="D99" s="199"/>
      <c r="E99" s="199"/>
      <c r="F99" s="486"/>
    </row>
    <row r="100" spans="1:6" x14ac:dyDescent="0.25">
      <c r="A100" s="14"/>
      <c r="B100" s="14"/>
      <c r="C100" s="14"/>
      <c r="D100" s="199"/>
      <c r="E100" s="199"/>
      <c r="F100" s="486"/>
    </row>
    <row r="101" spans="1:6" x14ac:dyDescent="0.25">
      <c r="A101" s="14"/>
      <c r="B101" s="14"/>
      <c r="C101" s="14"/>
      <c r="D101" s="199"/>
      <c r="E101" s="199"/>
      <c r="F101" s="486"/>
    </row>
    <row r="102" spans="1:6" x14ac:dyDescent="0.25">
      <c r="A102" s="14"/>
      <c r="B102" s="14"/>
      <c r="C102" s="14"/>
      <c r="D102" s="199"/>
      <c r="E102" s="199"/>
      <c r="F102" s="486"/>
    </row>
    <row r="103" spans="1:6" x14ac:dyDescent="0.25">
      <c r="A103" s="14"/>
      <c r="B103" s="14"/>
      <c r="C103" s="14"/>
      <c r="D103" s="199"/>
      <c r="E103" s="199"/>
      <c r="F103" s="486"/>
    </row>
    <row r="104" spans="1:6" x14ac:dyDescent="0.25">
      <c r="A104" s="14"/>
      <c r="B104" s="14"/>
      <c r="C104" s="14"/>
      <c r="D104" s="199"/>
      <c r="E104" s="199"/>
      <c r="F104" s="486"/>
    </row>
    <row r="105" spans="1:6" x14ac:dyDescent="0.25">
      <c r="A105" s="14"/>
      <c r="B105" s="14"/>
      <c r="C105" s="14"/>
      <c r="D105" s="199"/>
      <c r="E105" s="199"/>
      <c r="F105" s="486"/>
    </row>
    <row r="106" spans="1:6" x14ac:dyDescent="0.25">
      <c r="A106" s="14"/>
      <c r="B106" s="14"/>
      <c r="C106" s="14"/>
      <c r="D106" s="199"/>
      <c r="E106" s="199"/>
      <c r="F106" s="486"/>
    </row>
    <row r="107" spans="1:6" x14ac:dyDescent="0.25">
      <c r="A107" s="14"/>
      <c r="B107" s="14"/>
      <c r="C107" s="14"/>
      <c r="D107" s="199"/>
      <c r="E107" s="199"/>
      <c r="F107" s="486"/>
    </row>
    <row r="108" spans="1:6" x14ac:dyDescent="0.25">
      <c r="A108" s="14"/>
      <c r="B108" s="14"/>
      <c r="C108" s="14"/>
      <c r="D108" s="199"/>
      <c r="E108" s="199"/>
      <c r="F108" s="486"/>
    </row>
    <row r="109" spans="1:6" x14ac:dyDescent="0.25">
      <c r="A109" s="14"/>
      <c r="B109" s="14"/>
      <c r="C109" s="14"/>
      <c r="D109" s="199"/>
      <c r="E109" s="199"/>
      <c r="F109" s="486"/>
    </row>
    <row r="110" spans="1:6" x14ac:dyDescent="0.25">
      <c r="A110" s="14"/>
      <c r="B110" s="14"/>
      <c r="C110" s="14"/>
      <c r="D110" s="199"/>
      <c r="E110" s="199"/>
      <c r="F110" s="486"/>
    </row>
    <row r="111" spans="1:6" x14ac:dyDescent="0.25">
      <c r="A111" s="14"/>
      <c r="B111" s="14"/>
      <c r="C111" s="14"/>
      <c r="D111" s="199"/>
      <c r="E111" s="199"/>
      <c r="F111" s="486"/>
    </row>
    <row r="112" spans="1:6" x14ac:dyDescent="0.25">
      <c r="A112" s="14"/>
      <c r="B112" s="14"/>
      <c r="C112" s="14"/>
      <c r="D112" s="199"/>
      <c r="E112" s="199"/>
      <c r="F112" s="486"/>
    </row>
    <row r="113" spans="1:6" x14ac:dyDescent="0.25">
      <c r="A113" s="14"/>
      <c r="B113" s="14"/>
      <c r="C113" s="14"/>
      <c r="D113" s="199"/>
      <c r="E113" s="199"/>
      <c r="F113" s="486"/>
    </row>
    <row r="114" spans="1:6" x14ac:dyDescent="0.25">
      <c r="A114" s="14"/>
      <c r="B114" s="14"/>
      <c r="C114" s="14"/>
      <c r="D114" s="199"/>
      <c r="E114" s="199"/>
      <c r="F114" s="486"/>
    </row>
    <row r="115" spans="1:6" x14ac:dyDescent="0.25">
      <c r="A115" s="14"/>
      <c r="B115" s="14"/>
      <c r="C115" s="14"/>
      <c r="D115" s="199"/>
      <c r="E115" s="199"/>
      <c r="F115" s="486"/>
    </row>
    <row r="116" spans="1:6" x14ac:dyDescent="0.25">
      <c r="A116" s="14"/>
      <c r="B116" s="14"/>
      <c r="C116" s="14"/>
      <c r="D116" s="199"/>
      <c r="E116" s="199"/>
      <c r="F116" s="486"/>
    </row>
    <row r="117" spans="1:6" x14ac:dyDescent="0.25">
      <c r="A117" s="14"/>
      <c r="B117" s="14"/>
      <c r="C117" s="14"/>
      <c r="D117" s="199"/>
      <c r="E117" s="199"/>
      <c r="F117" s="486"/>
    </row>
    <row r="118" spans="1:6" x14ac:dyDescent="0.25">
      <c r="A118" s="14"/>
      <c r="B118" s="14"/>
      <c r="C118" s="14"/>
      <c r="D118" s="199"/>
      <c r="E118" s="199"/>
      <c r="F118" s="486"/>
    </row>
    <row r="119" spans="1:6" x14ac:dyDescent="0.25">
      <c r="A119" s="14"/>
      <c r="B119" s="14"/>
      <c r="C119" s="14"/>
      <c r="D119" s="199"/>
      <c r="E119" s="199"/>
      <c r="F119" s="486"/>
    </row>
    <row r="120" spans="1:6" x14ac:dyDescent="0.25">
      <c r="A120" s="14"/>
      <c r="B120" s="14"/>
      <c r="C120" s="14"/>
      <c r="D120" s="199"/>
      <c r="E120" s="199"/>
      <c r="F120" s="486"/>
    </row>
    <row r="121" spans="1:6" x14ac:dyDescent="0.25">
      <c r="A121" s="14"/>
      <c r="B121" s="14"/>
      <c r="C121" s="14"/>
      <c r="D121" s="199"/>
      <c r="E121" s="199"/>
      <c r="F121" s="486"/>
    </row>
    <row r="122" spans="1:6" x14ac:dyDescent="0.25">
      <c r="A122" s="14"/>
      <c r="B122" s="14"/>
      <c r="C122" s="14"/>
      <c r="D122" s="199"/>
      <c r="E122" s="199"/>
      <c r="F122" s="486"/>
    </row>
    <row r="123" spans="1:6" x14ac:dyDescent="0.25">
      <c r="A123" s="14"/>
      <c r="B123" s="14"/>
      <c r="C123" s="14"/>
      <c r="D123" s="199"/>
      <c r="E123" s="199"/>
      <c r="F123" s="486"/>
    </row>
    <row r="124" spans="1:6" x14ac:dyDescent="0.25">
      <c r="A124" s="14"/>
      <c r="B124" s="14"/>
      <c r="C124" s="14"/>
      <c r="D124" s="199"/>
      <c r="E124" s="199"/>
      <c r="F124" s="486"/>
    </row>
    <row r="125" spans="1:6" x14ac:dyDescent="0.25">
      <c r="A125" s="14"/>
      <c r="B125" s="14"/>
      <c r="C125" s="14"/>
      <c r="D125" s="199"/>
      <c r="E125" s="199"/>
      <c r="F125" s="486"/>
    </row>
    <row r="126" spans="1:6" x14ac:dyDescent="0.25">
      <c r="A126" s="14"/>
      <c r="B126" s="14"/>
      <c r="C126" s="14"/>
      <c r="D126" s="199"/>
      <c r="E126" s="199"/>
      <c r="F126" s="486"/>
    </row>
    <row r="127" spans="1:6" x14ac:dyDescent="0.25">
      <c r="A127" s="14"/>
      <c r="B127" s="14"/>
      <c r="C127" s="14"/>
      <c r="D127" s="199"/>
      <c r="E127" s="199"/>
      <c r="F127" s="486"/>
    </row>
    <row r="128" spans="1:6" x14ac:dyDescent="0.25">
      <c r="A128" s="14"/>
      <c r="B128" s="14"/>
      <c r="C128" s="14"/>
      <c r="D128" s="199"/>
      <c r="E128" s="199"/>
      <c r="F128" s="486"/>
    </row>
    <row r="129" spans="1:6" x14ac:dyDescent="0.25">
      <c r="A129" s="14"/>
      <c r="B129" s="14"/>
      <c r="C129" s="14"/>
      <c r="D129" s="199"/>
      <c r="E129" s="199"/>
      <c r="F129" s="486"/>
    </row>
    <row r="130" spans="1:6" x14ac:dyDescent="0.25">
      <c r="A130" s="14"/>
      <c r="B130" s="14"/>
      <c r="C130" s="14"/>
      <c r="D130" s="199"/>
      <c r="E130" s="199"/>
      <c r="F130" s="486"/>
    </row>
    <row r="131" spans="1:6" x14ac:dyDescent="0.25">
      <c r="A131" s="14"/>
      <c r="B131" s="14"/>
      <c r="C131" s="14"/>
      <c r="D131" s="199"/>
      <c r="E131" s="199"/>
      <c r="F131" s="486"/>
    </row>
    <row r="132" spans="1:6" x14ac:dyDescent="0.25">
      <c r="A132" s="14"/>
      <c r="B132" s="14"/>
      <c r="C132" s="14"/>
      <c r="D132" s="199"/>
      <c r="E132" s="199"/>
      <c r="F132" s="486"/>
    </row>
    <row r="133" spans="1:6" x14ac:dyDescent="0.25">
      <c r="A133" s="14"/>
      <c r="B133" s="14"/>
      <c r="C133" s="14"/>
      <c r="D133" s="199"/>
      <c r="E133" s="199"/>
      <c r="F133" s="486"/>
    </row>
    <row r="134" spans="1:6" x14ac:dyDescent="0.25">
      <c r="A134" s="14"/>
      <c r="B134" s="14"/>
      <c r="C134" s="14"/>
      <c r="D134" s="199"/>
      <c r="E134" s="199"/>
      <c r="F134" s="486"/>
    </row>
    <row r="135" spans="1:6" x14ac:dyDescent="0.25">
      <c r="A135" s="14"/>
      <c r="B135" s="14"/>
      <c r="C135" s="14"/>
      <c r="D135" s="199"/>
      <c r="E135" s="199"/>
      <c r="F135" s="486"/>
    </row>
    <row r="136" spans="1:6" x14ac:dyDescent="0.25">
      <c r="A136" s="14"/>
      <c r="B136" s="14"/>
      <c r="C136" s="14"/>
      <c r="D136" s="199"/>
      <c r="E136" s="199"/>
      <c r="F136" s="486"/>
    </row>
    <row r="137" spans="1:6" x14ac:dyDescent="0.25">
      <c r="A137" s="14"/>
      <c r="B137" s="14"/>
      <c r="C137" s="14"/>
      <c r="D137" s="199"/>
      <c r="E137" s="199"/>
      <c r="F137" s="486"/>
    </row>
    <row r="138" spans="1:6" x14ac:dyDescent="0.25">
      <c r="A138" s="14"/>
      <c r="B138" s="14"/>
      <c r="C138" s="14"/>
      <c r="D138" s="199"/>
      <c r="E138" s="199"/>
      <c r="F138" s="486"/>
    </row>
    <row r="139" spans="1:6" x14ac:dyDescent="0.25">
      <c r="A139" s="14"/>
      <c r="B139" s="14"/>
      <c r="C139" s="14"/>
      <c r="D139" s="199"/>
      <c r="E139" s="199"/>
      <c r="F139" s="486"/>
    </row>
    <row r="140" spans="1:6" x14ac:dyDescent="0.25">
      <c r="A140" s="14"/>
      <c r="B140" s="14"/>
      <c r="C140" s="14"/>
      <c r="D140" s="199"/>
      <c r="E140" s="199"/>
      <c r="F140" s="486"/>
    </row>
    <row r="141" spans="1:6" x14ac:dyDescent="0.25">
      <c r="A141" s="14"/>
      <c r="B141" s="14"/>
      <c r="C141" s="14"/>
      <c r="D141" s="199"/>
      <c r="E141" s="199"/>
      <c r="F141" s="486"/>
    </row>
    <row r="142" spans="1:6" x14ac:dyDescent="0.25">
      <c r="A142" s="14"/>
      <c r="B142" s="14"/>
      <c r="C142" s="14"/>
      <c r="D142" s="199"/>
      <c r="E142" s="199"/>
      <c r="F142" s="486"/>
    </row>
    <row r="143" spans="1:6" x14ac:dyDescent="0.25">
      <c r="A143" s="14"/>
      <c r="B143" s="14"/>
      <c r="C143" s="14"/>
      <c r="D143" s="199"/>
      <c r="E143" s="199"/>
      <c r="F143" s="486"/>
    </row>
    <row r="144" spans="1:6" x14ac:dyDescent="0.25">
      <c r="A144" s="14"/>
      <c r="B144" s="14"/>
      <c r="C144" s="14"/>
      <c r="D144" s="199"/>
      <c r="E144" s="199"/>
      <c r="F144" s="486"/>
    </row>
    <row r="145" spans="1:6" x14ac:dyDescent="0.25">
      <c r="A145" s="14"/>
      <c r="B145" s="14"/>
      <c r="C145" s="14"/>
      <c r="D145" s="199"/>
      <c r="E145" s="199"/>
      <c r="F145" s="486"/>
    </row>
    <row r="146" spans="1:6" x14ac:dyDescent="0.25">
      <c r="A146" s="14"/>
      <c r="B146" s="14"/>
      <c r="C146" s="14"/>
      <c r="D146" s="199"/>
      <c r="E146" s="199"/>
      <c r="F146" s="486"/>
    </row>
    <row r="147" spans="1:6" x14ac:dyDescent="0.25">
      <c r="A147" s="14"/>
      <c r="B147" s="14"/>
      <c r="C147" s="14"/>
      <c r="D147" s="199"/>
      <c r="E147" s="199"/>
      <c r="F147" s="486"/>
    </row>
    <row r="148" spans="1:6" x14ac:dyDescent="0.25">
      <c r="A148" s="14"/>
      <c r="B148" s="14"/>
      <c r="C148" s="14"/>
      <c r="D148" s="199"/>
      <c r="E148" s="199"/>
      <c r="F148" s="486"/>
    </row>
    <row r="149" spans="1:6" x14ac:dyDescent="0.25">
      <c r="A149" s="14"/>
      <c r="B149" s="14"/>
      <c r="C149" s="14"/>
      <c r="D149" s="199"/>
      <c r="E149" s="199"/>
      <c r="F149" s="486"/>
    </row>
    <row r="150" spans="1:6" x14ac:dyDescent="0.25">
      <c r="A150" s="14"/>
      <c r="B150" s="14"/>
      <c r="C150" s="14"/>
      <c r="D150" s="199"/>
      <c r="E150" s="199"/>
      <c r="F150" s="486"/>
    </row>
    <row r="151" spans="1:6" x14ac:dyDescent="0.25">
      <c r="A151" s="14"/>
      <c r="B151" s="14"/>
      <c r="C151" s="14"/>
      <c r="D151" s="199"/>
      <c r="E151" s="199"/>
      <c r="F151" s="486"/>
    </row>
    <row r="152" spans="1:6" x14ac:dyDescent="0.25">
      <c r="A152" s="14"/>
      <c r="B152" s="14"/>
      <c r="C152" s="14"/>
      <c r="D152" s="199"/>
      <c r="E152" s="199"/>
      <c r="F152" s="486"/>
    </row>
    <row r="153" spans="1:6" x14ac:dyDescent="0.25">
      <c r="A153" s="14"/>
      <c r="B153" s="14"/>
      <c r="C153" s="14"/>
      <c r="D153" s="199"/>
      <c r="E153" s="199"/>
      <c r="F153" s="486"/>
    </row>
    <row r="154" spans="1:6" x14ac:dyDescent="0.25">
      <c r="A154" s="14"/>
      <c r="B154" s="14"/>
      <c r="C154" s="14"/>
      <c r="D154" s="199"/>
      <c r="E154" s="199"/>
      <c r="F154" s="486"/>
    </row>
    <row r="155" spans="1:6" x14ac:dyDescent="0.25">
      <c r="A155" s="14"/>
      <c r="B155" s="14"/>
      <c r="C155" s="14"/>
      <c r="D155" s="199"/>
      <c r="E155" s="199"/>
      <c r="F155" s="486"/>
    </row>
    <row r="156" spans="1:6" x14ac:dyDescent="0.25">
      <c r="A156" s="14"/>
      <c r="B156" s="14"/>
      <c r="C156" s="14"/>
      <c r="D156" s="199"/>
      <c r="E156" s="199"/>
      <c r="F156" s="486"/>
    </row>
    <row r="157" spans="1:6" x14ac:dyDescent="0.25">
      <c r="A157" s="14"/>
      <c r="B157" s="14"/>
      <c r="C157" s="14"/>
      <c r="D157" s="199"/>
      <c r="E157" s="199"/>
      <c r="F157" s="486"/>
    </row>
    <row r="158" spans="1:6" x14ac:dyDescent="0.25">
      <c r="A158" s="14"/>
      <c r="B158" s="14"/>
      <c r="C158" s="14"/>
      <c r="D158" s="199"/>
      <c r="E158" s="199"/>
      <c r="F158" s="486"/>
    </row>
    <row r="159" spans="1:6" x14ac:dyDescent="0.25">
      <c r="A159" s="14"/>
      <c r="B159" s="14"/>
      <c r="C159" s="14"/>
      <c r="D159" s="199"/>
      <c r="E159" s="199"/>
      <c r="F159" s="486"/>
    </row>
    <row r="160" spans="1:6" x14ac:dyDescent="0.25">
      <c r="A160" s="14"/>
      <c r="B160" s="14"/>
      <c r="C160" s="14"/>
      <c r="D160" s="199"/>
      <c r="E160" s="199"/>
      <c r="F160" s="486"/>
    </row>
    <row r="161" spans="1:6" x14ac:dyDescent="0.25">
      <c r="A161" s="14"/>
      <c r="B161" s="14"/>
      <c r="C161" s="14"/>
      <c r="D161" s="199"/>
      <c r="E161" s="199"/>
      <c r="F161" s="486"/>
    </row>
    <row r="162" spans="1:6" x14ac:dyDescent="0.25">
      <c r="A162" s="14"/>
      <c r="B162" s="14"/>
      <c r="C162" s="14"/>
      <c r="D162" s="199"/>
      <c r="E162" s="199"/>
      <c r="F162" s="486"/>
    </row>
    <row r="163" spans="1:6" x14ac:dyDescent="0.25">
      <c r="A163" s="14"/>
      <c r="B163" s="14"/>
      <c r="C163" s="14"/>
      <c r="D163" s="199"/>
      <c r="E163" s="199"/>
      <c r="F163" s="486"/>
    </row>
    <row r="164" spans="1:6" x14ac:dyDescent="0.25">
      <c r="A164" s="14"/>
      <c r="B164" s="14"/>
      <c r="C164" s="14"/>
      <c r="D164" s="199"/>
      <c r="E164" s="199"/>
      <c r="F164" s="486"/>
    </row>
    <row r="165" spans="1:6" x14ac:dyDescent="0.25">
      <c r="A165" s="14"/>
      <c r="B165" s="14"/>
      <c r="C165" s="14"/>
      <c r="D165" s="199"/>
      <c r="E165" s="199"/>
      <c r="F165" s="486"/>
    </row>
    <row r="166" spans="1:6" x14ac:dyDescent="0.25">
      <c r="A166" s="14"/>
      <c r="B166" s="14"/>
      <c r="C166" s="14"/>
      <c r="D166" s="199"/>
      <c r="E166" s="199"/>
      <c r="F166" s="486"/>
    </row>
    <row r="167" spans="1:6" x14ac:dyDescent="0.25">
      <c r="A167" s="14"/>
      <c r="B167" s="14"/>
      <c r="C167" s="14"/>
      <c r="D167" s="199"/>
      <c r="E167" s="199"/>
      <c r="F167" s="486"/>
    </row>
    <row r="168" spans="1:6" x14ac:dyDescent="0.25">
      <c r="A168" s="14"/>
      <c r="B168" s="14"/>
      <c r="C168" s="14"/>
      <c r="D168" s="199"/>
      <c r="E168" s="199"/>
      <c r="F168" s="486"/>
    </row>
    <row r="169" spans="1:6" x14ac:dyDescent="0.25">
      <c r="A169" s="14"/>
      <c r="B169" s="14"/>
      <c r="C169" s="14"/>
      <c r="D169" s="199"/>
      <c r="E169" s="199"/>
      <c r="F169" s="486"/>
    </row>
    <row r="170" spans="1:6" x14ac:dyDescent="0.25">
      <c r="A170" s="14"/>
      <c r="B170" s="14"/>
      <c r="C170" s="14"/>
      <c r="D170" s="199"/>
      <c r="E170" s="199"/>
      <c r="F170" s="486"/>
    </row>
    <row r="171" spans="1:6" x14ac:dyDescent="0.25">
      <c r="A171" s="14"/>
      <c r="B171" s="14"/>
      <c r="C171" s="14"/>
      <c r="D171" s="199"/>
      <c r="E171" s="199"/>
      <c r="F171" s="486"/>
    </row>
    <row r="172" spans="1:6" x14ac:dyDescent="0.25">
      <c r="A172" s="14"/>
      <c r="B172" s="14"/>
      <c r="C172" s="14"/>
      <c r="D172" s="199"/>
      <c r="E172" s="199"/>
      <c r="F172" s="486"/>
    </row>
    <row r="173" spans="1:6" x14ac:dyDescent="0.25">
      <c r="A173" s="14"/>
      <c r="B173" s="14"/>
      <c r="C173" s="14"/>
      <c r="D173" s="199"/>
      <c r="E173" s="199"/>
      <c r="F173" s="486"/>
    </row>
    <row r="174" spans="1:6" x14ac:dyDescent="0.25">
      <c r="A174" s="14"/>
      <c r="B174" s="14"/>
      <c r="C174" s="14"/>
      <c r="D174" s="199"/>
      <c r="E174" s="199"/>
      <c r="F174" s="486"/>
    </row>
    <row r="175" spans="1:6" x14ac:dyDescent="0.25">
      <c r="A175" s="14"/>
      <c r="B175" s="14"/>
      <c r="C175" s="14"/>
      <c r="D175" s="199"/>
      <c r="E175" s="199"/>
      <c r="F175" s="486"/>
    </row>
    <row r="176" spans="1:6" x14ac:dyDescent="0.25">
      <c r="A176" s="14"/>
      <c r="B176" s="14"/>
      <c r="C176" s="14"/>
      <c r="D176" s="199"/>
      <c r="E176" s="199"/>
      <c r="F176" s="486"/>
    </row>
    <row r="177" spans="1:6" x14ac:dyDescent="0.25">
      <c r="A177" s="14"/>
      <c r="B177" s="14"/>
      <c r="C177" s="14"/>
      <c r="D177" s="199"/>
      <c r="E177" s="199"/>
      <c r="F177" s="486"/>
    </row>
    <row r="178" spans="1:6" x14ac:dyDescent="0.25">
      <c r="A178" s="14"/>
      <c r="B178" s="14"/>
      <c r="C178" s="14"/>
      <c r="D178" s="199"/>
      <c r="E178" s="199"/>
      <c r="F178" s="486"/>
    </row>
    <row r="179" spans="1:6" x14ac:dyDescent="0.25">
      <c r="A179" s="14"/>
      <c r="B179" s="14"/>
      <c r="C179" s="14"/>
      <c r="D179" s="199"/>
      <c r="E179" s="199"/>
      <c r="F179" s="486"/>
    </row>
    <row r="180" spans="1:6" x14ac:dyDescent="0.25">
      <c r="A180" s="14"/>
      <c r="B180" s="14"/>
      <c r="C180" s="14"/>
      <c r="D180" s="199"/>
      <c r="E180" s="199"/>
      <c r="F180" s="486"/>
    </row>
    <row r="181" spans="1:6" x14ac:dyDescent="0.25">
      <c r="A181" s="14"/>
      <c r="B181" s="14"/>
      <c r="C181" s="14"/>
      <c r="D181" s="199"/>
      <c r="E181" s="199"/>
      <c r="F181" s="486"/>
    </row>
    <row r="182" spans="1:6" x14ac:dyDescent="0.25">
      <c r="A182" s="14"/>
      <c r="B182" s="14"/>
      <c r="C182" s="14"/>
      <c r="D182" s="199"/>
      <c r="E182" s="199"/>
      <c r="F182" s="486"/>
    </row>
    <row r="183" spans="1:6" x14ac:dyDescent="0.25">
      <c r="A183" s="14"/>
      <c r="B183" s="14"/>
      <c r="C183" s="14"/>
      <c r="D183" s="199"/>
      <c r="E183" s="199"/>
      <c r="F183" s="486"/>
    </row>
    <row r="184" spans="1:6" x14ac:dyDescent="0.25">
      <c r="A184" s="14"/>
      <c r="B184" s="14"/>
      <c r="C184" s="14"/>
      <c r="D184" s="199"/>
      <c r="E184" s="199"/>
      <c r="F184" s="486"/>
    </row>
    <row r="185" spans="1:6" x14ac:dyDescent="0.25">
      <c r="A185" s="14"/>
      <c r="B185" s="14"/>
      <c r="C185" s="14"/>
      <c r="D185" s="199"/>
      <c r="E185" s="199"/>
      <c r="F185" s="486"/>
    </row>
    <row r="186" spans="1:6" x14ac:dyDescent="0.25">
      <c r="A186" s="14"/>
      <c r="B186" s="14"/>
      <c r="C186" s="14"/>
      <c r="D186" s="199"/>
      <c r="E186" s="199"/>
      <c r="F186" s="486"/>
    </row>
    <row r="187" spans="1:6" x14ac:dyDescent="0.25">
      <c r="A187" s="14"/>
      <c r="B187" s="14"/>
      <c r="C187" s="14"/>
      <c r="D187" s="199"/>
      <c r="E187" s="199"/>
      <c r="F187" s="486"/>
    </row>
    <row r="188" spans="1:6" x14ac:dyDescent="0.25">
      <c r="A188" s="14"/>
      <c r="B188" s="14"/>
      <c r="C188" s="14"/>
      <c r="D188" s="199"/>
      <c r="E188" s="199"/>
      <c r="F188" s="486"/>
    </row>
    <row r="189" spans="1:6" x14ac:dyDescent="0.25">
      <c r="A189" s="14"/>
      <c r="B189" s="14"/>
      <c r="C189" s="14"/>
      <c r="D189" s="199"/>
      <c r="E189" s="199"/>
      <c r="F189" s="486"/>
    </row>
    <row r="190" spans="1:6" x14ac:dyDescent="0.25">
      <c r="A190" s="14"/>
      <c r="B190" s="14"/>
      <c r="C190" s="14"/>
      <c r="D190" s="199"/>
      <c r="E190" s="199"/>
      <c r="F190" s="486"/>
    </row>
    <row r="191" spans="1:6" x14ac:dyDescent="0.25">
      <c r="A191" s="14"/>
      <c r="B191" s="14"/>
      <c r="C191" s="14"/>
      <c r="D191" s="199"/>
      <c r="E191" s="199"/>
      <c r="F191" s="486"/>
    </row>
    <row r="192" spans="1:6" x14ac:dyDescent="0.25">
      <c r="A192" s="14"/>
      <c r="B192" s="14"/>
      <c r="C192" s="14"/>
      <c r="D192" s="199"/>
      <c r="E192" s="199"/>
      <c r="F192" s="486"/>
    </row>
    <row r="193" spans="1:6" x14ac:dyDescent="0.25">
      <c r="A193" s="14"/>
      <c r="B193" s="14"/>
      <c r="C193" s="14"/>
      <c r="D193" s="199"/>
      <c r="E193" s="199"/>
      <c r="F193" s="486"/>
    </row>
    <row r="194" spans="1:6" x14ac:dyDescent="0.25">
      <c r="A194" s="14"/>
      <c r="B194" s="14"/>
      <c r="C194" s="14"/>
      <c r="D194" s="199"/>
      <c r="E194" s="199"/>
      <c r="F194" s="486"/>
    </row>
    <row r="195" spans="1:6" x14ac:dyDescent="0.25">
      <c r="A195" s="14"/>
      <c r="B195" s="14"/>
      <c r="C195" s="14"/>
      <c r="D195" s="199"/>
      <c r="E195" s="199"/>
      <c r="F195" s="486"/>
    </row>
    <row r="196" spans="1:6" x14ac:dyDescent="0.25">
      <c r="A196" s="14"/>
      <c r="B196" s="14"/>
      <c r="C196" s="14"/>
      <c r="D196" s="199"/>
      <c r="E196" s="199"/>
      <c r="F196" s="486"/>
    </row>
    <row r="197" spans="1:6" x14ac:dyDescent="0.25">
      <c r="A197" s="14"/>
      <c r="B197" s="14"/>
      <c r="C197" s="14"/>
      <c r="D197" s="199"/>
      <c r="E197" s="199"/>
      <c r="F197" s="486"/>
    </row>
    <row r="198" spans="1:6" x14ac:dyDescent="0.25">
      <c r="A198" s="14"/>
      <c r="B198" s="14"/>
      <c r="C198" s="14"/>
      <c r="D198" s="199"/>
      <c r="E198" s="199"/>
      <c r="F198" s="486"/>
    </row>
    <row r="199" spans="1:6" x14ac:dyDescent="0.25">
      <c r="A199" s="14"/>
      <c r="B199" s="14"/>
      <c r="C199" s="14"/>
      <c r="D199" s="199"/>
      <c r="E199" s="199"/>
      <c r="F199" s="486"/>
    </row>
    <row r="200" spans="1:6" x14ac:dyDescent="0.25">
      <c r="A200" s="14"/>
      <c r="B200" s="14"/>
      <c r="C200" s="14"/>
      <c r="D200" s="199"/>
      <c r="E200" s="199"/>
      <c r="F200" s="486"/>
    </row>
    <row r="201" spans="1:6" x14ac:dyDescent="0.25">
      <c r="A201" s="14"/>
      <c r="B201" s="14"/>
      <c r="C201" s="14"/>
      <c r="D201" s="199"/>
      <c r="E201" s="199"/>
      <c r="F201" s="486"/>
    </row>
    <row r="202" spans="1:6" x14ac:dyDescent="0.25">
      <c r="A202" s="14"/>
      <c r="B202" s="14"/>
      <c r="C202" s="14"/>
      <c r="D202" s="199"/>
      <c r="E202" s="199"/>
      <c r="F202" s="486"/>
    </row>
    <row r="203" spans="1:6" x14ac:dyDescent="0.25">
      <c r="A203" s="14"/>
      <c r="B203" s="14"/>
      <c r="C203" s="14"/>
      <c r="D203" s="199"/>
      <c r="E203" s="199"/>
      <c r="F203" s="486"/>
    </row>
    <row r="204" spans="1:6" x14ac:dyDescent="0.25">
      <c r="A204" s="14"/>
      <c r="B204" s="14"/>
      <c r="C204" s="14"/>
      <c r="D204" s="199"/>
      <c r="E204" s="199"/>
      <c r="F204" s="486"/>
    </row>
    <row r="205" spans="1:6" x14ac:dyDescent="0.25">
      <c r="A205" s="14"/>
      <c r="B205" s="14"/>
      <c r="C205" s="14"/>
      <c r="D205" s="199"/>
      <c r="E205" s="199"/>
      <c r="F205" s="486"/>
    </row>
    <row r="206" spans="1:6" x14ac:dyDescent="0.25">
      <c r="A206" s="14"/>
      <c r="B206" s="14"/>
      <c r="C206" s="14"/>
      <c r="D206" s="199"/>
      <c r="E206" s="199"/>
      <c r="F206" s="486"/>
    </row>
    <row r="207" spans="1:6" x14ac:dyDescent="0.25">
      <c r="A207" s="14"/>
      <c r="B207" s="14"/>
      <c r="C207" s="14"/>
      <c r="D207" s="199"/>
      <c r="E207" s="199"/>
      <c r="F207" s="486"/>
    </row>
    <row r="208" spans="1:6" x14ac:dyDescent="0.25">
      <c r="A208" s="14"/>
      <c r="B208" s="14"/>
      <c r="C208" s="14"/>
      <c r="D208" s="199"/>
      <c r="E208" s="199"/>
      <c r="F208" s="486"/>
    </row>
    <row r="209" spans="1:6" x14ac:dyDescent="0.25">
      <c r="A209" s="14"/>
      <c r="B209" s="14"/>
      <c r="C209" s="14"/>
      <c r="D209" s="199"/>
      <c r="E209" s="199"/>
      <c r="F209" s="486"/>
    </row>
    <row r="210" spans="1:6" x14ac:dyDescent="0.25">
      <c r="A210" s="14"/>
      <c r="B210" s="14"/>
      <c r="C210" s="14"/>
      <c r="D210" s="199"/>
      <c r="E210" s="199"/>
      <c r="F210" s="486"/>
    </row>
    <row r="211" spans="1:6" x14ac:dyDescent="0.25">
      <c r="A211" s="14"/>
      <c r="B211" s="14"/>
      <c r="C211" s="14"/>
      <c r="D211" s="199"/>
      <c r="E211" s="199"/>
      <c r="F211" s="486"/>
    </row>
    <row r="212" spans="1:6" x14ac:dyDescent="0.25">
      <c r="A212" s="14"/>
      <c r="B212" s="14"/>
      <c r="C212" s="14"/>
      <c r="D212" s="199"/>
      <c r="E212" s="199"/>
      <c r="F212" s="486"/>
    </row>
    <row r="213" spans="1:6" x14ac:dyDescent="0.25">
      <c r="A213" s="14"/>
      <c r="B213" s="14"/>
      <c r="C213" s="14"/>
      <c r="D213" s="199"/>
      <c r="E213" s="199"/>
      <c r="F213" s="486"/>
    </row>
    <row r="214" spans="1:6" x14ac:dyDescent="0.25">
      <c r="A214" s="14"/>
      <c r="B214" s="14"/>
      <c r="C214" s="14"/>
      <c r="D214" s="199"/>
      <c r="E214" s="199"/>
      <c r="F214" s="486"/>
    </row>
    <row r="215" spans="1:6" x14ac:dyDescent="0.25">
      <c r="A215" s="14"/>
      <c r="B215" s="14"/>
      <c r="C215" s="14"/>
      <c r="D215" s="199"/>
      <c r="E215" s="199"/>
      <c r="F215" s="486"/>
    </row>
    <row r="216" spans="1:6" x14ac:dyDescent="0.25">
      <c r="A216" s="14"/>
      <c r="B216" s="14"/>
      <c r="C216" s="14"/>
      <c r="D216" s="199"/>
      <c r="E216" s="199"/>
      <c r="F216" s="486"/>
    </row>
    <row r="217" spans="1:6" x14ac:dyDescent="0.25">
      <c r="A217" s="14"/>
      <c r="B217" s="14"/>
      <c r="C217" s="14"/>
      <c r="D217" s="199"/>
      <c r="E217" s="199"/>
      <c r="F217" s="486"/>
    </row>
    <row r="218" spans="1:6" x14ac:dyDescent="0.25">
      <c r="A218" s="14"/>
      <c r="B218" s="14"/>
      <c r="C218" s="14"/>
      <c r="D218" s="199"/>
      <c r="E218" s="199"/>
      <c r="F218" s="486"/>
    </row>
    <row r="219" spans="1:6" x14ac:dyDescent="0.25">
      <c r="A219" s="14"/>
      <c r="B219" s="14"/>
      <c r="C219" s="14"/>
      <c r="D219" s="199"/>
      <c r="E219" s="199"/>
      <c r="F219" s="486"/>
    </row>
    <row r="220" spans="1:6" x14ac:dyDescent="0.25">
      <c r="A220" s="14"/>
      <c r="B220" s="14"/>
      <c r="C220" s="14"/>
      <c r="D220" s="199"/>
      <c r="E220" s="199"/>
      <c r="F220" s="486"/>
    </row>
    <row r="221" spans="1:6" x14ac:dyDescent="0.25">
      <c r="A221" s="14"/>
      <c r="B221" s="14"/>
      <c r="C221" s="14"/>
      <c r="D221" s="199"/>
      <c r="E221" s="199"/>
      <c r="F221" s="486"/>
    </row>
    <row r="222" spans="1:6" x14ac:dyDescent="0.25">
      <c r="A222" s="14"/>
      <c r="B222" s="14"/>
      <c r="C222" s="14"/>
      <c r="D222" s="199"/>
      <c r="E222" s="199"/>
      <c r="F222" s="486"/>
    </row>
    <row r="223" spans="1:6" x14ac:dyDescent="0.25">
      <c r="A223" s="14"/>
      <c r="B223" s="14"/>
      <c r="C223" s="14"/>
      <c r="D223" s="199"/>
      <c r="E223" s="199"/>
      <c r="F223" s="486"/>
    </row>
    <row r="224" spans="1:6" x14ac:dyDescent="0.25">
      <c r="A224" s="14"/>
      <c r="B224" s="14"/>
      <c r="C224" s="14"/>
      <c r="D224" s="199"/>
      <c r="E224" s="199"/>
      <c r="F224" s="486"/>
    </row>
    <row r="225" spans="1:6" x14ac:dyDescent="0.25">
      <c r="A225" s="14"/>
      <c r="B225" s="14"/>
      <c r="C225" s="14"/>
      <c r="D225" s="199"/>
      <c r="E225" s="199"/>
      <c r="F225" s="486"/>
    </row>
    <row r="226" spans="1:6" x14ac:dyDescent="0.25">
      <c r="A226" s="14"/>
      <c r="B226" s="14"/>
      <c r="C226" s="14"/>
      <c r="D226" s="199"/>
      <c r="E226" s="199"/>
      <c r="F226" s="486"/>
    </row>
    <row r="227" spans="1:6" x14ac:dyDescent="0.25">
      <c r="A227" s="14"/>
      <c r="B227" s="14"/>
      <c r="C227" s="14"/>
      <c r="D227" s="199"/>
      <c r="E227" s="199"/>
      <c r="F227" s="486"/>
    </row>
    <row r="228" spans="1:6" x14ac:dyDescent="0.25">
      <c r="A228" s="14"/>
      <c r="B228" s="14"/>
      <c r="C228" s="14"/>
      <c r="D228" s="199"/>
      <c r="E228" s="199"/>
      <c r="F228" s="486"/>
    </row>
    <row r="229" spans="1:6" x14ac:dyDescent="0.25">
      <c r="A229" s="14"/>
      <c r="B229" s="14"/>
      <c r="C229" s="14"/>
      <c r="D229" s="199"/>
      <c r="E229" s="199"/>
      <c r="F229" s="486"/>
    </row>
    <row r="230" spans="1:6" x14ac:dyDescent="0.25">
      <c r="A230" s="14"/>
      <c r="B230" s="14"/>
      <c r="C230" s="14"/>
      <c r="D230" s="199"/>
      <c r="E230" s="199"/>
      <c r="F230" s="486"/>
    </row>
    <row r="231" spans="1:6" x14ac:dyDescent="0.25">
      <c r="A231" s="14"/>
      <c r="B231" s="14"/>
      <c r="C231" s="14"/>
      <c r="D231" s="199"/>
      <c r="E231" s="199"/>
      <c r="F231" s="486"/>
    </row>
    <row r="232" spans="1:6" x14ac:dyDescent="0.25">
      <c r="A232" s="14"/>
      <c r="B232" s="14"/>
      <c r="C232" s="14"/>
      <c r="D232" s="199"/>
      <c r="E232" s="199"/>
      <c r="F232" s="486"/>
    </row>
    <row r="233" spans="1:6" x14ac:dyDescent="0.25">
      <c r="A233" s="14"/>
      <c r="B233" s="14"/>
      <c r="C233" s="14"/>
      <c r="D233" s="199"/>
      <c r="E233" s="199"/>
      <c r="F233" s="486"/>
    </row>
    <row r="234" spans="1:6" x14ac:dyDescent="0.25">
      <c r="A234" s="14"/>
      <c r="B234" s="14"/>
      <c r="C234" s="14"/>
      <c r="D234" s="199"/>
      <c r="E234" s="199"/>
      <c r="F234" s="486"/>
    </row>
    <row r="235" spans="1:6" x14ac:dyDescent="0.25">
      <c r="A235" s="14"/>
      <c r="B235" s="14"/>
      <c r="C235" s="14"/>
      <c r="D235" s="199"/>
      <c r="E235" s="199"/>
      <c r="F235" s="486"/>
    </row>
    <row r="236" spans="1:6" x14ac:dyDescent="0.25">
      <c r="A236" s="14"/>
      <c r="B236" s="14"/>
      <c r="C236" s="14"/>
      <c r="D236" s="199"/>
      <c r="E236" s="199"/>
      <c r="F236" s="486"/>
    </row>
    <row r="237" spans="1:6" x14ac:dyDescent="0.25">
      <c r="A237" s="14"/>
      <c r="B237" s="14"/>
      <c r="C237" s="14"/>
      <c r="D237" s="199"/>
      <c r="E237" s="199"/>
      <c r="F237" s="486"/>
    </row>
    <row r="238" spans="1:6" x14ac:dyDescent="0.25">
      <c r="A238" s="14"/>
      <c r="B238" s="14"/>
      <c r="C238" s="14"/>
      <c r="D238" s="199"/>
      <c r="E238" s="199"/>
      <c r="F238" s="486"/>
    </row>
    <row r="239" spans="1:6" x14ac:dyDescent="0.25">
      <c r="A239" s="14"/>
      <c r="B239" s="14"/>
      <c r="C239" s="14"/>
      <c r="D239" s="199"/>
      <c r="E239" s="199"/>
      <c r="F239" s="486"/>
    </row>
    <row r="240" spans="1:6" x14ac:dyDescent="0.25">
      <c r="A240" s="14"/>
      <c r="B240" s="14"/>
      <c r="C240" s="14"/>
      <c r="D240" s="199"/>
      <c r="E240" s="199"/>
      <c r="F240" s="486"/>
    </row>
    <row r="241" spans="1:6" x14ac:dyDescent="0.25">
      <c r="A241" s="14"/>
      <c r="B241" s="14"/>
      <c r="C241" s="14"/>
      <c r="D241" s="199"/>
      <c r="E241" s="199"/>
      <c r="F241" s="486"/>
    </row>
    <row r="242" spans="1:6" x14ac:dyDescent="0.25">
      <c r="A242" s="14"/>
      <c r="B242" s="14"/>
      <c r="C242" s="14"/>
      <c r="D242" s="199"/>
      <c r="E242" s="199"/>
      <c r="F242" s="486"/>
    </row>
    <row r="243" spans="1:6" x14ac:dyDescent="0.25">
      <c r="A243" s="14"/>
      <c r="B243" s="14"/>
      <c r="C243" s="14"/>
      <c r="D243" s="199"/>
      <c r="E243" s="199"/>
      <c r="F243" s="486"/>
    </row>
    <row r="244" spans="1:6" x14ac:dyDescent="0.25">
      <c r="A244" s="14"/>
      <c r="B244" s="14"/>
      <c r="C244" s="14"/>
      <c r="D244" s="199"/>
      <c r="E244" s="199"/>
      <c r="F244" s="486"/>
    </row>
    <row r="245" spans="1:6" x14ac:dyDescent="0.25">
      <c r="A245" s="14"/>
      <c r="B245" s="14"/>
      <c r="C245" s="14"/>
      <c r="D245" s="199"/>
      <c r="E245" s="199"/>
      <c r="F245" s="486"/>
    </row>
    <row r="246" spans="1:6" x14ac:dyDescent="0.25">
      <c r="A246" s="14"/>
      <c r="B246" s="14"/>
      <c r="C246" s="14"/>
      <c r="D246" s="199"/>
      <c r="E246" s="199"/>
      <c r="F246" s="486"/>
    </row>
    <row r="247" spans="1:6" x14ac:dyDescent="0.25">
      <c r="A247" s="14"/>
      <c r="B247" s="14"/>
      <c r="C247" s="14"/>
      <c r="D247" s="199"/>
      <c r="E247" s="199"/>
      <c r="F247" s="486"/>
    </row>
    <row r="248" spans="1:6" x14ac:dyDescent="0.25">
      <c r="A248" s="14"/>
      <c r="B248" s="14"/>
      <c r="C248" s="14"/>
      <c r="D248" s="199"/>
      <c r="E248" s="199"/>
      <c r="F248" s="486"/>
    </row>
    <row r="249" spans="1:6" x14ac:dyDescent="0.25">
      <c r="A249" s="14"/>
      <c r="B249" s="14"/>
      <c r="C249" s="14"/>
      <c r="D249" s="199"/>
      <c r="E249" s="199"/>
      <c r="F249" s="486"/>
    </row>
    <row r="250" spans="1:6" x14ac:dyDescent="0.25">
      <c r="A250" s="14"/>
      <c r="B250" s="14"/>
      <c r="C250" s="14"/>
      <c r="D250" s="199"/>
      <c r="E250" s="199"/>
      <c r="F250" s="486"/>
    </row>
    <row r="251" spans="1:6" x14ac:dyDescent="0.25">
      <c r="A251" s="14"/>
      <c r="B251" s="14"/>
      <c r="C251" s="14"/>
      <c r="D251" s="199"/>
      <c r="E251" s="199"/>
      <c r="F251" s="486"/>
    </row>
    <row r="252" spans="1:6" x14ac:dyDescent="0.25">
      <c r="A252" s="14"/>
      <c r="B252" s="14"/>
      <c r="C252" s="14"/>
      <c r="D252" s="199"/>
      <c r="E252" s="199"/>
      <c r="F252" s="486"/>
    </row>
    <row r="253" spans="1:6" x14ac:dyDescent="0.25">
      <c r="A253" s="14"/>
      <c r="B253" s="14"/>
      <c r="C253" s="14"/>
      <c r="D253" s="199"/>
      <c r="E253" s="199"/>
      <c r="F253" s="486"/>
    </row>
    <row r="254" spans="1:6" x14ac:dyDescent="0.25">
      <c r="A254" s="14"/>
      <c r="B254" s="14"/>
      <c r="C254" s="14"/>
      <c r="D254" s="199"/>
      <c r="E254" s="199"/>
      <c r="F254" s="486"/>
    </row>
    <row r="255" spans="1:6" x14ac:dyDescent="0.25">
      <c r="A255" s="14"/>
      <c r="B255" s="14"/>
      <c r="C255" s="14"/>
      <c r="D255" s="199"/>
      <c r="E255" s="199"/>
      <c r="F255" s="486"/>
    </row>
    <row r="256" spans="1:6" x14ac:dyDescent="0.25">
      <c r="A256" s="14"/>
      <c r="B256" s="14"/>
      <c r="C256" s="14"/>
      <c r="D256" s="199"/>
      <c r="E256" s="199"/>
      <c r="F256" s="486"/>
    </row>
    <row r="257" spans="1:6" x14ac:dyDescent="0.25">
      <c r="A257" s="14"/>
      <c r="B257" s="14"/>
      <c r="C257" s="14"/>
      <c r="D257" s="199"/>
      <c r="E257" s="199"/>
      <c r="F257" s="486"/>
    </row>
    <row r="258" spans="1:6" x14ac:dyDescent="0.25">
      <c r="A258" s="14"/>
      <c r="B258" s="14"/>
      <c r="C258" s="14"/>
      <c r="D258" s="199"/>
      <c r="E258" s="199"/>
      <c r="F258" s="486"/>
    </row>
    <row r="259" spans="1:6" x14ac:dyDescent="0.25">
      <c r="A259" s="14"/>
      <c r="B259" s="14"/>
      <c r="C259" s="14"/>
      <c r="D259" s="199"/>
      <c r="E259" s="199"/>
      <c r="F259" s="486"/>
    </row>
    <row r="260" spans="1:6" x14ac:dyDescent="0.25">
      <c r="A260" s="14"/>
      <c r="B260" s="14"/>
      <c r="C260" s="14"/>
      <c r="D260" s="199"/>
      <c r="E260" s="199"/>
      <c r="F260" s="486"/>
    </row>
    <row r="261" spans="1:6" x14ac:dyDescent="0.25">
      <c r="A261" s="14"/>
      <c r="B261" s="14"/>
      <c r="C261" s="14"/>
      <c r="D261" s="199"/>
      <c r="E261" s="199"/>
      <c r="F261" s="486"/>
    </row>
    <row r="262" spans="1:6" x14ac:dyDescent="0.25">
      <c r="A262" s="14"/>
      <c r="B262" s="14"/>
      <c r="C262" s="14"/>
      <c r="D262" s="199"/>
      <c r="E262" s="199"/>
      <c r="F262" s="486"/>
    </row>
    <row r="263" spans="1:6" x14ac:dyDescent="0.25">
      <c r="A263" s="14"/>
      <c r="B263" s="14"/>
      <c r="C263" s="14"/>
      <c r="D263" s="199"/>
      <c r="E263" s="199"/>
      <c r="F263" s="486"/>
    </row>
    <row r="264" spans="1:6" x14ac:dyDescent="0.25">
      <c r="A264" s="14"/>
      <c r="B264" s="14"/>
      <c r="C264" s="14"/>
      <c r="D264" s="199"/>
      <c r="E264" s="199"/>
      <c r="F264" s="486"/>
    </row>
    <row r="265" spans="1:6" x14ac:dyDescent="0.25">
      <c r="A265" s="14"/>
      <c r="B265" s="14"/>
      <c r="C265" s="14"/>
      <c r="D265" s="199"/>
      <c r="E265" s="199"/>
      <c r="F265" s="486"/>
    </row>
    <row r="266" spans="1:6" x14ac:dyDescent="0.25">
      <c r="A266" s="14"/>
      <c r="B266" s="14"/>
      <c r="C266" s="14"/>
      <c r="D266" s="199"/>
      <c r="E266" s="199"/>
      <c r="F266" s="486"/>
    </row>
    <row r="267" spans="1:6" x14ac:dyDescent="0.25">
      <c r="A267" s="14"/>
      <c r="B267" s="14"/>
      <c r="C267" s="14"/>
      <c r="D267" s="199"/>
      <c r="E267" s="199"/>
      <c r="F267" s="486"/>
    </row>
    <row r="268" spans="1:6" x14ac:dyDescent="0.25">
      <c r="A268" s="14"/>
      <c r="B268" s="14"/>
      <c r="C268" s="14"/>
      <c r="D268" s="199"/>
      <c r="E268" s="199"/>
      <c r="F268" s="486"/>
    </row>
    <row r="269" spans="1:6" x14ac:dyDescent="0.25">
      <c r="A269" s="14"/>
      <c r="B269" s="14"/>
      <c r="C269" s="14"/>
      <c r="D269" s="199"/>
      <c r="E269" s="199"/>
      <c r="F269" s="486"/>
    </row>
    <row r="270" spans="1:6" x14ac:dyDescent="0.25">
      <c r="A270" s="14"/>
      <c r="B270" s="14"/>
      <c r="C270" s="14"/>
      <c r="D270" s="199"/>
      <c r="E270" s="199"/>
      <c r="F270" s="486"/>
    </row>
    <row r="271" spans="1:6" x14ac:dyDescent="0.25">
      <c r="A271" s="14"/>
      <c r="B271" s="14"/>
      <c r="C271" s="14"/>
      <c r="D271" s="199"/>
      <c r="E271" s="199"/>
      <c r="F271" s="486"/>
    </row>
    <row r="272" spans="1:6" x14ac:dyDescent="0.25">
      <c r="A272" s="14"/>
      <c r="B272" s="14"/>
      <c r="C272" s="14"/>
      <c r="D272" s="199"/>
      <c r="E272" s="199"/>
      <c r="F272" s="486"/>
    </row>
    <row r="273" spans="1:6" x14ac:dyDescent="0.25">
      <c r="A273" s="14"/>
      <c r="B273" s="14"/>
      <c r="C273" s="14"/>
      <c r="D273" s="199"/>
      <c r="E273" s="199"/>
      <c r="F273" s="486"/>
    </row>
    <row r="274" spans="1:6" x14ac:dyDescent="0.25">
      <c r="A274" s="14"/>
      <c r="B274" s="14"/>
      <c r="C274" s="14"/>
      <c r="D274" s="199"/>
      <c r="E274" s="199"/>
      <c r="F274" s="486"/>
    </row>
    <row r="275" spans="1:6" x14ac:dyDescent="0.25">
      <c r="A275" s="14"/>
      <c r="B275" s="14"/>
      <c r="C275" s="14"/>
      <c r="D275" s="199"/>
      <c r="E275" s="199"/>
      <c r="F275" s="486"/>
    </row>
    <row r="276" spans="1:6" x14ac:dyDescent="0.25">
      <c r="A276" s="14"/>
      <c r="B276" s="14"/>
      <c r="C276" s="14"/>
      <c r="D276" s="199"/>
      <c r="E276" s="199"/>
      <c r="F276" s="486"/>
    </row>
    <row r="277" spans="1:6" x14ac:dyDescent="0.25">
      <c r="A277" s="14"/>
      <c r="B277" s="14"/>
      <c r="C277" s="14"/>
      <c r="D277" s="199"/>
      <c r="E277" s="199"/>
      <c r="F277" s="486"/>
    </row>
    <row r="278" spans="1:6" x14ac:dyDescent="0.25">
      <c r="A278" s="14"/>
      <c r="B278" s="14"/>
      <c r="C278" s="14"/>
      <c r="D278" s="199"/>
      <c r="E278" s="199"/>
      <c r="F278" s="486"/>
    </row>
    <row r="279" spans="1:6" x14ac:dyDescent="0.25">
      <c r="A279" s="14"/>
      <c r="B279" s="14"/>
      <c r="C279" s="14"/>
      <c r="D279" s="199"/>
      <c r="E279" s="199"/>
      <c r="F279" s="486"/>
    </row>
    <row r="280" spans="1:6" x14ac:dyDescent="0.25">
      <c r="A280" s="14"/>
      <c r="B280" s="14"/>
      <c r="C280" s="14"/>
      <c r="D280" s="199"/>
      <c r="E280" s="199"/>
      <c r="F280" s="486"/>
    </row>
    <row r="281" spans="1:6" x14ac:dyDescent="0.25">
      <c r="A281" s="14"/>
      <c r="B281" s="14"/>
      <c r="C281" s="14"/>
      <c r="D281" s="199"/>
      <c r="E281" s="199"/>
      <c r="F281" s="486"/>
    </row>
    <row r="282" spans="1:6" x14ac:dyDescent="0.25">
      <c r="A282" s="14"/>
      <c r="B282" s="14"/>
      <c r="C282" s="14"/>
      <c r="D282" s="199"/>
      <c r="E282" s="199"/>
      <c r="F282" s="486"/>
    </row>
    <row r="283" spans="1:6" x14ac:dyDescent="0.25">
      <c r="A283" s="14"/>
      <c r="B283" s="14"/>
      <c r="C283" s="14"/>
      <c r="D283" s="199"/>
      <c r="E283" s="199"/>
      <c r="F283" s="486"/>
    </row>
    <row r="284" spans="1:6" x14ac:dyDescent="0.25">
      <c r="A284" s="14"/>
      <c r="B284" s="14"/>
      <c r="C284" s="14"/>
      <c r="D284" s="199"/>
      <c r="E284" s="199"/>
      <c r="F284" s="486"/>
    </row>
    <row r="285" spans="1:6" x14ac:dyDescent="0.25">
      <c r="A285" s="14"/>
      <c r="B285" s="14"/>
      <c r="C285" s="14"/>
      <c r="D285" s="199"/>
      <c r="E285" s="199"/>
      <c r="F285" s="486"/>
    </row>
    <row r="286" spans="1:6" x14ac:dyDescent="0.25">
      <c r="A286" s="14"/>
      <c r="B286" s="14"/>
      <c r="C286" s="14"/>
      <c r="D286" s="199"/>
      <c r="E286" s="199"/>
      <c r="F286" s="486"/>
    </row>
    <row r="287" spans="1:6" x14ac:dyDescent="0.25">
      <c r="A287" s="14"/>
      <c r="B287" s="14"/>
      <c r="C287" s="14"/>
      <c r="D287" s="199"/>
      <c r="E287" s="199"/>
      <c r="F287" s="486"/>
    </row>
    <row r="288" spans="1:6" x14ac:dyDescent="0.25">
      <c r="A288" s="14"/>
      <c r="B288" s="14"/>
      <c r="C288" s="14"/>
      <c r="D288" s="199"/>
      <c r="E288" s="199"/>
      <c r="F288" s="486"/>
    </row>
    <row r="289" spans="1:6" x14ac:dyDescent="0.25">
      <c r="A289" s="14"/>
      <c r="B289" s="14"/>
      <c r="C289" s="14"/>
      <c r="D289" s="199"/>
      <c r="E289" s="199"/>
      <c r="F289" s="486"/>
    </row>
    <row r="290" spans="1:6" x14ac:dyDescent="0.25">
      <c r="A290" s="14"/>
      <c r="B290" s="14"/>
      <c r="C290" s="14"/>
      <c r="D290" s="199"/>
      <c r="E290" s="199"/>
      <c r="F290" s="486"/>
    </row>
    <row r="291" spans="1:6" x14ac:dyDescent="0.25">
      <c r="A291" s="14"/>
      <c r="B291" s="14"/>
      <c r="C291" s="14"/>
      <c r="D291" s="199"/>
      <c r="E291" s="199"/>
      <c r="F291" s="486"/>
    </row>
    <row r="292" spans="1:6" x14ac:dyDescent="0.25">
      <c r="A292" s="14"/>
      <c r="B292" s="14"/>
      <c r="C292" s="14"/>
      <c r="D292" s="199"/>
      <c r="E292" s="199"/>
      <c r="F292" s="486"/>
    </row>
    <row r="293" spans="1:6" x14ac:dyDescent="0.25">
      <c r="A293" s="14"/>
      <c r="B293" s="14"/>
      <c r="C293" s="14"/>
      <c r="D293" s="199"/>
      <c r="E293" s="199"/>
      <c r="F293" s="486"/>
    </row>
    <row r="294" spans="1:6" x14ac:dyDescent="0.25">
      <c r="A294" s="14"/>
      <c r="B294" s="14"/>
      <c r="C294" s="14"/>
      <c r="D294" s="199"/>
      <c r="E294" s="199"/>
      <c r="F294" s="486"/>
    </row>
    <row r="295" spans="1:6" x14ac:dyDescent="0.25">
      <c r="A295" s="14"/>
      <c r="B295" s="14"/>
      <c r="C295" s="14"/>
      <c r="D295" s="199"/>
      <c r="E295" s="199"/>
      <c r="F295" s="486"/>
    </row>
    <row r="296" spans="1:6" x14ac:dyDescent="0.25">
      <c r="A296" s="14"/>
      <c r="B296" s="14"/>
      <c r="C296" s="14"/>
      <c r="D296" s="199"/>
      <c r="E296" s="199"/>
      <c r="F296" s="486"/>
    </row>
    <row r="297" spans="1:6" x14ac:dyDescent="0.25">
      <c r="A297" s="14"/>
      <c r="B297" s="14"/>
      <c r="C297" s="14"/>
      <c r="D297" s="199"/>
      <c r="E297" s="199"/>
      <c r="F297" s="486"/>
    </row>
    <row r="298" spans="1:6" x14ac:dyDescent="0.25">
      <c r="A298" s="14"/>
      <c r="B298" s="14"/>
      <c r="C298" s="14"/>
      <c r="D298" s="199"/>
      <c r="E298" s="199"/>
      <c r="F298" s="486"/>
    </row>
    <row r="299" spans="1:6" x14ac:dyDescent="0.25">
      <c r="A299" s="14"/>
      <c r="B299" s="14"/>
      <c r="C299" s="14"/>
      <c r="D299" s="199"/>
      <c r="E299" s="199"/>
      <c r="F299" s="486"/>
    </row>
    <row r="300" spans="1:6" x14ac:dyDescent="0.25">
      <c r="A300" s="14"/>
      <c r="B300" s="14"/>
      <c r="C300" s="14"/>
      <c r="D300" s="199"/>
      <c r="E300" s="199"/>
      <c r="F300" s="486"/>
    </row>
    <row r="301" spans="1:6" x14ac:dyDescent="0.25">
      <c r="A301" s="14"/>
      <c r="B301" s="14"/>
      <c r="C301" s="14"/>
      <c r="D301" s="199"/>
      <c r="E301" s="199"/>
      <c r="F301" s="486"/>
    </row>
    <row r="302" spans="1:6" x14ac:dyDescent="0.25">
      <c r="A302" s="14"/>
      <c r="B302" s="14"/>
      <c r="C302" s="14"/>
      <c r="D302" s="199"/>
      <c r="E302" s="199"/>
      <c r="F302" s="486"/>
    </row>
    <row r="303" spans="1:6" x14ac:dyDescent="0.25">
      <c r="A303" s="14"/>
      <c r="B303" s="14"/>
      <c r="C303" s="14"/>
      <c r="D303" s="199"/>
      <c r="E303" s="199"/>
      <c r="F303" s="486"/>
    </row>
    <row r="304" spans="1:6" x14ac:dyDescent="0.25">
      <c r="A304" s="14"/>
      <c r="B304" s="14"/>
      <c r="C304" s="14"/>
      <c r="D304" s="199"/>
      <c r="E304" s="199"/>
      <c r="F304" s="486"/>
    </row>
    <row r="305" spans="1:6" x14ac:dyDescent="0.25">
      <c r="A305" s="14"/>
      <c r="B305" s="14"/>
      <c r="C305" s="14"/>
      <c r="D305" s="199"/>
      <c r="E305" s="199"/>
      <c r="F305" s="486"/>
    </row>
    <row r="306" spans="1:6" x14ac:dyDescent="0.25">
      <c r="A306" s="14"/>
      <c r="B306" s="14"/>
      <c r="C306" s="14"/>
      <c r="D306" s="199"/>
      <c r="E306" s="199"/>
      <c r="F306" s="486"/>
    </row>
    <row r="307" spans="1:6" x14ac:dyDescent="0.25">
      <c r="A307" s="14"/>
      <c r="B307" s="14"/>
      <c r="C307" s="14"/>
      <c r="D307" s="199"/>
      <c r="E307" s="199"/>
      <c r="F307" s="486"/>
    </row>
    <row r="308" spans="1:6" x14ac:dyDescent="0.25">
      <c r="A308" s="14"/>
      <c r="B308" s="14"/>
      <c r="C308" s="14"/>
      <c r="D308" s="199"/>
      <c r="E308" s="199"/>
      <c r="F308" s="486"/>
    </row>
    <row r="309" spans="1:6" x14ac:dyDescent="0.25">
      <c r="A309" s="14"/>
      <c r="B309" s="14"/>
      <c r="C309" s="14"/>
      <c r="D309" s="199"/>
      <c r="E309" s="199"/>
      <c r="F309" s="486"/>
    </row>
    <row r="310" spans="1:6" x14ac:dyDescent="0.25">
      <c r="A310" s="14"/>
      <c r="B310" s="14"/>
      <c r="C310" s="14"/>
      <c r="D310" s="199"/>
      <c r="E310" s="199"/>
      <c r="F310" s="486"/>
    </row>
    <row r="311" spans="1:6" x14ac:dyDescent="0.25">
      <c r="A311" s="14"/>
      <c r="B311" s="14"/>
      <c r="C311" s="14"/>
      <c r="D311" s="199"/>
      <c r="E311" s="199"/>
      <c r="F311" s="486"/>
    </row>
    <row r="312" spans="1:6" x14ac:dyDescent="0.25">
      <c r="A312" s="14"/>
      <c r="B312" s="14"/>
      <c r="C312" s="14"/>
      <c r="D312" s="199"/>
      <c r="E312" s="199"/>
      <c r="F312" s="486"/>
    </row>
    <row r="313" spans="1:6" x14ac:dyDescent="0.25">
      <c r="A313" s="14"/>
      <c r="B313" s="14"/>
      <c r="C313" s="14"/>
      <c r="D313" s="199"/>
      <c r="E313" s="199"/>
      <c r="F313" s="486"/>
    </row>
    <row r="314" spans="1:6" x14ac:dyDescent="0.25">
      <c r="A314" s="14"/>
      <c r="B314" s="14"/>
      <c r="C314" s="14"/>
      <c r="D314" s="199"/>
      <c r="E314" s="199"/>
      <c r="F314" s="486"/>
    </row>
    <row r="315" spans="1:6" x14ac:dyDescent="0.25">
      <c r="A315" s="14"/>
      <c r="B315" s="14"/>
      <c r="C315" s="14"/>
      <c r="D315" s="199"/>
      <c r="E315" s="199"/>
      <c r="F315" s="486"/>
    </row>
    <row r="316" spans="1:6" x14ac:dyDescent="0.25">
      <c r="A316" s="14"/>
      <c r="B316" s="14"/>
      <c r="C316" s="14"/>
      <c r="D316" s="199"/>
      <c r="E316" s="199"/>
      <c r="F316" s="486"/>
    </row>
    <row r="317" spans="1:6" x14ac:dyDescent="0.25">
      <c r="A317" s="14"/>
      <c r="B317" s="14"/>
      <c r="C317" s="14"/>
      <c r="D317" s="199"/>
      <c r="E317" s="199"/>
      <c r="F317" s="486"/>
    </row>
    <row r="318" spans="1:6" x14ac:dyDescent="0.25">
      <c r="A318" s="14"/>
      <c r="B318" s="14"/>
      <c r="C318" s="14"/>
      <c r="D318" s="199"/>
      <c r="E318" s="199"/>
      <c r="F318" s="486"/>
    </row>
    <row r="319" spans="1:6" x14ac:dyDescent="0.25">
      <c r="A319" s="14"/>
      <c r="B319" s="14"/>
      <c r="C319" s="14"/>
      <c r="D319" s="199"/>
      <c r="E319" s="199"/>
      <c r="F319" s="486"/>
    </row>
    <row r="320" spans="1:6" x14ac:dyDescent="0.25">
      <c r="A320" s="14"/>
      <c r="B320" s="14"/>
      <c r="C320" s="14"/>
      <c r="D320" s="199"/>
      <c r="E320" s="199"/>
      <c r="F320" s="486"/>
    </row>
    <row r="321" spans="1:6" x14ac:dyDescent="0.25">
      <c r="A321" s="14"/>
      <c r="B321" s="14"/>
      <c r="C321" s="14"/>
      <c r="D321" s="199"/>
      <c r="E321" s="199"/>
      <c r="F321" s="486"/>
    </row>
    <row r="322" spans="1:6" x14ac:dyDescent="0.25">
      <c r="A322" s="14"/>
      <c r="B322" s="14"/>
      <c r="C322" s="14"/>
      <c r="D322" s="199"/>
      <c r="E322" s="199"/>
      <c r="F322" s="486"/>
    </row>
    <row r="323" spans="1:6" x14ac:dyDescent="0.25">
      <c r="A323" s="14"/>
      <c r="B323" s="14"/>
      <c r="C323" s="14"/>
      <c r="D323" s="199"/>
      <c r="E323" s="199"/>
      <c r="F323" s="486"/>
    </row>
    <row r="324" spans="1:6" x14ac:dyDescent="0.25">
      <c r="A324" s="14"/>
      <c r="B324" s="14"/>
      <c r="C324" s="14"/>
      <c r="D324" s="199"/>
      <c r="E324" s="199"/>
      <c r="F324" s="486"/>
    </row>
    <row r="325" spans="1:6" x14ac:dyDescent="0.25">
      <c r="A325" s="14"/>
      <c r="B325" s="14"/>
      <c r="C325" s="14"/>
      <c r="D325" s="199"/>
      <c r="E325" s="199"/>
      <c r="F325" s="486"/>
    </row>
    <row r="326" spans="1:6" x14ac:dyDescent="0.25">
      <c r="A326" s="14"/>
      <c r="B326" s="14"/>
      <c r="C326" s="14"/>
      <c r="D326" s="199"/>
      <c r="E326" s="199"/>
      <c r="F326" s="486"/>
    </row>
    <row r="327" spans="1:6" x14ac:dyDescent="0.25">
      <c r="A327" s="14"/>
      <c r="B327" s="14"/>
      <c r="C327" s="14"/>
      <c r="D327" s="199"/>
      <c r="E327" s="199"/>
      <c r="F327" s="486"/>
    </row>
    <row r="328" spans="1:6" x14ac:dyDescent="0.25">
      <c r="A328" s="14"/>
      <c r="B328" s="14"/>
      <c r="C328" s="14"/>
      <c r="D328" s="199"/>
      <c r="E328" s="199"/>
      <c r="F328" s="486"/>
    </row>
    <row r="329" spans="1:6" x14ac:dyDescent="0.25">
      <c r="A329" s="14"/>
      <c r="B329" s="14"/>
      <c r="C329" s="14"/>
      <c r="D329" s="199"/>
      <c r="E329" s="199"/>
      <c r="F329" s="486"/>
    </row>
    <row r="330" spans="1:6" x14ac:dyDescent="0.25">
      <c r="A330" s="14"/>
      <c r="B330" s="14"/>
      <c r="C330" s="14"/>
      <c r="D330" s="199"/>
      <c r="E330" s="199"/>
      <c r="F330" s="486"/>
    </row>
    <row r="331" spans="1:6" x14ac:dyDescent="0.25">
      <c r="A331" s="14"/>
      <c r="B331" s="14"/>
      <c r="C331" s="14"/>
      <c r="D331" s="199"/>
      <c r="E331" s="199"/>
      <c r="F331" s="486"/>
    </row>
    <row r="332" spans="1:6" x14ac:dyDescent="0.25">
      <c r="A332" s="14"/>
      <c r="B332" s="14"/>
      <c r="C332" s="14"/>
      <c r="D332" s="199"/>
      <c r="E332" s="199"/>
      <c r="F332" s="486"/>
    </row>
    <row r="333" spans="1:6" x14ac:dyDescent="0.25">
      <c r="A333" s="14"/>
      <c r="B333" s="14"/>
      <c r="C333" s="14"/>
      <c r="D333" s="199"/>
      <c r="E333" s="199"/>
      <c r="F333" s="486"/>
    </row>
    <row r="334" spans="1:6" x14ac:dyDescent="0.25">
      <c r="A334" s="14"/>
      <c r="B334" s="14"/>
      <c r="C334" s="14"/>
      <c r="D334" s="199"/>
      <c r="E334" s="199"/>
      <c r="F334" s="486"/>
    </row>
    <row r="335" spans="1:6" x14ac:dyDescent="0.25">
      <c r="A335" s="14"/>
      <c r="B335" s="14"/>
      <c r="C335" s="14"/>
      <c r="D335" s="199"/>
      <c r="E335" s="199"/>
      <c r="F335" s="486"/>
    </row>
    <row r="336" spans="1:6" x14ac:dyDescent="0.25">
      <c r="A336" s="14"/>
      <c r="B336" s="14"/>
      <c r="C336" s="14"/>
      <c r="D336" s="199"/>
      <c r="E336" s="199"/>
      <c r="F336" s="486"/>
    </row>
    <row r="337" spans="1:6" x14ac:dyDescent="0.25">
      <c r="A337" s="14"/>
      <c r="B337" s="14"/>
      <c r="C337" s="14"/>
      <c r="D337" s="199"/>
      <c r="E337" s="199"/>
      <c r="F337" s="486"/>
    </row>
    <row r="338" spans="1:6" x14ac:dyDescent="0.25">
      <c r="A338" s="14"/>
      <c r="B338" s="14"/>
      <c r="C338" s="14"/>
      <c r="D338" s="199"/>
      <c r="E338" s="199"/>
      <c r="F338" s="486"/>
    </row>
    <row r="339" spans="1:6" x14ac:dyDescent="0.25">
      <c r="A339" s="14"/>
      <c r="B339" s="14"/>
      <c r="C339" s="14"/>
      <c r="D339" s="199"/>
      <c r="E339" s="199"/>
      <c r="F339" s="486"/>
    </row>
    <row r="340" spans="1:6" x14ac:dyDescent="0.25">
      <c r="A340" s="14"/>
      <c r="B340" s="14"/>
      <c r="C340" s="14"/>
      <c r="D340" s="199"/>
      <c r="E340" s="199"/>
      <c r="F340" s="486"/>
    </row>
    <row r="341" spans="1:6" x14ac:dyDescent="0.25">
      <c r="A341" s="14"/>
      <c r="B341" s="14"/>
      <c r="C341" s="14"/>
      <c r="D341" s="199"/>
      <c r="E341" s="199"/>
      <c r="F341" s="486"/>
    </row>
    <row r="342" spans="1:6" x14ac:dyDescent="0.25">
      <c r="A342" s="14"/>
      <c r="B342" s="14"/>
      <c r="C342" s="14"/>
      <c r="D342" s="199"/>
      <c r="E342" s="199"/>
      <c r="F342" s="486"/>
    </row>
    <row r="343" spans="1:6" x14ac:dyDescent="0.25">
      <c r="A343" s="14"/>
      <c r="B343" s="14"/>
      <c r="C343" s="14"/>
      <c r="D343" s="199"/>
      <c r="E343" s="199"/>
      <c r="F343" s="486"/>
    </row>
    <row r="344" spans="1:6" x14ac:dyDescent="0.25">
      <c r="A344" s="14"/>
      <c r="B344" s="14"/>
      <c r="C344" s="14"/>
      <c r="D344" s="199"/>
      <c r="E344" s="199"/>
      <c r="F344" s="486"/>
    </row>
    <row r="345" spans="1:6" x14ac:dyDescent="0.25">
      <c r="A345" s="14"/>
      <c r="B345" s="14"/>
      <c r="C345" s="14"/>
      <c r="D345" s="199"/>
      <c r="E345" s="199"/>
      <c r="F345" s="486"/>
    </row>
    <row r="346" spans="1:6" x14ac:dyDescent="0.25">
      <c r="A346" s="14"/>
      <c r="B346" s="14"/>
      <c r="C346" s="14"/>
      <c r="D346" s="199"/>
      <c r="E346" s="199"/>
      <c r="F346" s="486"/>
    </row>
    <row r="347" spans="1:6" x14ac:dyDescent="0.25">
      <c r="A347" s="14"/>
      <c r="B347" s="14"/>
      <c r="C347" s="14"/>
      <c r="D347" s="199"/>
      <c r="E347" s="199"/>
      <c r="F347" s="486"/>
    </row>
    <row r="348" spans="1:6" x14ac:dyDescent="0.25">
      <c r="A348" s="14"/>
      <c r="B348" s="14"/>
      <c r="C348" s="14"/>
      <c r="D348" s="199"/>
      <c r="E348" s="199"/>
      <c r="F348" s="486"/>
    </row>
    <row r="349" spans="1:6" x14ac:dyDescent="0.25">
      <c r="A349" s="14"/>
      <c r="B349" s="14"/>
      <c r="C349" s="14"/>
      <c r="D349" s="199"/>
      <c r="E349" s="199"/>
      <c r="F349" s="486"/>
    </row>
    <row r="350" spans="1:6" x14ac:dyDescent="0.25">
      <c r="A350" s="14"/>
      <c r="B350" s="14"/>
      <c r="C350" s="14"/>
      <c r="D350" s="199"/>
      <c r="E350" s="199"/>
      <c r="F350" s="486"/>
    </row>
    <row r="351" spans="1:6" x14ac:dyDescent="0.25">
      <c r="A351" s="14"/>
      <c r="B351" s="14"/>
      <c r="C351" s="14"/>
      <c r="D351" s="199"/>
      <c r="E351" s="199"/>
      <c r="F351" s="486"/>
    </row>
    <row r="352" spans="1:6" x14ac:dyDescent="0.25">
      <c r="A352" s="14"/>
      <c r="B352" s="14"/>
      <c r="C352" s="14"/>
      <c r="D352" s="199"/>
      <c r="E352" s="199"/>
      <c r="F352" s="486"/>
    </row>
    <row r="353" spans="1:6" x14ac:dyDescent="0.25">
      <c r="A353" s="14"/>
      <c r="B353" s="14"/>
      <c r="C353" s="14"/>
      <c r="D353" s="199"/>
      <c r="E353" s="199"/>
      <c r="F353" s="486"/>
    </row>
    <row r="354" spans="1:6" x14ac:dyDescent="0.25">
      <c r="A354" s="14"/>
      <c r="B354" s="14"/>
      <c r="C354" s="14"/>
      <c r="D354" s="199"/>
      <c r="E354" s="199"/>
      <c r="F354" s="486"/>
    </row>
    <row r="355" spans="1:6" x14ac:dyDescent="0.25">
      <c r="A355" s="14"/>
      <c r="B355" s="14"/>
      <c r="C355" s="14"/>
      <c r="D355" s="199"/>
      <c r="E355" s="199"/>
      <c r="F355" s="486"/>
    </row>
    <row r="356" spans="1:6" x14ac:dyDescent="0.25">
      <c r="A356" s="14"/>
      <c r="B356" s="14"/>
      <c r="C356" s="14"/>
      <c r="D356" s="199"/>
      <c r="E356" s="199"/>
      <c r="F356" s="486"/>
    </row>
    <row r="357" spans="1:6" x14ac:dyDescent="0.25">
      <c r="A357" s="14"/>
      <c r="B357" s="14"/>
      <c r="C357" s="14"/>
      <c r="D357" s="199"/>
      <c r="E357" s="199"/>
      <c r="F357" s="486"/>
    </row>
    <row r="358" spans="1:6" x14ac:dyDescent="0.25">
      <c r="A358" s="14"/>
      <c r="B358" s="14"/>
      <c r="C358" s="14"/>
      <c r="D358" s="199"/>
      <c r="E358" s="199"/>
      <c r="F358" s="486"/>
    </row>
    <row r="359" spans="1:6" x14ac:dyDescent="0.25">
      <c r="A359" s="14"/>
      <c r="B359" s="14"/>
      <c r="C359" s="14"/>
      <c r="D359" s="199"/>
      <c r="E359" s="199"/>
      <c r="F359" s="486"/>
    </row>
    <row r="360" spans="1:6" x14ac:dyDescent="0.25">
      <c r="A360" s="14"/>
      <c r="B360" s="14"/>
      <c r="C360" s="14"/>
      <c r="D360" s="199"/>
      <c r="E360" s="199"/>
      <c r="F360" s="486"/>
    </row>
    <row r="361" spans="1:6" x14ac:dyDescent="0.25">
      <c r="A361" s="14"/>
      <c r="B361" s="14"/>
      <c r="C361" s="14"/>
      <c r="D361" s="199"/>
      <c r="E361" s="199"/>
      <c r="F361" s="486"/>
    </row>
    <row r="362" spans="1:6" x14ac:dyDescent="0.25">
      <c r="A362" s="14"/>
      <c r="B362" s="14"/>
      <c r="C362" s="14"/>
      <c r="D362" s="199"/>
      <c r="E362" s="199"/>
      <c r="F362" s="486"/>
    </row>
    <row r="363" spans="1:6" x14ac:dyDescent="0.25">
      <c r="A363" s="14"/>
      <c r="B363" s="14"/>
      <c r="C363" s="14"/>
      <c r="D363" s="199"/>
      <c r="E363" s="199"/>
      <c r="F363" s="486"/>
    </row>
    <row r="364" spans="1:6" x14ac:dyDescent="0.25">
      <c r="A364" s="14"/>
      <c r="B364" s="14"/>
      <c r="C364" s="14"/>
      <c r="D364" s="199"/>
      <c r="E364" s="199"/>
      <c r="F364" s="486"/>
    </row>
    <row r="365" spans="1:6" x14ac:dyDescent="0.25">
      <c r="A365" s="14"/>
      <c r="B365" s="14"/>
      <c r="C365" s="14"/>
      <c r="D365" s="199"/>
      <c r="E365" s="199"/>
      <c r="F365" s="486"/>
    </row>
    <row r="366" spans="1:6" x14ac:dyDescent="0.25">
      <c r="A366" s="14"/>
      <c r="B366" s="14"/>
      <c r="C366" s="14"/>
      <c r="D366" s="199"/>
      <c r="E366" s="199"/>
      <c r="F366" s="486"/>
    </row>
    <row r="367" spans="1:6" x14ac:dyDescent="0.25">
      <c r="A367" s="14"/>
      <c r="B367" s="14"/>
      <c r="C367" s="14"/>
      <c r="D367" s="199"/>
      <c r="E367" s="199"/>
      <c r="F367" s="486"/>
    </row>
  </sheetData>
  <mergeCells count="12">
    <mergeCell ref="A83:B83"/>
    <mergeCell ref="C83:D83"/>
    <mergeCell ref="E83:F83"/>
    <mergeCell ref="A86:F86"/>
    <mergeCell ref="A1:F1"/>
    <mergeCell ref="A2:F2"/>
    <mergeCell ref="A3:F3"/>
    <mergeCell ref="A76:F76"/>
    <mergeCell ref="A82:B82"/>
    <mergeCell ref="C82:D82"/>
    <mergeCell ref="A77:F77"/>
    <mergeCell ref="B5:F5"/>
  </mergeCells>
  <phoneticPr fontId="15" type="noConversion"/>
  <printOptions horizontalCentered="1"/>
  <pageMargins left="1.1811023622047245" right="0.78740157480314965" top="2.1949999999999998" bottom="0.77" header="0.51181102362204722" footer="0.51181102362204722"/>
  <pageSetup paperSize="9" scale="47"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56:J158"/>
  <sheetViews>
    <sheetView topLeftCell="A148" zoomScale="90" zoomScaleNormal="90" zoomScaleSheetLayoutView="80" workbookViewId="0">
      <selection activeCell="O158" sqref="O158"/>
    </sheetView>
  </sheetViews>
  <sheetFormatPr baseColWidth="10" defaultRowHeight="15" x14ac:dyDescent="0.2"/>
  <cols>
    <col min="1" max="14" width="11.42578125" style="200"/>
    <col min="15" max="15" width="19.85546875" style="200" bestFit="1" customWidth="1"/>
    <col min="16" max="16384" width="11.42578125" style="200"/>
  </cols>
  <sheetData>
    <row r="156" spans="2:10" x14ac:dyDescent="0.2">
      <c r="B156" s="666"/>
      <c r="C156" s="666"/>
      <c r="E156" s="664"/>
      <c r="F156" s="664"/>
      <c r="G156" s="664"/>
      <c r="I156" s="662"/>
      <c r="J156" s="662"/>
    </row>
    <row r="157" spans="2:10" x14ac:dyDescent="0.2">
      <c r="B157" s="650"/>
      <c r="C157" s="650"/>
      <c r="E157" s="639"/>
      <c r="F157" s="639"/>
      <c r="G157" s="639"/>
      <c r="I157" s="665"/>
      <c r="J157" s="665"/>
    </row>
    <row r="158" spans="2:10" x14ac:dyDescent="0.2">
      <c r="B158" s="480"/>
      <c r="C158" s="480"/>
      <c r="E158" s="481"/>
      <c r="F158" s="481"/>
      <c r="G158" s="481"/>
      <c r="I158" s="483"/>
      <c r="J158" s="483"/>
    </row>
  </sheetData>
  <mergeCells count="6">
    <mergeCell ref="E157:G157"/>
    <mergeCell ref="E156:G156"/>
    <mergeCell ref="I156:J156"/>
    <mergeCell ref="I157:J157"/>
    <mergeCell ref="B156:C156"/>
    <mergeCell ref="B157:C157"/>
  </mergeCells>
  <pageMargins left="0.7" right="0.7" top="0.75" bottom="0.75" header="0.3" footer="0.3"/>
  <pageSetup scale="57"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A54"/>
  <sheetViews>
    <sheetView showGridLines="0" view="pageBreakPreview" topLeftCell="A23" zoomScale="90" zoomScaleNormal="90" zoomScaleSheetLayoutView="90" workbookViewId="0">
      <selection activeCell="I47" sqref="I47"/>
    </sheetView>
  </sheetViews>
  <sheetFormatPr baseColWidth="10" defaultRowHeight="12.75" x14ac:dyDescent="0.2"/>
  <cols>
    <col min="1" max="1" width="2.5703125" style="35" customWidth="1"/>
    <col min="2" max="2" width="2" style="35" customWidth="1"/>
    <col min="3" max="3" width="25.7109375" style="35" customWidth="1"/>
    <col min="4" max="4" width="20.42578125" style="35" customWidth="1"/>
    <col min="5" max="5" width="17.28515625" style="35" bestFit="1" customWidth="1"/>
    <col min="6" max="6" width="14.5703125" style="35" customWidth="1"/>
    <col min="7" max="7" width="14.85546875" style="35" customWidth="1"/>
    <col min="8" max="8" width="20.85546875" style="35" customWidth="1"/>
    <col min="9" max="9" width="18" style="35" customWidth="1"/>
    <col min="10" max="10" width="15.42578125" style="35" bestFit="1" customWidth="1"/>
    <col min="11" max="11" width="16.42578125" style="35" customWidth="1"/>
    <col min="12" max="12" width="14.85546875" style="35" customWidth="1"/>
    <col min="13" max="14" width="18.42578125" style="35" customWidth="1"/>
    <col min="15" max="15" width="22.5703125" style="359" bestFit="1" customWidth="1"/>
    <col min="16" max="16" width="28" style="359" customWidth="1"/>
    <col min="17" max="17" width="22.140625" style="359" bestFit="1" customWidth="1"/>
    <col min="18" max="18" width="26" style="359" customWidth="1"/>
    <col min="19" max="19" width="16.42578125" style="359" bestFit="1" customWidth="1"/>
    <col min="20" max="20" width="13.85546875" style="359" bestFit="1" customWidth="1"/>
    <col min="21" max="22" width="11.42578125" style="359"/>
    <col min="23" max="23" width="13.85546875" style="359" bestFit="1" customWidth="1"/>
    <col min="24" max="24" width="11.42578125" style="359"/>
    <col min="25" max="25" width="25" style="359" customWidth="1"/>
    <col min="26" max="26" width="11.42578125" style="359"/>
    <col min="27" max="27" width="32" style="359" customWidth="1"/>
    <col min="28" max="105" width="11.42578125" style="359"/>
    <col min="106" max="16384" width="11.42578125" style="35"/>
  </cols>
  <sheetData>
    <row r="1" spans="1:27" ht="19.5" x14ac:dyDescent="0.25">
      <c r="A1" s="42"/>
      <c r="B1" s="43"/>
      <c r="C1" s="43"/>
      <c r="D1" s="43"/>
      <c r="E1" s="43"/>
      <c r="F1" s="43"/>
      <c r="G1" s="43"/>
      <c r="H1" s="43"/>
      <c r="I1" s="43"/>
      <c r="J1" s="43"/>
      <c r="K1" s="43"/>
      <c r="L1" s="43"/>
      <c r="M1" s="43"/>
      <c r="N1" s="268" t="s">
        <v>132</v>
      </c>
      <c r="P1" s="376"/>
      <c r="Q1" s="376"/>
    </row>
    <row r="2" spans="1:27" ht="19.5" x14ac:dyDescent="0.25">
      <c r="A2" s="673" t="str">
        <f>+[4]ACTIVO!A2</f>
        <v xml:space="preserve">BALANCE GENERAL </v>
      </c>
      <c r="B2" s="673"/>
      <c r="C2" s="673"/>
      <c r="D2" s="673"/>
      <c r="E2" s="673"/>
      <c r="F2" s="673"/>
      <c r="G2" s="673"/>
      <c r="H2" s="673"/>
      <c r="I2" s="673"/>
      <c r="J2" s="673"/>
      <c r="K2" s="673"/>
      <c r="L2" s="673"/>
      <c r="M2" s="673"/>
      <c r="N2" s="673"/>
      <c r="O2" s="673"/>
      <c r="P2" s="358"/>
      <c r="Q2" s="358"/>
    </row>
    <row r="3" spans="1:27" s="359" customFormat="1" ht="19.5" x14ac:dyDescent="0.25">
      <c r="A3" s="674" t="str">
        <f>+RESULTADO!A4</f>
        <v>1° DE ENERO Y EL 30 DE JUNIO DE 2020 y 2019</v>
      </c>
      <c r="B3" s="674"/>
      <c r="C3" s="674"/>
      <c r="D3" s="674"/>
      <c r="E3" s="674"/>
      <c r="F3" s="674"/>
      <c r="G3" s="674"/>
      <c r="H3" s="674"/>
      <c r="I3" s="674"/>
      <c r="J3" s="674"/>
      <c r="K3" s="674"/>
      <c r="L3" s="674"/>
      <c r="M3" s="674"/>
      <c r="N3" s="674"/>
      <c r="O3" s="674"/>
      <c r="P3" s="358"/>
      <c r="Q3" s="358"/>
    </row>
    <row r="4" spans="1:27" ht="19.5" x14ac:dyDescent="0.25">
      <c r="A4" s="673" t="s">
        <v>33</v>
      </c>
      <c r="B4" s="673"/>
      <c r="C4" s="673"/>
      <c r="D4" s="673"/>
      <c r="E4" s="673"/>
      <c r="F4" s="673"/>
      <c r="G4" s="673"/>
      <c r="H4" s="673"/>
      <c r="I4" s="673"/>
      <c r="J4" s="673"/>
      <c r="K4" s="673"/>
      <c r="L4" s="673"/>
      <c r="M4" s="673"/>
      <c r="N4" s="673"/>
      <c r="O4" s="673"/>
      <c r="P4" s="358"/>
      <c r="Q4" s="358"/>
    </row>
    <row r="5" spans="1:27" ht="19.5" x14ac:dyDescent="0.25">
      <c r="A5" s="552"/>
      <c r="B5" s="552"/>
      <c r="C5" s="552"/>
      <c r="D5" s="552"/>
      <c r="E5" s="552"/>
      <c r="F5" s="552"/>
      <c r="G5" s="552"/>
      <c r="H5" s="552"/>
      <c r="I5" s="552"/>
      <c r="J5" s="552"/>
      <c r="K5" s="552"/>
      <c r="L5" s="552"/>
      <c r="M5" s="552"/>
      <c r="N5" s="552"/>
      <c r="O5" s="552"/>
      <c r="P5" s="358"/>
      <c r="Q5" s="358"/>
    </row>
    <row r="6" spans="1:27" ht="19.5" x14ac:dyDescent="0.25">
      <c r="A6" s="552"/>
      <c r="B6" s="552"/>
      <c r="C6" s="641" t="s">
        <v>414</v>
      </c>
      <c r="D6" s="641"/>
      <c r="E6" s="641"/>
      <c r="F6" s="641"/>
      <c r="G6" s="641"/>
      <c r="H6" s="641"/>
      <c r="I6" s="641"/>
      <c r="J6" s="641"/>
      <c r="K6" s="641"/>
      <c r="L6" s="641"/>
      <c r="M6" s="641"/>
      <c r="N6" s="641"/>
      <c r="O6" s="552"/>
      <c r="P6" s="358"/>
      <c r="Q6" s="358"/>
    </row>
    <row r="7" spans="1:27" ht="9" customHeight="1" x14ac:dyDescent="0.25">
      <c r="A7" s="266"/>
      <c r="B7" s="266"/>
      <c r="C7" s="266"/>
      <c r="D7" s="266"/>
      <c r="E7" s="266"/>
      <c r="F7" s="266"/>
      <c r="G7" s="266"/>
      <c r="H7" s="266"/>
      <c r="I7" s="266"/>
      <c r="J7" s="266"/>
      <c r="K7" s="266"/>
      <c r="L7" s="266"/>
      <c r="M7" s="266"/>
      <c r="N7" s="266"/>
      <c r="O7" s="373"/>
      <c r="P7" s="358"/>
      <c r="Q7" s="358"/>
    </row>
    <row r="8" spans="1:27" ht="19.5" x14ac:dyDescent="0.25">
      <c r="A8" s="673" t="s">
        <v>24</v>
      </c>
      <c r="B8" s="673"/>
      <c r="C8" s="673"/>
      <c r="D8" s="673"/>
      <c r="E8" s="673"/>
      <c r="F8" s="673"/>
      <c r="G8" s="673"/>
      <c r="H8" s="673"/>
      <c r="I8" s="673"/>
      <c r="J8" s="673"/>
      <c r="K8" s="673"/>
      <c r="L8" s="673"/>
      <c r="M8" s="673"/>
      <c r="N8" s="673"/>
      <c r="O8" s="673"/>
      <c r="P8" s="358"/>
      <c r="Q8" s="358"/>
    </row>
    <row r="9" spans="1:27" ht="19.5" x14ac:dyDescent="0.25">
      <c r="P9" s="358"/>
    </row>
    <row r="10" spans="1:27" ht="15.75" customHeight="1" x14ac:dyDescent="0.25">
      <c r="A10" s="44"/>
      <c r="B10" s="667" t="s">
        <v>183</v>
      </c>
      <c r="C10" s="668"/>
      <c r="D10" s="671" t="s">
        <v>35</v>
      </c>
      <c r="E10" s="671"/>
      <c r="F10" s="671"/>
      <c r="G10" s="671"/>
      <c r="H10" s="671"/>
      <c r="I10" s="675" t="s">
        <v>36</v>
      </c>
      <c r="J10" s="676"/>
      <c r="K10" s="676"/>
      <c r="L10" s="676"/>
      <c r="M10" s="677"/>
      <c r="N10" s="678" t="s">
        <v>31</v>
      </c>
      <c r="P10" s="358"/>
    </row>
    <row r="11" spans="1:27" ht="44.25" customHeight="1" x14ac:dyDescent="0.25">
      <c r="A11" s="45"/>
      <c r="B11" s="669"/>
      <c r="C11" s="670"/>
      <c r="D11" s="46" t="s">
        <v>25</v>
      </c>
      <c r="E11" s="46" t="s">
        <v>26</v>
      </c>
      <c r="F11" s="46" t="s">
        <v>27</v>
      </c>
      <c r="G11" s="46" t="s">
        <v>28</v>
      </c>
      <c r="H11" s="46" t="s">
        <v>29</v>
      </c>
      <c r="I11" s="46" t="s">
        <v>205</v>
      </c>
      <c r="J11" s="46" t="s">
        <v>30</v>
      </c>
      <c r="K11" s="46" t="s">
        <v>27</v>
      </c>
      <c r="L11" s="46" t="s">
        <v>290</v>
      </c>
      <c r="M11" s="46" t="s">
        <v>204</v>
      </c>
      <c r="N11" s="679"/>
      <c r="P11" s="358"/>
    </row>
    <row r="12" spans="1:27" ht="13.5" customHeight="1" x14ac:dyDescent="0.25">
      <c r="A12" s="44"/>
      <c r="B12" s="47"/>
      <c r="C12" s="48"/>
      <c r="D12" s="45"/>
      <c r="E12" s="267"/>
      <c r="F12" s="45"/>
      <c r="G12" s="49"/>
      <c r="H12" s="45"/>
      <c r="I12" s="49"/>
      <c r="J12" s="48"/>
      <c r="K12" s="49"/>
      <c r="L12" s="48"/>
      <c r="M12" s="50"/>
      <c r="N12" s="267"/>
      <c r="P12" s="358"/>
    </row>
    <row r="13" spans="1:27" s="287" customFormat="1" ht="13.5" customHeight="1" x14ac:dyDescent="0.25">
      <c r="A13" s="202"/>
      <c r="B13" s="369"/>
      <c r="C13" s="370" t="s">
        <v>229</v>
      </c>
      <c r="D13" s="398">
        <v>5564241873</v>
      </c>
      <c r="E13" s="398">
        <v>0</v>
      </c>
      <c r="F13" s="491">
        <v>0</v>
      </c>
      <c r="G13" s="398">
        <f>12673914*6</f>
        <v>76043484</v>
      </c>
      <c r="H13" s="347">
        <f>+D13+E13-F13+G13</f>
        <v>5640285357</v>
      </c>
      <c r="I13" s="352">
        <v>0</v>
      </c>
      <c r="J13" s="347"/>
      <c r="K13" s="399"/>
      <c r="L13" s="399"/>
      <c r="M13" s="352">
        <f>+I13+J13-K13+L13</f>
        <v>0</v>
      </c>
      <c r="N13" s="352">
        <f>+H13-M13</f>
        <v>5640285357</v>
      </c>
      <c r="P13" s="358"/>
    </row>
    <row r="14" spans="1:27" s="287" customFormat="1" ht="13.5" customHeight="1" x14ac:dyDescent="0.25">
      <c r="A14" s="202"/>
      <c r="B14" s="369"/>
      <c r="C14" s="370"/>
      <c r="D14" s="352"/>
      <c r="E14" s="352"/>
      <c r="F14" s="347"/>
      <c r="G14" s="352"/>
      <c r="H14" s="347"/>
      <c r="I14" s="352"/>
      <c r="J14" s="347"/>
      <c r="K14" s="352"/>
      <c r="L14" s="352"/>
      <c r="M14" s="352"/>
      <c r="N14" s="352"/>
      <c r="P14" s="358"/>
      <c r="T14" s="359"/>
      <c r="W14" s="347"/>
      <c r="AA14" s="287">
        <v>4598918456</v>
      </c>
    </row>
    <row r="15" spans="1:27" s="287" customFormat="1" ht="18" customHeight="1" x14ac:dyDescent="0.25">
      <c r="A15" s="202"/>
      <c r="B15" s="369"/>
      <c r="C15" s="370" t="s">
        <v>230</v>
      </c>
      <c r="D15" s="398">
        <v>5463666111</v>
      </c>
      <c r="E15" s="352">
        <v>0</v>
      </c>
      <c r="F15" s="491">
        <v>0</v>
      </c>
      <c r="G15" s="352">
        <f>11963768*6</f>
        <v>71782608</v>
      </c>
      <c r="H15" s="347">
        <f>+D15+E15-F15+G15</f>
        <v>5535448719</v>
      </c>
      <c r="I15" s="352">
        <v>315460416</v>
      </c>
      <c r="J15" s="347">
        <f>13411745*6</f>
        <v>80470470</v>
      </c>
      <c r="K15" s="399">
        <v>0</v>
      </c>
      <c r="L15" s="399">
        <v>0</v>
      </c>
      <c r="M15" s="352">
        <f>+I15+J15-K15+L15</f>
        <v>395930886</v>
      </c>
      <c r="N15" s="352">
        <f>+H15-M15</f>
        <v>5139517833</v>
      </c>
      <c r="P15" s="358"/>
      <c r="T15" s="359"/>
      <c r="W15" s="347"/>
      <c r="Y15" s="347">
        <v>4606542687</v>
      </c>
      <c r="Z15" s="370"/>
      <c r="AA15" s="287">
        <v>5046848451</v>
      </c>
    </row>
    <row r="16" spans="1:27" s="287" customFormat="1" ht="13.5" customHeight="1" x14ac:dyDescent="0.25">
      <c r="A16" s="202"/>
      <c r="B16" s="369"/>
      <c r="C16" s="370"/>
      <c r="D16" s="352"/>
      <c r="E16" s="352"/>
      <c r="F16" s="347"/>
      <c r="G16" s="352"/>
      <c r="H16" s="347"/>
      <c r="I16" s="352"/>
      <c r="J16" s="347"/>
      <c r="K16" s="352"/>
      <c r="L16" s="352"/>
      <c r="M16" s="352"/>
      <c r="N16" s="352"/>
      <c r="P16" s="358"/>
      <c r="T16" s="359"/>
      <c r="W16" s="347"/>
      <c r="Y16" s="347">
        <v>5055215271</v>
      </c>
      <c r="Z16" s="370"/>
      <c r="AA16" s="287">
        <v>37784117</v>
      </c>
    </row>
    <row r="17" spans="1:27" s="287" customFormat="1" ht="12.75" customHeight="1" x14ac:dyDescent="0.25">
      <c r="A17" s="202"/>
      <c r="B17" s="369"/>
      <c r="C17" s="370" t="s">
        <v>238</v>
      </c>
      <c r="D17" s="398">
        <v>266429803</v>
      </c>
      <c r="E17" s="352">
        <v>0</v>
      </c>
      <c r="F17" s="370">
        <v>0</v>
      </c>
      <c r="G17" s="352">
        <f>473310*6</f>
        <v>2839860</v>
      </c>
      <c r="H17" s="347">
        <f>+D17+E17-F17+G17</f>
        <v>269269663</v>
      </c>
      <c r="I17" s="352">
        <v>28111041</v>
      </c>
      <c r="J17" s="347">
        <f>1874687*6</f>
        <v>11248122</v>
      </c>
      <c r="K17" s="352">
        <v>0</v>
      </c>
      <c r="L17" s="370">
        <v>0</v>
      </c>
      <c r="M17" s="352">
        <f>+I17+J17-K17+L17</f>
        <v>39359163</v>
      </c>
      <c r="N17" s="352">
        <f>+H17-M17</f>
        <v>229910500</v>
      </c>
      <c r="P17" s="358"/>
      <c r="T17" s="359"/>
      <c r="W17" s="347"/>
      <c r="Y17" s="347">
        <v>39938136</v>
      </c>
      <c r="Z17" s="370"/>
      <c r="AA17" s="287">
        <v>41869322</v>
      </c>
    </row>
    <row r="18" spans="1:27" s="287" customFormat="1" ht="13.5" customHeight="1" x14ac:dyDescent="0.25">
      <c r="A18" s="202"/>
      <c r="B18" s="369"/>
      <c r="C18" s="370"/>
      <c r="D18" s="352"/>
      <c r="E18" s="352"/>
      <c r="F18" s="347"/>
      <c r="G18" s="352"/>
      <c r="H18" s="347"/>
      <c r="I18" s="352"/>
      <c r="J18" s="347"/>
      <c r="K18" s="352"/>
      <c r="L18" s="352"/>
      <c r="M18" s="352"/>
      <c r="N18" s="352"/>
      <c r="P18" s="358"/>
      <c r="T18" s="359"/>
      <c r="W18" s="347"/>
      <c r="Y18" s="287">
        <v>82992710</v>
      </c>
      <c r="Z18" s="370"/>
      <c r="AA18" s="287">
        <v>10425552</v>
      </c>
    </row>
    <row r="19" spans="1:27" s="287" customFormat="1" ht="13.5" customHeight="1" x14ac:dyDescent="0.25">
      <c r="A19" s="202"/>
      <c r="B19" s="369"/>
      <c r="C19" s="370" t="s">
        <v>278</v>
      </c>
      <c r="D19" s="398">
        <v>138756797</v>
      </c>
      <c r="E19" s="352">
        <f>1781818+439562</f>
        <v>2221380</v>
      </c>
      <c r="F19" s="370">
        <v>0</v>
      </c>
      <c r="G19" s="352">
        <f>188430*6</f>
        <v>1130580</v>
      </c>
      <c r="H19" s="347">
        <f>+D19+E19-F19+G19</f>
        <v>142108757</v>
      </c>
      <c r="I19" s="352">
        <v>25612476</v>
      </c>
      <c r="J19" s="347">
        <f>1144023*6</f>
        <v>6864138</v>
      </c>
      <c r="K19" s="352">
        <v>0</v>
      </c>
      <c r="L19" s="370">
        <v>0</v>
      </c>
      <c r="M19" s="352">
        <f>+I19+J19-K19+L19</f>
        <v>32476614</v>
      </c>
      <c r="N19" s="352">
        <f>+H19-M19</f>
        <v>109632143</v>
      </c>
      <c r="P19" s="358"/>
      <c r="T19" s="359"/>
      <c r="W19" s="347"/>
      <c r="Y19" s="347">
        <v>15374894</v>
      </c>
      <c r="Z19" s="370"/>
      <c r="AA19" s="287">
        <v>335641138</v>
      </c>
    </row>
    <row r="20" spans="1:27" s="287" customFormat="1" ht="13.5" customHeight="1" x14ac:dyDescent="0.25">
      <c r="A20" s="202"/>
      <c r="B20" s="369"/>
      <c r="C20" s="370"/>
      <c r="D20" s="352"/>
      <c r="E20" s="352"/>
      <c r="F20" s="347"/>
      <c r="G20" s="352"/>
      <c r="H20" s="347"/>
      <c r="I20" s="352"/>
      <c r="J20" s="347"/>
      <c r="K20" s="352"/>
      <c r="L20" s="352"/>
      <c r="M20" s="352"/>
      <c r="N20" s="352"/>
      <c r="P20" s="358"/>
      <c r="T20" s="359"/>
      <c r="W20" s="347"/>
      <c r="Y20" s="52">
        <v>356638987</v>
      </c>
      <c r="Z20" s="370"/>
      <c r="AA20" s="287">
        <v>152954881</v>
      </c>
    </row>
    <row r="21" spans="1:27" s="287" customFormat="1" ht="13.5" customHeight="1" x14ac:dyDescent="0.25">
      <c r="A21" s="202"/>
      <c r="B21" s="369"/>
      <c r="C21" s="370" t="s">
        <v>367</v>
      </c>
      <c r="D21" s="398">
        <v>180617954</v>
      </c>
      <c r="E21" s="352">
        <v>0</v>
      </c>
      <c r="F21" s="370">
        <v>0</v>
      </c>
      <c r="G21" s="352">
        <f>291828*6</f>
        <v>1750968</v>
      </c>
      <c r="H21" s="347">
        <f>+D21+E21-F21+G21</f>
        <v>182368922</v>
      </c>
      <c r="I21" s="352">
        <v>30449582</v>
      </c>
      <c r="J21" s="347">
        <f>2270353*6</f>
        <v>13622118</v>
      </c>
      <c r="K21" s="352">
        <v>0</v>
      </c>
      <c r="L21" s="370">
        <v>0</v>
      </c>
      <c r="M21" s="352">
        <f>+I21+J21-K21+L21</f>
        <v>44071700</v>
      </c>
      <c r="N21" s="352">
        <f>+H21-M21</f>
        <v>138297222</v>
      </c>
      <c r="P21" s="358"/>
      <c r="T21" s="359"/>
      <c r="W21" s="347"/>
      <c r="Y21" s="52">
        <v>240158069</v>
      </c>
      <c r="Z21" s="370"/>
      <c r="AA21" s="287">
        <v>513144151</v>
      </c>
    </row>
    <row r="22" spans="1:27" s="287" customFormat="1" ht="13.5" customHeight="1" x14ac:dyDescent="0.25">
      <c r="A22" s="202"/>
      <c r="B22" s="369"/>
      <c r="C22" s="370"/>
      <c r="D22" s="352"/>
      <c r="E22" s="352"/>
      <c r="F22" s="347"/>
      <c r="G22" s="352"/>
      <c r="H22" s="347"/>
      <c r="I22" s="352"/>
      <c r="J22" s="347"/>
      <c r="K22" s="352"/>
      <c r="L22" s="370"/>
      <c r="M22" s="352"/>
      <c r="N22" s="352"/>
      <c r="P22" s="358"/>
      <c r="R22" s="359"/>
      <c r="T22" s="359"/>
      <c r="W22" s="347"/>
      <c r="Y22" s="52">
        <v>772217801</v>
      </c>
      <c r="Z22" s="370"/>
      <c r="AA22" s="359">
        <v>71287251</v>
      </c>
    </row>
    <row r="23" spans="1:27" s="287" customFormat="1" ht="13.5" customHeight="1" x14ac:dyDescent="0.25">
      <c r="A23" s="202"/>
      <c r="B23" s="369"/>
      <c r="C23" s="370" t="s">
        <v>239</v>
      </c>
      <c r="D23" s="398">
        <v>430018881</v>
      </c>
      <c r="E23" s="492">
        <f>1850000+2454545+2327273+793636</f>
        <v>7425454</v>
      </c>
      <c r="F23" s="370">
        <v>0</v>
      </c>
      <c r="G23" s="352">
        <f>+(726124*6)+(4523*6)</f>
        <v>4383882</v>
      </c>
      <c r="H23" s="347">
        <f>+D23+E23-F23+G23</f>
        <v>441828217</v>
      </c>
      <c r="I23" s="352">
        <v>133218331</v>
      </c>
      <c r="J23" s="347">
        <f>168540193-133218331</f>
        <v>35321862</v>
      </c>
      <c r="K23" s="352">
        <v>0</v>
      </c>
      <c r="L23" s="370">
        <v>0</v>
      </c>
      <c r="M23" s="352">
        <f>+I23+J23-K23+L23</f>
        <v>168540193</v>
      </c>
      <c r="N23" s="352">
        <f>+H23-M23</f>
        <v>273288024</v>
      </c>
      <c r="P23" s="358"/>
      <c r="T23" s="359"/>
      <c r="Y23" s="347">
        <v>80912428</v>
      </c>
      <c r="Z23" s="370"/>
    </row>
    <row r="24" spans="1:27" s="287" customFormat="1" ht="13.5" customHeight="1" x14ac:dyDescent="0.25">
      <c r="A24" s="202"/>
      <c r="B24" s="369"/>
      <c r="C24" s="370"/>
      <c r="D24" s="352"/>
      <c r="E24" s="352"/>
      <c r="F24" s="347"/>
      <c r="G24" s="352"/>
      <c r="H24" s="347"/>
      <c r="I24" s="352"/>
      <c r="J24" s="347"/>
      <c r="K24" s="352"/>
      <c r="L24" s="352"/>
      <c r="M24" s="352"/>
      <c r="N24" s="352"/>
      <c r="P24" s="358"/>
      <c r="T24" s="359"/>
      <c r="Y24" s="287">
        <v>-426484709</v>
      </c>
      <c r="Z24" s="370"/>
    </row>
    <row r="25" spans="1:27" s="269" customFormat="1" ht="18" customHeight="1" x14ac:dyDescent="0.25">
      <c r="A25" s="2"/>
      <c r="B25" s="51"/>
      <c r="C25" s="400" t="s">
        <v>277</v>
      </c>
      <c r="D25" s="398">
        <v>184301278</v>
      </c>
      <c r="E25" s="53">
        <v>1930000</v>
      </c>
      <c r="F25" s="400">
        <v>0</v>
      </c>
      <c r="G25" s="53">
        <f>281386*6</f>
        <v>1688316</v>
      </c>
      <c r="H25" s="52">
        <f>+D25+E25-F25+G25</f>
        <v>187919594</v>
      </c>
      <c r="I25" s="352">
        <v>57272121</v>
      </c>
      <c r="J25" s="52">
        <f>3264874*6</f>
        <v>19589244</v>
      </c>
      <c r="K25" s="53">
        <v>0</v>
      </c>
      <c r="L25" s="400">
        <v>0</v>
      </c>
      <c r="M25" s="53">
        <f>+I25+J25-K25+L25</f>
        <v>76861365</v>
      </c>
      <c r="N25" s="53">
        <f>+H25-M25</f>
        <v>111058229</v>
      </c>
      <c r="O25" s="287"/>
      <c r="P25" s="358"/>
      <c r="T25" s="35"/>
      <c r="Z25" s="400"/>
    </row>
    <row r="26" spans="1:27" s="269" customFormat="1" ht="13.5" customHeight="1" x14ac:dyDescent="0.25">
      <c r="A26" s="2"/>
      <c r="B26" s="51"/>
      <c r="C26" s="400"/>
      <c r="D26" s="53"/>
      <c r="E26" s="53"/>
      <c r="F26" s="52"/>
      <c r="G26" s="53"/>
      <c r="H26" s="52"/>
      <c r="I26" s="53"/>
      <c r="J26" s="52"/>
      <c r="K26" s="53"/>
      <c r="L26" s="53"/>
      <c r="M26" s="53"/>
      <c r="N26" s="53"/>
      <c r="O26" s="287"/>
      <c r="P26" s="358"/>
      <c r="T26" s="35"/>
      <c r="Z26" s="400"/>
    </row>
    <row r="27" spans="1:27" s="269" customFormat="1" ht="13.5" customHeight="1" x14ac:dyDescent="0.25">
      <c r="A27" s="2"/>
      <c r="B27" s="51"/>
      <c r="C27" s="400" t="s">
        <v>6</v>
      </c>
      <c r="D27" s="398">
        <v>1223736725</v>
      </c>
      <c r="E27" s="53">
        <v>0</v>
      </c>
      <c r="F27" s="400">
        <v>29692026</v>
      </c>
      <c r="G27" s="53">
        <f>(2033770*6)+73770</f>
        <v>12276390</v>
      </c>
      <c r="H27" s="52">
        <f>+D27+E27-F27+G27</f>
        <v>1206321089</v>
      </c>
      <c r="I27" s="352">
        <v>321015636</v>
      </c>
      <c r="J27" s="52">
        <f>(18199571*6)+5038711</f>
        <v>114236137</v>
      </c>
      <c r="K27" s="53">
        <v>19194712</v>
      </c>
      <c r="L27" s="400">
        <v>0</v>
      </c>
      <c r="M27" s="53">
        <f>+I27+J27-K27+L27</f>
        <v>416057061</v>
      </c>
      <c r="N27" s="53">
        <f>+H27-M27</f>
        <v>790264028</v>
      </c>
      <c r="O27" s="287"/>
      <c r="P27" s="358"/>
      <c r="T27" s="35"/>
      <c r="Z27" s="400"/>
    </row>
    <row r="28" spans="1:27" s="269" customFormat="1" ht="13.5" customHeight="1" x14ac:dyDescent="0.25">
      <c r="A28" s="2"/>
      <c r="B28" s="51"/>
      <c r="C28" s="400"/>
      <c r="D28" s="53"/>
      <c r="E28" s="53"/>
      <c r="F28" s="52"/>
      <c r="G28" s="53"/>
      <c r="H28" s="52"/>
      <c r="I28" s="53"/>
      <c r="J28" s="52"/>
      <c r="K28" s="53"/>
      <c r="L28" s="53"/>
      <c r="M28" s="53"/>
      <c r="N28" s="53"/>
      <c r="O28" s="287"/>
      <c r="P28" s="358"/>
      <c r="T28" s="35"/>
      <c r="Z28" s="400"/>
    </row>
    <row r="29" spans="1:27" s="269" customFormat="1" ht="16.5" customHeight="1" x14ac:dyDescent="0.25">
      <c r="A29" s="2"/>
      <c r="B29" s="51"/>
      <c r="C29" s="400" t="s">
        <v>245</v>
      </c>
      <c r="D29" s="398">
        <v>67155156</v>
      </c>
      <c r="E29" s="53">
        <v>0</v>
      </c>
      <c r="F29" s="400">
        <v>0</v>
      </c>
      <c r="G29" s="53">
        <f>+(121149*6)+(6049*6)</f>
        <v>763188</v>
      </c>
      <c r="H29" s="52">
        <f>+D29+E29-F29+G29</f>
        <v>67918344</v>
      </c>
      <c r="I29" s="352">
        <v>22934678</v>
      </c>
      <c r="J29" s="52">
        <f>28746314-22934678</f>
        <v>5811636</v>
      </c>
      <c r="K29" s="53">
        <v>0</v>
      </c>
      <c r="L29" s="400">
        <v>0</v>
      </c>
      <c r="M29" s="53">
        <f>+I29+J29-K29+L29</f>
        <v>28746314</v>
      </c>
      <c r="N29" s="53">
        <f>+H29-M29</f>
        <v>39172030</v>
      </c>
      <c r="O29" s="287"/>
      <c r="P29" s="358"/>
      <c r="T29" s="35"/>
      <c r="Z29" s="400"/>
    </row>
    <row r="30" spans="1:27" s="359" customFormat="1" ht="13.5" customHeight="1" x14ac:dyDescent="0.25">
      <c r="A30" s="202"/>
      <c r="B30" s="369"/>
      <c r="C30" s="370"/>
      <c r="D30" s="371"/>
      <c r="E30" s="493"/>
      <c r="F30" s="347"/>
      <c r="G30" s="352"/>
      <c r="H30" s="347"/>
      <c r="I30" s="352"/>
      <c r="J30" s="347"/>
      <c r="K30" s="352"/>
      <c r="L30" s="352"/>
      <c r="M30" s="352"/>
      <c r="N30" s="352"/>
      <c r="O30" s="287"/>
      <c r="P30" s="358"/>
      <c r="Z30" s="370"/>
    </row>
    <row r="31" spans="1:27" s="359" customFormat="1" ht="19.5" customHeight="1" x14ac:dyDescent="0.2">
      <c r="A31" s="202"/>
      <c r="B31" s="336"/>
      <c r="C31" s="564" t="s">
        <v>422</v>
      </c>
      <c r="D31" s="336">
        <f>SUM(D12:D30)</f>
        <v>13518924578</v>
      </c>
      <c r="E31" s="336">
        <f>SUM(E12:E30)</f>
        <v>11576834</v>
      </c>
      <c r="F31" s="337">
        <f>SUM(F12:F30)</f>
        <v>29692026</v>
      </c>
      <c r="G31" s="338">
        <f>SUM(G12:G30)</f>
        <v>172659276</v>
      </c>
      <c r="H31" s="338">
        <f>SUM(H12:H30)</f>
        <v>13673468662</v>
      </c>
      <c r="I31" s="338">
        <f t="shared" ref="I31:L31" si="0">SUM(I12:I30)</f>
        <v>934074281</v>
      </c>
      <c r="J31" s="339">
        <f>SUM(J12:J30)</f>
        <v>287163727</v>
      </c>
      <c r="K31" s="340">
        <f t="shared" si="0"/>
        <v>19194712</v>
      </c>
      <c r="L31" s="338">
        <f t="shared" si="0"/>
        <v>0</v>
      </c>
      <c r="M31" s="338">
        <f>SUM(M12:M30)</f>
        <v>1202043296</v>
      </c>
      <c r="N31" s="338">
        <f>+H31-M31</f>
        <v>12471425366</v>
      </c>
      <c r="Z31" s="370"/>
    </row>
    <row r="32" spans="1:27" s="359" customFormat="1" ht="19.5" customHeight="1" x14ac:dyDescent="0.25">
      <c r="A32" s="202"/>
      <c r="B32" s="336"/>
      <c r="C32" s="501" t="s">
        <v>423</v>
      </c>
      <c r="D32" s="339">
        <v>12090951792</v>
      </c>
      <c r="E32" s="337">
        <v>768733016</v>
      </c>
      <c r="F32" s="338">
        <v>19136359</v>
      </c>
      <c r="G32" s="338">
        <v>174379260</v>
      </c>
      <c r="H32" s="338">
        <v>13014927709</v>
      </c>
      <c r="I32" s="339">
        <v>424781992</v>
      </c>
      <c r="J32" s="340">
        <v>212390988</v>
      </c>
      <c r="K32" s="338">
        <v>0</v>
      </c>
      <c r="L32" s="338">
        <v>0</v>
      </c>
      <c r="M32" s="336">
        <v>637172980</v>
      </c>
      <c r="N32" s="338">
        <v>12377754729</v>
      </c>
      <c r="P32" s="358"/>
    </row>
    <row r="33" spans="1:16" ht="15" customHeight="1" x14ac:dyDescent="0.25">
      <c r="A33" s="2"/>
      <c r="B33" s="265"/>
      <c r="C33" s="265"/>
      <c r="D33" s="265"/>
      <c r="E33" s="265"/>
      <c r="F33" s="265"/>
      <c r="G33" s="265"/>
      <c r="H33" s="214"/>
      <c r="I33" s="265"/>
      <c r="J33" s="265"/>
      <c r="K33" s="265"/>
      <c r="L33" s="265"/>
      <c r="M33" s="265"/>
      <c r="N33" s="265"/>
      <c r="O33" s="377"/>
      <c r="P33" s="358"/>
    </row>
    <row r="34" spans="1:16" ht="15" customHeight="1" x14ac:dyDescent="0.25">
      <c r="A34" s="2"/>
      <c r="B34" s="680" t="s">
        <v>300</v>
      </c>
      <c r="C34" s="680"/>
      <c r="D34" s="680"/>
      <c r="E34" s="680"/>
      <c r="F34" s="680"/>
      <c r="G34" s="680"/>
      <c r="H34" s="680"/>
      <c r="I34" s="680"/>
      <c r="J34" s="680"/>
      <c r="K34" s="680"/>
      <c r="L34" s="680"/>
      <c r="M34" s="680"/>
      <c r="N34" s="680"/>
      <c r="O34" s="377"/>
      <c r="P34" s="358"/>
    </row>
    <row r="35" spans="1:16" ht="15" customHeight="1" x14ac:dyDescent="0.2">
      <c r="A35" s="2"/>
      <c r="B35" s="265"/>
      <c r="C35" s="283"/>
      <c r="D35" s="283"/>
      <c r="E35" s="283"/>
      <c r="F35" s="283"/>
      <c r="G35" s="283"/>
      <c r="H35" s="283"/>
      <c r="I35" s="283"/>
      <c r="J35" s="283"/>
      <c r="K35" s="283"/>
      <c r="L35" s="283"/>
      <c r="M35" s="283"/>
      <c r="N35" s="308"/>
      <c r="O35" s="377"/>
      <c r="P35" s="377"/>
    </row>
    <row r="36" spans="1:16" ht="15" customHeight="1" x14ac:dyDescent="0.2">
      <c r="A36" s="2"/>
      <c r="B36" s="265"/>
      <c r="C36" s="265"/>
      <c r="D36" s="265"/>
      <c r="E36" s="265"/>
      <c r="F36" s="265"/>
      <c r="G36" s="265"/>
      <c r="H36" s="214"/>
      <c r="I36" s="265"/>
      <c r="J36" s="265"/>
      <c r="K36" s="265"/>
      <c r="L36" s="265"/>
      <c r="M36" s="265"/>
      <c r="N36" s="265"/>
      <c r="O36" s="377"/>
      <c r="P36" s="377"/>
    </row>
    <row r="37" spans="1:16" ht="15" customHeight="1" x14ac:dyDescent="0.2">
      <c r="A37" s="2"/>
      <c r="B37" s="265"/>
      <c r="C37" s="265"/>
      <c r="D37" s="265"/>
      <c r="E37" s="265"/>
      <c r="F37" s="265"/>
      <c r="G37" s="265"/>
      <c r="H37" s="265"/>
      <c r="I37" s="265"/>
      <c r="J37" s="347"/>
      <c r="K37" s="265"/>
      <c r="L37" s="265"/>
      <c r="M37" s="265"/>
      <c r="N37" s="265"/>
      <c r="O37" s="377"/>
    </row>
    <row r="38" spans="1:16" ht="15" x14ac:dyDescent="0.2">
      <c r="A38" s="2"/>
      <c r="B38" s="265"/>
      <c r="C38" s="672"/>
      <c r="D38" s="672"/>
      <c r="E38" s="672"/>
      <c r="F38" s="672"/>
      <c r="G38" s="672"/>
      <c r="H38" s="672"/>
      <c r="I38" s="672"/>
      <c r="J38" s="672"/>
      <c r="K38" s="265"/>
      <c r="L38" s="672"/>
      <c r="M38" s="672"/>
      <c r="N38" s="672"/>
      <c r="O38" s="672"/>
    </row>
    <row r="39" spans="1:16" ht="14.25" x14ac:dyDescent="0.2">
      <c r="A39" s="2"/>
      <c r="B39" s="265"/>
      <c r="C39" s="682"/>
      <c r="D39" s="682"/>
      <c r="E39" s="682"/>
      <c r="F39" s="682"/>
      <c r="G39" s="681"/>
      <c r="H39" s="681"/>
      <c r="I39" s="681"/>
      <c r="J39" s="681"/>
      <c r="K39" s="265"/>
      <c r="L39" s="681"/>
      <c r="M39" s="681"/>
      <c r="N39" s="681"/>
      <c r="O39" s="681"/>
    </row>
    <row r="40" spans="1:16" x14ac:dyDescent="0.2">
      <c r="A40" s="2"/>
    </row>
    <row r="41" spans="1:16" x14ac:dyDescent="0.2">
      <c r="A41" s="2"/>
    </row>
    <row r="42" spans="1:16" x14ac:dyDescent="0.2">
      <c r="A42" s="2"/>
    </row>
    <row r="43" spans="1:16" x14ac:dyDescent="0.2">
      <c r="A43" s="2"/>
      <c r="H43" s="214"/>
      <c r="I43" s="265"/>
      <c r="J43" s="265"/>
    </row>
    <row r="44" spans="1:16" x14ac:dyDescent="0.2">
      <c r="A44" s="2"/>
    </row>
    <row r="45" spans="1:16" ht="15" x14ac:dyDescent="0.2">
      <c r="A45" s="2"/>
      <c r="G45" s="38"/>
    </row>
    <row r="46" spans="1:16" ht="15" x14ac:dyDescent="0.2">
      <c r="A46" s="2"/>
      <c r="C46" s="39"/>
      <c r="D46" s="39"/>
      <c r="E46" s="40"/>
      <c r="F46" s="41"/>
      <c r="H46" s="39"/>
      <c r="L46" s="38"/>
    </row>
    <row r="47" spans="1:16" x14ac:dyDescent="0.2">
      <c r="A47" s="2"/>
    </row>
    <row r="48" spans="1:16"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sheetData>
  <mergeCells count="16">
    <mergeCell ref="L39:O39"/>
    <mergeCell ref="G38:J38"/>
    <mergeCell ref="G39:J39"/>
    <mergeCell ref="C38:F38"/>
    <mergeCell ref="C39:F39"/>
    <mergeCell ref="B10:C11"/>
    <mergeCell ref="D10:H10"/>
    <mergeCell ref="L38:O38"/>
    <mergeCell ref="A2:O2"/>
    <mergeCell ref="A3:O3"/>
    <mergeCell ref="A4:O4"/>
    <mergeCell ref="A8:O8"/>
    <mergeCell ref="I10:M10"/>
    <mergeCell ref="N10:N11"/>
    <mergeCell ref="B34:N34"/>
    <mergeCell ref="C6:N6"/>
  </mergeCells>
  <phoneticPr fontId="15" type="noConversion"/>
  <printOptions horizontalCentered="1"/>
  <pageMargins left="1.6229921259842521" right="0.6692913385826772" top="1.5748031496062993" bottom="0.78740157480314965" header="0" footer="0"/>
  <pageSetup paperSize="9" scale="42"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32"/>
  <sheetViews>
    <sheetView showGridLines="0" topLeftCell="A20" zoomScaleNormal="100" zoomScaleSheetLayoutView="80" workbookViewId="0">
      <selection activeCell="E37" sqref="E37"/>
    </sheetView>
  </sheetViews>
  <sheetFormatPr baseColWidth="10" defaultRowHeight="12.75" x14ac:dyDescent="0.2"/>
  <cols>
    <col min="1" max="1" width="5.85546875" style="13" customWidth="1"/>
    <col min="2" max="2" width="23.7109375" style="13" customWidth="1"/>
    <col min="3" max="3" width="14.42578125" style="13" customWidth="1"/>
    <col min="4" max="4" width="13.42578125" style="13" customWidth="1"/>
    <col min="5" max="5" width="13.7109375" style="13" customWidth="1"/>
    <col min="6" max="6" width="13.85546875" style="13" bestFit="1" customWidth="1"/>
    <col min="7" max="7" width="13.85546875" style="13" customWidth="1"/>
    <col min="8" max="8" width="12.7109375" style="13" bestFit="1" customWidth="1"/>
    <col min="9" max="9" width="11.7109375" style="13" customWidth="1"/>
    <col min="10" max="10" width="15.140625" style="13" customWidth="1"/>
    <col min="11" max="11" width="16" style="13" bestFit="1" customWidth="1"/>
    <col min="12" max="12" width="12.5703125" style="13" bestFit="1" customWidth="1"/>
    <col min="13" max="13" width="11.5703125" style="13" bestFit="1" customWidth="1"/>
    <col min="14" max="16384" width="11.42578125" style="13"/>
  </cols>
  <sheetData>
    <row r="1" spans="1:12" ht="18" x14ac:dyDescent="0.25">
      <c r="K1" s="424" t="s">
        <v>32</v>
      </c>
    </row>
    <row r="2" spans="1:12" ht="18" x14ac:dyDescent="0.25">
      <c r="B2" s="686" t="str">
        <f>+[5]ACTIVO!A2</f>
        <v xml:space="preserve">BALANCE GENERAL </v>
      </c>
      <c r="C2" s="686"/>
      <c r="D2" s="686"/>
      <c r="E2" s="686"/>
      <c r="F2" s="686"/>
      <c r="G2" s="686"/>
      <c r="H2" s="686"/>
      <c r="I2" s="686"/>
      <c r="J2" s="686"/>
      <c r="K2" s="686"/>
    </row>
    <row r="3" spans="1:12" ht="18" x14ac:dyDescent="0.25">
      <c r="B3" s="686" t="str">
        <f>+A!A3</f>
        <v>1° DE ENERO Y EL 30 DE JUNIO DE 2020 y 2019</v>
      </c>
      <c r="C3" s="686"/>
      <c r="D3" s="686"/>
      <c r="E3" s="686"/>
      <c r="F3" s="686"/>
      <c r="G3" s="686"/>
      <c r="H3" s="686"/>
      <c r="I3" s="686"/>
      <c r="J3" s="686"/>
      <c r="K3" s="686"/>
    </row>
    <row r="4" spans="1:12" ht="18" x14ac:dyDescent="0.25">
      <c r="B4" s="686" t="s">
        <v>33</v>
      </c>
      <c r="C4" s="686"/>
      <c r="D4" s="686"/>
      <c r="E4" s="686"/>
      <c r="F4" s="686"/>
      <c r="G4" s="686"/>
      <c r="H4" s="686"/>
      <c r="I4" s="686"/>
      <c r="J4" s="686"/>
      <c r="K4" s="686"/>
    </row>
    <row r="6" spans="1:12" ht="18" x14ac:dyDescent="0.25">
      <c r="B6" s="686" t="s">
        <v>34</v>
      </c>
      <c r="C6" s="686"/>
      <c r="D6" s="686"/>
      <c r="E6" s="686"/>
      <c r="F6" s="686"/>
      <c r="G6" s="686"/>
      <c r="H6" s="686"/>
      <c r="I6" s="686"/>
      <c r="J6" s="686"/>
      <c r="K6" s="686"/>
    </row>
    <row r="8" spans="1:12" x14ac:dyDescent="0.2">
      <c r="A8" s="641" t="s">
        <v>414</v>
      </c>
      <c r="B8" s="641"/>
      <c r="C8" s="641"/>
      <c r="D8" s="641"/>
      <c r="E8" s="641"/>
      <c r="F8" s="641"/>
      <c r="G8" s="641"/>
      <c r="H8" s="641"/>
      <c r="I8" s="641"/>
      <c r="J8" s="641"/>
      <c r="K8" s="641"/>
      <c r="L8" s="641"/>
    </row>
    <row r="9" spans="1:12" ht="15" customHeight="1" x14ac:dyDescent="0.2"/>
    <row r="10" spans="1:12" ht="12.75" customHeight="1" x14ac:dyDescent="0.2">
      <c r="B10" s="54"/>
      <c r="C10" s="690" t="s">
        <v>35</v>
      </c>
      <c r="D10" s="691"/>
      <c r="E10" s="691"/>
      <c r="F10" s="692"/>
      <c r="G10" s="690" t="s">
        <v>36</v>
      </c>
      <c r="H10" s="691"/>
      <c r="I10" s="691"/>
      <c r="J10" s="692"/>
      <c r="K10" s="54"/>
    </row>
    <row r="11" spans="1:12" x14ac:dyDescent="0.2">
      <c r="B11" s="55"/>
      <c r="C11" s="56" t="s">
        <v>37</v>
      </c>
      <c r="D11" s="57"/>
      <c r="E11" s="57"/>
      <c r="F11" s="58" t="s">
        <v>38</v>
      </c>
      <c r="G11" s="687" t="s">
        <v>133</v>
      </c>
      <c r="H11" s="54"/>
      <c r="I11" s="54"/>
      <c r="J11" s="59" t="s">
        <v>39</v>
      </c>
      <c r="K11" s="60"/>
    </row>
    <row r="12" spans="1:12" x14ac:dyDescent="0.2">
      <c r="B12" s="55"/>
      <c r="C12" s="61" t="s">
        <v>40</v>
      </c>
      <c r="D12" s="55"/>
      <c r="E12" s="55"/>
      <c r="F12" s="62" t="s">
        <v>40</v>
      </c>
      <c r="G12" s="688"/>
      <c r="H12" s="55" t="s">
        <v>151</v>
      </c>
      <c r="I12" s="55"/>
      <c r="J12" s="63" t="s">
        <v>41</v>
      </c>
      <c r="K12" s="55" t="s">
        <v>23</v>
      </c>
    </row>
    <row r="13" spans="1:12" x14ac:dyDescent="0.2">
      <c r="B13" s="64" t="s">
        <v>22</v>
      </c>
      <c r="C13" s="65" t="s">
        <v>42</v>
      </c>
      <c r="D13" s="64" t="s">
        <v>43</v>
      </c>
      <c r="E13" s="64" t="s">
        <v>44</v>
      </c>
      <c r="F13" s="66" t="s">
        <v>42</v>
      </c>
      <c r="G13" s="689"/>
      <c r="H13" s="64" t="s">
        <v>42</v>
      </c>
      <c r="I13" s="64" t="s">
        <v>46</v>
      </c>
      <c r="J13" s="67" t="s">
        <v>45</v>
      </c>
      <c r="K13" s="64" t="s">
        <v>152</v>
      </c>
    </row>
    <row r="14" spans="1:12" x14ac:dyDescent="0.2">
      <c r="B14" s="68"/>
      <c r="C14" s="69"/>
      <c r="D14" s="70"/>
      <c r="E14" s="70"/>
      <c r="F14" s="69"/>
      <c r="G14" s="69"/>
      <c r="H14" s="69"/>
      <c r="I14" s="69"/>
      <c r="J14" s="69"/>
      <c r="K14" s="69"/>
    </row>
    <row r="15" spans="1:12" x14ac:dyDescent="0.2">
      <c r="B15" s="71" t="s">
        <v>391</v>
      </c>
      <c r="C15" s="426">
        <v>219408667</v>
      </c>
      <c r="D15" s="70">
        <v>0</v>
      </c>
      <c r="E15" s="70">
        <v>0</v>
      </c>
      <c r="F15" s="70">
        <f>SUM(C15:E15)</f>
        <v>219408667</v>
      </c>
      <c r="G15" s="70">
        <v>-199656485</v>
      </c>
      <c r="H15" s="70">
        <f>-1744661*6</f>
        <v>-10467966</v>
      </c>
      <c r="I15" s="70">
        <v>0</v>
      </c>
      <c r="J15" s="70">
        <f>SUM(G15:I15)</f>
        <v>-210124451</v>
      </c>
      <c r="K15" s="70">
        <f>+F15+J15</f>
        <v>9284216</v>
      </c>
    </row>
    <row r="16" spans="1:12" x14ac:dyDescent="0.2">
      <c r="B16" s="71"/>
      <c r="C16" s="70"/>
      <c r="D16" s="70"/>
      <c r="E16" s="70"/>
      <c r="F16" s="70"/>
      <c r="G16" s="70"/>
      <c r="H16" s="70"/>
      <c r="I16" s="70"/>
      <c r="J16" s="70"/>
      <c r="K16" s="70"/>
    </row>
    <row r="17" spans="1:13" x14ac:dyDescent="0.2">
      <c r="B17" s="71" t="s">
        <v>388</v>
      </c>
      <c r="C17" s="70">
        <v>17371961</v>
      </c>
      <c r="D17" s="70">
        <v>0</v>
      </c>
      <c r="E17" s="70">
        <f>(-616953*6)-3981</f>
        <v>-3705699</v>
      </c>
      <c r="F17" s="70">
        <f>SUM(C17:E17)</f>
        <v>13666262</v>
      </c>
      <c r="G17" s="70">
        <v>0</v>
      </c>
      <c r="H17" s="70">
        <v>0</v>
      </c>
      <c r="I17" s="70">
        <v>0</v>
      </c>
      <c r="J17" s="70">
        <f>SUM(G17:I17)</f>
        <v>0</v>
      </c>
      <c r="K17" s="70">
        <f>+F17+J17</f>
        <v>13666262</v>
      </c>
    </row>
    <row r="18" spans="1:13" x14ac:dyDescent="0.2">
      <c r="B18" s="71"/>
      <c r="C18" s="70"/>
      <c r="D18" s="70"/>
      <c r="E18" s="70"/>
      <c r="F18" s="70"/>
      <c r="G18" s="70"/>
      <c r="H18" s="70"/>
      <c r="I18" s="70"/>
      <c r="J18" s="70"/>
      <c r="K18" s="70"/>
    </row>
    <row r="19" spans="1:13" x14ac:dyDescent="0.2">
      <c r="B19" s="72"/>
      <c r="C19" s="73"/>
      <c r="D19" s="73"/>
      <c r="E19" s="73"/>
      <c r="F19" s="73"/>
      <c r="G19" s="73"/>
      <c r="H19" s="73"/>
      <c r="I19" s="73"/>
      <c r="J19" s="73"/>
      <c r="K19" s="73"/>
    </row>
    <row r="20" spans="1:13" s="3" customFormat="1" x14ac:dyDescent="0.2">
      <c r="A20" s="13"/>
      <c r="B20" s="57"/>
      <c r="C20" s="74"/>
      <c r="D20" s="74"/>
      <c r="E20" s="74"/>
      <c r="F20" s="74"/>
      <c r="G20" s="74"/>
      <c r="H20" s="74"/>
      <c r="I20" s="74"/>
      <c r="J20" s="74"/>
      <c r="K20" s="74"/>
      <c r="L20" s="13"/>
    </row>
    <row r="21" spans="1:13" s="345" customFormat="1" x14ac:dyDescent="0.2">
      <c r="B21" s="565" t="s">
        <v>422</v>
      </c>
      <c r="C21" s="566">
        <f t="shared" ref="C21:K21" si="0">SUM(C15:C19)</f>
        <v>236780628</v>
      </c>
      <c r="D21" s="566">
        <f t="shared" si="0"/>
        <v>0</v>
      </c>
      <c r="E21" s="566">
        <f t="shared" si="0"/>
        <v>-3705699</v>
      </c>
      <c r="F21" s="566">
        <f t="shared" si="0"/>
        <v>233074929</v>
      </c>
      <c r="G21" s="566">
        <f t="shared" si="0"/>
        <v>-199656485</v>
      </c>
      <c r="H21" s="566">
        <f t="shared" si="0"/>
        <v>-10467966</v>
      </c>
      <c r="I21" s="566">
        <f t="shared" si="0"/>
        <v>0</v>
      </c>
      <c r="J21" s="566">
        <f t="shared" si="0"/>
        <v>-210124451</v>
      </c>
      <c r="K21" s="566">
        <f t="shared" si="0"/>
        <v>22950478</v>
      </c>
    </row>
    <row r="22" spans="1:13" x14ac:dyDescent="0.2">
      <c r="B22" s="57"/>
      <c r="C22" s="74"/>
      <c r="D22" s="74"/>
      <c r="E22" s="74"/>
      <c r="F22" s="74"/>
      <c r="G22" s="74"/>
      <c r="H22" s="74"/>
      <c r="I22" s="74"/>
      <c r="J22" s="74"/>
      <c r="K22" s="74"/>
    </row>
    <row r="23" spans="1:13" ht="15" customHeight="1" x14ac:dyDescent="0.2">
      <c r="B23" s="75" t="s">
        <v>423</v>
      </c>
      <c r="C23" s="76">
        <v>247658773</v>
      </c>
      <c r="D23" s="76">
        <v>1363636</v>
      </c>
      <c r="E23" s="76">
        <v>0</v>
      </c>
      <c r="F23" s="76">
        <v>249022409</v>
      </c>
      <c r="G23" s="76">
        <v>-165268517</v>
      </c>
      <c r="H23" s="76">
        <v>-17193984</v>
      </c>
      <c r="I23" s="76">
        <v>0</v>
      </c>
      <c r="J23" s="76">
        <v>-182462501</v>
      </c>
      <c r="K23" s="76">
        <v>66559908</v>
      </c>
    </row>
    <row r="24" spans="1:13" ht="15" customHeight="1" x14ac:dyDescent="0.2"/>
    <row r="25" spans="1:13" ht="15" customHeight="1" x14ac:dyDescent="0.2">
      <c r="B25" s="685" t="s">
        <v>300</v>
      </c>
      <c r="C25" s="685"/>
      <c r="D25" s="685"/>
      <c r="E25" s="685"/>
      <c r="F25" s="685"/>
      <c r="G25" s="685"/>
      <c r="H25" s="685"/>
      <c r="I25" s="685"/>
      <c r="J25" s="685"/>
      <c r="K25" s="685"/>
    </row>
    <row r="26" spans="1:13" ht="15" customHeight="1" x14ac:dyDescent="0.2">
      <c r="B26" s="284"/>
      <c r="C26" s="284"/>
      <c r="D26" s="284"/>
      <c r="E26" s="284"/>
      <c r="F26" s="284"/>
      <c r="G26" s="284"/>
      <c r="H26" s="284"/>
      <c r="I26" s="284"/>
      <c r="J26" s="284"/>
      <c r="K26" s="284"/>
    </row>
    <row r="27" spans="1:13" ht="15" customHeight="1" x14ac:dyDescent="0.2">
      <c r="B27" s="284"/>
      <c r="C27" s="284"/>
      <c r="D27" s="284"/>
      <c r="E27" s="284"/>
      <c r="F27" s="284"/>
      <c r="G27" s="284"/>
      <c r="H27" s="284"/>
      <c r="I27" s="284"/>
      <c r="J27" s="284"/>
      <c r="K27" s="284"/>
    </row>
    <row r="28" spans="1:13" ht="15" x14ac:dyDescent="0.2">
      <c r="D28" s="17"/>
      <c r="E28" s="18"/>
      <c r="F28" s="17"/>
      <c r="M28" s="425"/>
    </row>
    <row r="29" spans="1:13" ht="15" x14ac:dyDescent="0.2">
      <c r="B29" s="648"/>
      <c r="C29" s="648"/>
      <c r="D29" s="648"/>
      <c r="E29" s="683"/>
      <c r="F29" s="683"/>
      <c r="G29" s="683"/>
      <c r="H29" s="683"/>
      <c r="I29" s="683"/>
      <c r="J29" s="683"/>
      <c r="K29" s="683"/>
      <c r="L29" s="425"/>
      <c r="M29" s="423"/>
    </row>
    <row r="30" spans="1:13" ht="15" x14ac:dyDescent="0.2">
      <c r="B30" s="684"/>
      <c r="C30" s="684"/>
      <c r="D30" s="684"/>
      <c r="E30" s="644"/>
      <c r="F30" s="644"/>
      <c r="G30" s="644"/>
      <c r="H30" s="644"/>
      <c r="I30" s="644"/>
      <c r="J30" s="644"/>
      <c r="K30" s="644"/>
      <c r="L30" s="423"/>
    </row>
    <row r="31" spans="1:13" x14ac:dyDescent="0.2">
      <c r="C31" s="13" t="s">
        <v>242</v>
      </c>
      <c r="I31" s="17"/>
    </row>
    <row r="32" spans="1:13" x14ac:dyDescent="0.2">
      <c r="C32" s="19"/>
      <c r="F32" s="19"/>
      <c r="I32" s="17"/>
    </row>
  </sheetData>
  <mergeCells count="15">
    <mergeCell ref="B25:K25"/>
    <mergeCell ref="B2:K2"/>
    <mergeCell ref="G11:G13"/>
    <mergeCell ref="B3:K3"/>
    <mergeCell ref="B4:K4"/>
    <mergeCell ref="B6:K6"/>
    <mergeCell ref="C10:F10"/>
    <mergeCell ref="G10:J10"/>
    <mergeCell ref="A8:L8"/>
    <mergeCell ref="E30:H30"/>
    <mergeCell ref="I29:K29"/>
    <mergeCell ref="I30:K30"/>
    <mergeCell ref="B29:D29"/>
    <mergeCell ref="B30:D30"/>
    <mergeCell ref="E29:H29"/>
  </mergeCells>
  <phoneticPr fontId="15" type="noConversion"/>
  <printOptions horizontalCentered="1"/>
  <pageMargins left="2.0350000000000001" right="1.43" top="1.5748031496062993" bottom="0.78740157480314965" header="0" footer="0"/>
  <pageSetup paperSize="9" scale="52" orientation="landscape" horizontalDpi="300" verticalDpi="300" r:id="rId1"/>
  <headerFooter alignWithMargins="0"/>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14.xml"/><Relationship Id="rId18" Type="http://schemas.openxmlformats.org/package/2006/relationships/digital-signature/signature" Target="sig18.xml"/><Relationship Id="rId26" Type="http://schemas.openxmlformats.org/package/2006/relationships/digital-signature/signature" Target="sig26.xml"/><Relationship Id="rId39" Type="http://schemas.openxmlformats.org/package/2006/relationships/digital-signature/signature" Target="sig39.xml"/><Relationship Id="rId3" Type="http://schemas.openxmlformats.org/package/2006/relationships/digital-signature/signature" Target="sig2.xml"/><Relationship Id="rId21" Type="http://schemas.openxmlformats.org/package/2006/relationships/digital-signature/signature" Target="sig21.xml"/><Relationship Id="rId34" Type="http://schemas.openxmlformats.org/package/2006/relationships/digital-signature/signature" Target="sig34.xml"/><Relationship Id="rId42" Type="http://schemas.openxmlformats.org/package/2006/relationships/digital-signature/signature" Target="sig42.xml"/><Relationship Id="rId47" Type="http://schemas.openxmlformats.org/package/2006/relationships/digital-signature/signature" Target="sig47.xml"/><Relationship Id="rId50" Type="http://schemas.openxmlformats.org/package/2006/relationships/digital-signature/signature" Target="sig50.xml"/><Relationship Id="rId7" Type="http://schemas.openxmlformats.org/package/2006/relationships/digital-signature/signature" Target="sig11.xml"/><Relationship Id="rId12" Type="http://schemas.openxmlformats.org/package/2006/relationships/digital-signature/signature" Target="sig9.xml"/><Relationship Id="rId17" Type="http://schemas.openxmlformats.org/package/2006/relationships/digital-signature/signature" Target="sig7.xml"/><Relationship Id="rId25" Type="http://schemas.openxmlformats.org/package/2006/relationships/digital-signature/signature" Target="sig25.xml"/><Relationship Id="rId33" Type="http://schemas.openxmlformats.org/package/2006/relationships/digital-signature/signature" Target="sig33.xml"/><Relationship Id="rId38" Type="http://schemas.openxmlformats.org/package/2006/relationships/digital-signature/signature" Target="sig38.xml"/><Relationship Id="rId46" Type="http://schemas.openxmlformats.org/package/2006/relationships/digital-signature/signature" Target="sig46.xml"/><Relationship Id="rId2" Type="http://schemas.openxmlformats.org/package/2006/relationships/digital-signature/signature" Target="sig17.xml"/><Relationship Id="rId16" Type="http://schemas.openxmlformats.org/package/2006/relationships/digital-signature/signature" Target="sig3.xml"/><Relationship Id="rId20" Type="http://schemas.openxmlformats.org/package/2006/relationships/digital-signature/signature" Target="sig20.xml"/><Relationship Id="rId29" Type="http://schemas.openxmlformats.org/package/2006/relationships/digital-signature/signature" Target="sig29.xml"/><Relationship Id="rId41" Type="http://schemas.openxmlformats.org/package/2006/relationships/digital-signature/signature" Target="sig41.xml"/><Relationship Id="rId1" Type="http://schemas.openxmlformats.org/package/2006/relationships/digital-signature/signature" Target="sig12.xml"/><Relationship Id="rId6" Type="http://schemas.openxmlformats.org/package/2006/relationships/digital-signature/signature" Target="sig6.xml"/><Relationship Id="rId11" Type="http://schemas.openxmlformats.org/package/2006/relationships/digital-signature/signature" Target="sig4.xml"/><Relationship Id="rId24" Type="http://schemas.openxmlformats.org/package/2006/relationships/digital-signature/signature" Target="sig24.xml"/><Relationship Id="rId32" Type="http://schemas.openxmlformats.org/package/2006/relationships/digital-signature/signature" Target="sig32.xml"/><Relationship Id="rId37" Type="http://schemas.openxmlformats.org/package/2006/relationships/digital-signature/signature" Target="sig37.xml"/><Relationship Id="rId40" Type="http://schemas.openxmlformats.org/package/2006/relationships/digital-signature/signature" Target="sig40.xml"/><Relationship Id="rId45" Type="http://schemas.openxmlformats.org/package/2006/relationships/digital-signature/signature" Target="sig45.xml"/><Relationship Id="rId5" Type="http://schemas.openxmlformats.org/package/2006/relationships/digital-signature/signature" Target="sig1.xml"/><Relationship Id="rId15" Type="http://schemas.openxmlformats.org/package/2006/relationships/digital-signature/signature" Target="sig13.xml"/><Relationship Id="rId23" Type="http://schemas.openxmlformats.org/package/2006/relationships/digital-signature/signature" Target="sig23.xml"/><Relationship Id="rId28" Type="http://schemas.openxmlformats.org/package/2006/relationships/digital-signature/signature" Target="sig28.xml"/><Relationship Id="rId36" Type="http://schemas.openxmlformats.org/package/2006/relationships/digital-signature/signature" Target="sig36.xml"/><Relationship Id="rId49" Type="http://schemas.openxmlformats.org/package/2006/relationships/digital-signature/signature" Target="sig49.xml"/><Relationship Id="rId10" Type="http://schemas.openxmlformats.org/package/2006/relationships/digital-signature/signature" Target="sig10.xml"/><Relationship Id="rId19" Type="http://schemas.openxmlformats.org/package/2006/relationships/digital-signature/signature" Target="sig19.xml"/><Relationship Id="rId31" Type="http://schemas.openxmlformats.org/package/2006/relationships/digital-signature/signature" Target="sig31.xml"/><Relationship Id="rId44" Type="http://schemas.openxmlformats.org/package/2006/relationships/digital-signature/signature" Target="sig44.xml"/><Relationship Id="rId4" Type="http://schemas.openxmlformats.org/package/2006/relationships/digital-signature/signature" Target="sig16.xml"/><Relationship Id="rId9" Type="http://schemas.openxmlformats.org/package/2006/relationships/digital-signature/signature" Target="sig15.xml"/><Relationship Id="rId14" Type="http://schemas.openxmlformats.org/package/2006/relationships/digital-signature/signature" Target="sig8.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8" Type="http://schemas.openxmlformats.org/package/2006/relationships/digital-signature/signature" Target="sig5.xml"/><Relationship Id="rId51" Type="http://schemas.openxmlformats.org/package/2006/relationships/digital-signature/signature" Target="sig5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KPm5p2zq2FopFBWPYB4QTJhsFXQtwWQ1spEIjJsflZo=</DigestValue>
    </Reference>
    <Reference Type="http://www.w3.org/2000/09/xmldsig#Object" URI="#idOfficeObject">
      <DigestMethod Algorithm="http://www.w3.org/2001/04/xmlenc#sha256"/>
      <DigestValue>Ee4StFPGJyvhYUOA44qCxv3or54cDpek3VEZ+/UgAGw=</DigestValue>
    </Reference>
    <Reference Type="http://uri.etsi.org/01903#SignedProperties" URI="#idSignedProperties">
      <Transforms>
        <Transform Algorithm="http://www.w3.org/TR/2001/REC-xml-c14n-20010315"/>
      </Transforms>
      <DigestMethod Algorithm="http://www.w3.org/2001/04/xmlenc#sha256"/>
      <DigestValue>7zes1nxNdloqpu64zERabPCcBGAOgh8ihMdU0msXLwY=</DigestValue>
    </Reference>
    <Reference Type="http://www.w3.org/2000/09/xmldsig#Object" URI="#idValidSigLnImg">
      <DigestMethod Algorithm="http://www.w3.org/2001/04/xmlenc#sha256"/>
      <DigestValue>1ATTpq/ceU/4ljzSsbxoMRnr9DcwqGJGpl7G/oq9bqw=</DigestValue>
    </Reference>
    <Reference Type="http://www.w3.org/2000/09/xmldsig#Object" URI="#idInvalidSigLnImg">
      <DigestMethod Algorithm="http://www.w3.org/2001/04/xmlenc#sha256"/>
      <DigestValue>y6YiGYci0AmRJniq+mZltfMfnMP4mmZN5GoM1OFoa/c=</DigestValue>
    </Reference>
  </SignedInfo>
  <SignatureValue>ulzgPld3wsEDaCMHk9XvXmzJuReCfY9iFiTLLjE6YKUJIc++iRTcWnYDiiIFqT/CAgFaWJs/9y2H
Owh6MoHCHq+1GrdtDNAsaQLd/VJgETMmF+31i9/r7PlD/nenNYh+C2ZMWoC3UWKOay6kme49stqu
04CBbAVfXP/sFbEamLtB0OFX+qVdDX393ikrkcHJMwDnBRvIP6cr0yuM4ejbpupmCFsnslnF7hJX
WXC8i0D1GTq7Gh4PryoQzXVUXdPCvW2pf6ou8iprAdZp6oINzT7emJ5xKOp5D4W1IRKMUNTSBMxq
LdU5kZ2VNeqqIQ+QtAoGJAQZpGuqeCkMVLrBxQ==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2020-08-06T18:14:18Z</mdssi:Value>
        </mdssi:SignatureTime>
      </SignatureProperty>
    </SignatureProperties>
  </Object>
  <Object Id="idOfficeObject">
    <SignatureProperties>
      <SignatureProperty Id="idOfficeV1Details" Target="#idPackageSignature">
        <SignatureInfoV1 xmlns="http://schemas.microsoft.com/office/2006/digsig">
          <SetupID>{DE2CE7C4-DD55-4A35-9EA4-30D45A4CE5BE}</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2020-08-06T18:14:18Z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m6gAAAAcKDQcKDQcJDQ4WMShFrjFU1TJV1gECBAIDBAECBQoRKyZBowsTMQIIAAAAfqbJd6PIeqDCQFZ4JTd0Lk/HMVPSGy5uFiE4GypVJ0KnHjN9AAABAGwAAACcz+7S6ffb7fnC0t1haH0hMm8aLXIuT8ggOIwoRKslP58cK08AAAENMQAAAMHg9P///////////+bm5k9SXjw/SzBRzTFU0y1NwSAyVzFGXwEBAi9eCA8mnM/u69/SvI9jt4tgjIR9FBosDBEjMVTUMlXWMVPRKUSeDxk4AAAAzYQAAADT6ff///////+Tk5MjK0krSbkvUcsuT8YVJFoTIFIrSbgtTcEQHEc4SgAAAJzP7vT6/bTa8kRleixHhy1Nwi5PxiQtTnBwcJKSki81SRwtZAgOIwQQAAAAweD02+35gsLqZ5q6Jz1jNEJyOUZ4qamp+/v7////wdPeVnCJAQECOcAAAACv1/Ho8/ubzu6CwuqMudS3u769vb3////////////L5fZymsABAgO5rQAAAK/X8fz9/uLx+snk9uTy+vz9/v///////////////8vl9nKawAECA8STAAAAotHvtdryxOL1xOL1tdry0+r32+350+r3tdryxOL1pdPvc5rAAQIDalcAAABpj7ZnjrZqj7Zqj7ZnjrZtkbdukrdtkbdnjrZqj7ZojrZ3rdUCAwQEEAAAAAAAAAAAAAAAAAAAAAAAAAAAAAAAAAAAAAAAAAAAAAAAAAAAAAAAAIC0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oyUu3wE79JUwTsogkskdQ+VkCTdL8umDa3bIQnuo6CE=</DigestValue>
    </Reference>
    <Reference Type="http://www.w3.org/2000/09/xmldsig#Object" URI="#idOfficeObject">
      <DigestMethod Algorithm="http://www.w3.org/2001/04/xmlenc#sha256"/>
      <DigestValue>i7FAe+xljn7JHbyOFnDbXMH919pMtVwevnSoEYiWiRc=</DigestValue>
    </Reference>
    <Reference Type="http://uri.etsi.org/01903#SignedProperties" URI="#idSignedProperties">
      <Transforms>
        <Transform Algorithm="http://www.w3.org/TR/2001/REC-xml-c14n-20010315"/>
      </Transforms>
      <DigestMethod Algorithm="http://www.w3.org/2001/04/xmlenc#sha256"/>
      <DigestValue>EEvKmhjouAap0YUXmq/R2si2P4wy6vSyItt6tba7WOQ=</DigestValue>
    </Reference>
    <Reference Type="http://www.w3.org/2000/09/xmldsig#Object" URI="#idValidSigLnImg">
      <DigestMethod Algorithm="http://www.w3.org/2001/04/xmlenc#sha256"/>
      <DigestValue>OeGAJ7suiXKYQlegwHI3aMAr5CPLy5kAYqqbSpTvcyo=</DigestValue>
    </Reference>
    <Reference Type="http://www.w3.org/2000/09/xmldsig#Object" URI="#idInvalidSigLnImg">
      <DigestMethod Algorithm="http://www.w3.org/2001/04/xmlenc#sha256"/>
      <DigestValue>f+IkVaHZJhUWZ8JkInKGM7ChB4oNQTgA40Thh2nO1Pk=</DigestValue>
    </Reference>
  </SignedInfo>
  <SignatureValue>Yzbiify2Njbj13jW3ln38mtLbcH8uR5OVzeQIbU6tp12J+qzKgGqAB0TIHC78BB12kUY9Gpc9PKQ
BsuKQstCMLjC2yOSR5WtsJ5JJDeYn9lKiLFJeHkVQ2aUjo/YcLJtTIhcTaTD4zEpiKlD5mCaDroa
THesNrR63EWH4dHzCTemYz3OzxziapWQf7HEUuOdkWmpVBdtq9nnEjOibR6hMX28Peek1ylnKwya
YEEc6utqqIQrBLzgZFgHRSrE+IwgIy/sJHdjgDJx+mvci0cc6ZGn7by094LN7vYH9aE0lDVY6MlF
x3YsBnoK5cx8pP4d7ZzlBgv/bWweRW8pLXMdCg==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2020-08-06T18:15:29Z</mdssi:Value>
        </mdssi:SignatureTime>
      </SignatureProperty>
    </SignatureProperties>
  </Object>
  <Object Id="idOfficeObject">
    <SignatureProperties>
      <SignatureProperty Id="idOfficeV1Details" Target="#idPackageSignature">
        <SignatureInfoV1 xmlns="http://schemas.microsoft.com/office/2006/digsig">
          <SetupID>{E1ECA3D7-FCBA-476A-920C-4C29847CF3BF}</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2020-08-06T18:15:29Z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bWEPR+Biwx6o5CNF2s2132uOaqocUPVf9Oy3Qnvj4c8=</DigestValue>
    </Reference>
    <Reference Type="http://www.w3.org/2000/09/xmldsig#Object" URI="#idOfficeObject">
      <DigestMethod Algorithm="http://www.w3.org/2001/04/xmlenc#sha256"/>
      <DigestValue>rQtA96bUjyuz7AdLj9CUqY+lE40bBMtvDE845rX6wv4=</DigestValue>
    </Reference>
    <Reference Type="http://uri.etsi.org/01903#SignedProperties" URI="#idSignedProperties">
      <Transforms>
        <Transform Algorithm="http://www.w3.org/TR/2001/REC-xml-c14n-20010315"/>
      </Transforms>
      <DigestMethod Algorithm="http://www.w3.org/2001/04/xmlenc#sha256"/>
      <DigestValue>9v39cS0LfDVIU0Mk4C6nr+yM9HNchtiaAMJwtQtCyYg=</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f+IkVaHZJhUWZ8JkInKGM7ChB4oNQTgA40Thh2nO1Pk=</DigestValue>
    </Reference>
  </SignedInfo>
  <SignatureValue>QbE2l3KuQaiiuAWWY2WJEioslKIXM6S+4iyPjYT7as3EOXs/1WPLNO2+F/Z1cdAaG4fpl5lG/w0X
t/DGD1nfrpfGULRXNGQf0nVfXVhV3ml8bN0GXYiTunXa+7tRkVufjO4Z85JTxMvS0aWVcdEZF+Hq
YBzKI52/7MsluLuV+ImEbdoIbgthVbgpQkDz+fhBjJh/p5q86fjwjuhEWSQlAfo3nVArZnioOIHj
s8B+wmMebvVGf6hm/Zij5prYCTkO5M4n5bvWg86trsXq/iqmtTeSCpPIqO8dzVlhyUvp16s5F1RN
ZweB1pO8SsPMLRlb/kLClTdepnwM61TvdmIoMw==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2020-08-06T18:15:39Z</mdssi:Value>
        </mdssi:SignatureTime>
      </SignatureProperty>
    </SignatureProperties>
  </Object>
  <Object Id="idOfficeObject">
    <SignatureProperties>
      <SignatureProperty Id="idOfficeV1Details" Target="#idPackageSignature">
        <SignatureInfoV1 xmlns="http://schemas.microsoft.com/office/2006/digsig">
          <SetupID>{B6B99271-9934-47E6-B302-842BE60696D5}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2020-08-06T18:15:39Z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uNZjd+IRK62Acgc5VBNnd7M6SJpcKEdPbWwR/dRcG0E=</DigestValue>
    </Reference>
    <Reference Type="http://www.w3.org/2000/09/xmldsig#Object" URI="#idOfficeObject">
      <DigestMethod Algorithm="http://www.w3.org/2001/04/xmlenc#sha256"/>
      <DigestValue>L57VD8e28GXzC30DGE7fNqZTq3Xq1DSO/mtPoVfE5gQ=</DigestValue>
    </Reference>
    <Reference Type="http://uri.etsi.org/01903#SignedProperties" URI="#idSignedProperties">
      <Transforms>
        <Transform Algorithm="http://www.w3.org/TR/2001/REC-xml-c14n-20010315"/>
      </Transforms>
      <DigestMethod Algorithm="http://www.w3.org/2001/04/xmlenc#sha256"/>
      <DigestValue>9j3J6/CkzeRNLM2PsBbmL37bhyf+q5OdWMT2qnSVzsA=</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Rk4uorioWZm0S8DJ2x5PgE3/y68sRixNxUZLGNh8CjY=</DigestValue>
    </Reference>
  </SignedInfo>
  <SignatureValue>s653kF6VHVDzyhyd1jcl6fUHLNNG8LhynxYxqTSAAokbumVn+Tx0zqyidmWhAlTXK15+Dg/ItOQq
S0xDN7S5FYPrKiJmjM5IsoP+1gOOVP1hV872R05ebCJBTTwc95NWeay5OiQ7iMOziDA7owDiNYvi
Af/Be+ZDnq6UbjQAwZQ5KCIN7NtYgvEZt4yulXR6I8JVtESZask+q920Hjl2TjRrT9z8jkuDPToc
buoQVtN7BpMv3/v1BtO9/Ngz4HiUgPq0/pPUNf7fLNvqVd0WsAsLBRvxxU8VfsyvlXlLpFGd3kHq
2TmsE18054z5WVgAbxCD8gQbyIJIbmIpMUHujw==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2020-08-06T18:15:46Z</mdssi:Value>
        </mdssi:SignatureTime>
      </SignatureProperty>
    </SignatureProperties>
  </Object>
  <Object Id="idOfficeObject">
    <SignatureProperties>
      <SignatureProperty Id="idOfficeV1Details" Target="#idPackageSignature">
        <SignatureInfoV1 xmlns="http://schemas.microsoft.com/office/2006/digsig">
          <SetupID>{BA1F2D1D-1C9A-4EA0-8FE4-D2AD6A917142}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2020-08-06T18:15:46Z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dYBAAAAfqbJd6PIeqDCQFZ4JTd0Lk/HMVPSGy5uFiE4GypVJ0KnHjN9AAAB1BMAAACcz+7S6ffb7fnC0t1haH0hMm8aLXIuT8ggOIwoRKslP58cK08AAAEAAAAAAMHg9P///////////+bm5k9SXjw/SzBRzTFU0y1NwSAyVzFGXwEBAgAACA8mnM/u69/SvI9jt4tgjIR9FBosDBEjMVTUMlXWMVPRKUSeDxk4AAAA1BMAAADT6ff///////+Tk5MjK0krSbkvUcsuT8YVJFoTIFIrSbgtTcEQHEcAAAAAAJzP7vT6/bTa8kRleixHhy1Nwi5PxiQtTnBwcJKSki81SRwtZAgOIwAAAAAAweD02+35gsLqZ5q6Jz1jNEJyOUZ4qamp+/v7////wdPeVnCJAQEC1BMAAACv1/Ho8/ubzu6CwuqMudS3u769vb3////////////L5fZymsABAgPUEwAAAK/X8fz9/uLx+snk9uTy+vz9/v///////////////8vl9nKawAECAzEuAAAAotHvtdryxOL1xOL1tdry0+r32+350+r3tdryxOL1pdPvc5rAAQIDLjcAAABpj7ZnjrZqj7Zqj7ZnjrZtkbdukrdtkbdnjrZqj7ZojrZ3rdUCAwQuMwAAAAAAAAAAAAAAAAAAAAAAAAAAAAAAAAAAAAAAAAAAAAAAAAAAAAAAAC41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7Rt4ex6agfaG0LPFosHrDE5xezhzpGdZBTyxl2o+xho=</DigestValue>
    </Reference>
    <Reference Type="http://www.w3.org/2000/09/xmldsig#Object" URI="#idOfficeObject">
      <DigestMethod Algorithm="http://www.w3.org/2001/04/xmlenc#sha256"/>
      <DigestValue>Cs06PM9TDvazJjsja+PrpcOoYBG4I+xPrZbhbcnfNbE=</DigestValue>
    </Reference>
    <Reference Type="http://uri.etsi.org/01903#SignedProperties" URI="#idSignedProperties">
      <Transforms>
        <Transform Algorithm="http://www.w3.org/TR/2001/REC-xml-c14n-20010315"/>
      </Transforms>
      <DigestMethod Algorithm="http://www.w3.org/2001/04/xmlenc#sha256"/>
      <DigestValue>xGM4GQ5LkFo5Vd+/pJwa2e1R1pvRQH8kvMXHzw25L0A=</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jERvME3fdZNi8ZBv4onBJflV6IPzjZLKQJUWCZXO0mw=</DigestValue>
    </Reference>
  </SignedInfo>
  <SignatureValue>dGLhTpHPXUfkr0jQ6+mAAMMldrxl4gmmQv4A8uv9FHDNXWVrArJnXQUhmubTSg/RPQLweJ9GOYww
vXkzebsd467cO6ozB0crzq8lSBtVUNeP+f5g4C95Is5eKmh4UGlzKDeX2UjjC7oLcJ5UaDajJX9x
lWNEH0+50DpUU+NwJxdhWHsUoQ1Vh8gxGUIvu0R1JoB3iIGj6+BWrlhEOQgqFH2fEVwxsNOubWri
lH7W7fVgVd5DMarFH15zgx6E45cTVtdsS0l6cMoLgzUyizmOWNNuB6FDspiXgE2cYfnl930DLXwO
M9jnWNF+KvLF/0qLPn7Ph0KCaM9EJ84WvTkY4A==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2020-08-06T18:15:51Z</mdssi:Value>
        </mdssi:SignatureTime>
      </SignatureProperty>
    </SignatureProperties>
  </Object>
  <Object Id="idOfficeObject">
    <SignatureProperties>
      <SignatureProperty Id="idOfficeV1Details" Target="#idPackageSignature">
        <SignatureInfoV1 xmlns="http://schemas.microsoft.com/office/2006/digsig">
          <SetupID>{728B43C3-0E98-4AAD-9BE0-F0977C4D9518}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2020-08-06T18:15:51Z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w+3m2dy6A05J6uoxAxuIaFTULFN3zNgdbwu3ZP4XBz0=</DigestValue>
    </Reference>
    <Reference Type="http://www.w3.org/2000/09/xmldsig#Object" URI="#idOfficeObject">
      <DigestMethod Algorithm="http://www.w3.org/2001/04/xmlenc#sha256"/>
      <DigestValue>yoQr3Ky6zIkqdQ0/4TPt0mSIFuCVryxEN2ohta5O5Ww=</DigestValue>
    </Reference>
    <Reference Type="http://uri.etsi.org/01903#SignedProperties" URI="#idSignedProperties">
      <Transforms>
        <Transform Algorithm="http://www.w3.org/TR/2001/REC-xml-c14n-20010315"/>
      </Transforms>
      <DigestMethod Algorithm="http://www.w3.org/2001/04/xmlenc#sha256"/>
      <DigestValue>vVLCm85FpahZREM34clxA+YmYnTh1IthmJt5tyf0C6U=</DigestValue>
    </Reference>
    <Reference Type="http://www.w3.org/2000/09/xmldsig#Object" URI="#idValidSigLnImg">
      <DigestMethod Algorithm="http://www.w3.org/2001/04/xmlenc#sha256"/>
      <DigestValue>OeGAJ7suiXKYQlegwHI3aMAr5CPLy5kAYqqbSpTvcyo=</DigestValue>
    </Reference>
    <Reference Type="http://www.w3.org/2000/09/xmldsig#Object" URI="#idInvalidSigLnImg">
      <DigestMethod Algorithm="http://www.w3.org/2001/04/xmlenc#sha256"/>
      <DigestValue>jERvME3fdZNi8ZBv4onBJflV6IPzjZLKQJUWCZXO0mw=</DigestValue>
    </Reference>
  </SignedInfo>
  <SignatureValue>ZXyYbYaMXfQ1L6UqI8CU8jIUCMYFKDJh4QVn1KNpJudr1lROj2AX1trzb+vNt4b/bQ+Xpf+pYJ7H
57Cv8ZIFEh7l1ecoWro7+sTeHJwXhDmmgAujfWq4Re6T5Rft1qrWBaxu9Pz+t8pFOvkBUp08hTYQ
znKQLtD9B1nP67sI7esnGx8qZL0PV5hAmsDA/TXnwkAw7XywXDpE5EG19ZWenLupcSXk0Xw+XtJL
Y6bVZf4364255FWV2pcgo84zqP5PzvRBumJvYl38MqdoPg78jrq2wvhKczF90T3ZUd46MNd/MpDB
TkMXeY2Y7zocSYGz0BsdaNJV5U5qYg326MUliQ==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2020-08-06T18:16:22Z</mdssi:Value>
        </mdssi:SignatureTime>
      </SignatureProperty>
    </SignatureProperties>
  </Object>
  <Object Id="idOfficeObject">
    <SignatureProperties>
      <SignatureProperty Id="idOfficeV1Details" Target="#idPackageSignature">
        <SignatureInfoV1 xmlns="http://schemas.microsoft.com/office/2006/digsig">
          <SetupID>{D9CEF5B0-C9A3-4099-A259-257F1698C57B}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2020-08-06T18:16:22Z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MXQfq3sxnP1toY5uhjAYyoW/J95iKFACvcjKGSQ+hkU=</DigestValue>
    </Reference>
    <Reference Type="http://www.w3.org/2000/09/xmldsig#Object" URI="#idOfficeObject">
      <DigestMethod Algorithm="http://www.w3.org/2001/04/xmlenc#sha256"/>
      <DigestValue>kyInT+E9bbEV25uUSD79MbKnPOcFQFjcjzN4Q/DmG58=</DigestValue>
    </Reference>
    <Reference Type="http://uri.etsi.org/01903#SignedProperties" URI="#idSignedProperties">
      <Transforms>
        <Transform Algorithm="http://www.w3.org/TR/2001/REC-xml-c14n-20010315"/>
      </Transforms>
      <DigestMethod Algorithm="http://www.w3.org/2001/04/xmlenc#sha256"/>
      <DigestValue>QAwSWidGE19s1FKtbUV1Z+j+qz1ECCak8rav1q+xuLQ=</DigestValue>
    </Reference>
    <Reference Type="http://www.w3.org/2000/09/xmldsig#Object" URI="#idValidSigLnImg">
      <DigestMethod Algorithm="http://www.w3.org/2001/04/xmlenc#sha256"/>
      <DigestValue>AGSKTX1lX/Rt+eZwb+/Z9N02TVrIOOpM1CmiNSurbUk=</DigestValue>
    </Reference>
    <Reference Type="http://www.w3.org/2000/09/xmldsig#Object" URI="#idInvalidSigLnImg">
      <DigestMethod Algorithm="http://www.w3.org/2001/04/xmlenc#sha256"/>
      <DigestValue>f+IkVaHZJhUWZ8JkInKGM7ChB4oNQTgA40Thh2nO1Pk=</DigestValue>
    </Reference>
  </SignedInfo>
  <SignatureValue>1go+aQo+da6ggzdVTGjWczQC/pM8InfR2P/uIkvvqAvE4XT76VLA0J6uPv25jq74dX0dt1OLDf8j
0gkOhomo2SoMlBiWzy7jdR6mkGrJVjUtpFJdG9IZbRG/qlCCSG5pArnysaiiRn2v9+0yTLRzqGSf
/tsHbBzW+670dZN7PD6qsSmbN6XD/qaSD2I4M07Fv/Pc54PaF7DYjl4ik8EE8eKfd/J95HEAhDrX
ERNxMOyXodq/7JZUYDiHzZObSIoAUo+BgAPoU8L/TUR4B3XoCsNfEJchD6iqtTmfor7QAYP4Tx8/
PPtlRysYCJNonQyv2k5n4HwozdIwzkaxt+x1Kw==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2020-08-06T18:16:31Z</mdssi:Value>
        </mdssi:SignatureTime>
      </SignatureProperty>
    </SignatureProperties>
  </Object>
  <Object Id="idOfficeObject">
    <SignatureProperties>
      <SignatureProperty Id="idOfficeV1Details" Target="#idPackageSignature">
        <SignatureInfoV1 xmlns="http://schemas.microsoft.com/office/2006/digsig">
          <SetupID>{7D44A266-F3B6-4356-AFD8-06C7E5EA80BA}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2020-08-06T18:16:31Z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Hdsl9Mzxv3g3c5s9HAhC0ofABo5p7OWjKyq9s9hZvYI=</DigestValue>
    </Reference>
    <Reference Type="http://www.w3.org/2000/09/xmldsig#Object" URI="#idOfficeObject">
      <DigestMethod Algorithm="http://www.w3.org/2001/04/xmlenc#sha256"/>
      <DigestValue>jLd4dNyfN/xKRhpLXvKm9F+NzsPgYbxbNdDiJOdBkPU=</DigestValue>
    </Reference>
    <Reference Type="http://uri.etsi.org/01903#SignedProperties" URI="#idSignedProperties">
      <Transforms>
        <Transform Algorithm="http://www.w3.org/TR/2001/REC-xml-c14n-20010315"/>
      </Transforms>
      <DigestMethod Algorithm="http://www.w3.org/2001/04/xmlenc#sha256"/>
      <DigestValue>c41OP3jLl/WfdThavIKUChPTrvJ31loqH/XAVLCkqdA=</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f+IkVaHZJhUWZ8JkInKGM7ChB4oNQTgA40Thh2nO1Pk=</DigestValue>
    </Reference>
  </SignedInfo>
  <SignatureValue>NWNpK4Ut0L0MZWBGCY66QCsdKJr0UYSlubbzyPlBwnahgWrX0B3IcPvyB8ItLrjYEghAkY21XAT/
BZrX1XS4i38rh/pdg/4jJglE8nN1OA02KmSdx8dGp2+uFxV+ra28Y8yXuti37nh745TEdoS98vQU
M1e9SABuIFvgIqX1VQr7iBAQ/wM9h44R8544D+TSnsq2v0N13YaVIqNR7WDgKRAUJjY+FM8t/Qfj
MgNffOFOWBU9TXVJpM6qZz9z5brTfzCUnVtjojk8cWYzuHZYmEslYMNLXXRmYna81twz8AC8KK/E
Lt2LsZOfai6bSd14E/DyEcOuHZzMmm230oCyCQ==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2020-08-06T18:16:37Z</mdssi:Value>
        </mdssi:SignatureTime>
      </SignatureProperty>
    </SignatureProperties>
  </Object>
  <Object Id="idOfficeObject">
    <SignatureProperties>
      <SignatureProperty Id="idOfficeV1Details" Target="#idPackageSignature">
        <SignatureInfoV1 xmlns="http://schemas.microsoft.com/office/2006/digsig">
          <SetupID>{BA29874C-33F2-49CD-B0FC-2C57FBEE497A}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2020-08-06T18:16:37Z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bKJp2BOYdw+iBqUVge7rCQkvpN6hXSf2fJ4rykfsHvQ=</DigestValue>
    </Reference>
    <Reference Type="http://www.w3.org/2000/09/xmldsig#Object" URI="#idOfficeObject">
      <DigestMethod Algorithm="http://www.w3.org/2001/04/xmlenc#sha256"/>
      <DigestValue>fbdSTMQBT6cTeT1QL1brzQ8j9sNLz994sSJ5TOXw6mo=</DigestValue>
    </Reference>
    <Reference Type="http://uri.etsi.org/01903#SignedProperties" URI="#idSignedProperties">
      <Transforms>
        <Transform Algorithm="http://www.w3.org/TR/2001/REC-xml-c14n-20010315"/>
      </Transforms>
      <DigestMethod Algorithm="http://www.w3.org/2001/04/xmlenc#sha256"/>
      <DigestValue>x3Stapk0i7Nx90AZRBSkeaNQ4Fs7M3haIvwD/fjiCr8=</DigestValue>
    </Reference>
    <Reference Type="http://www.w3.org/2000/09/xmldsig#Object" URI="#idValidSigLnImg">
      <DigestMethod Algorithm="http://www.w3.org/2001/04/xmlenc#sha256"/>
      <DigestValue>AGSKTX1lX/Rt+eZwb+/Z9N02TVrIOOpM1CmiNSurbUk=</DigestValue>
    </Reference>
    <Reference Type="http://www.w3.org/2000/09/xmldsig#Object" URI="#idInvalidSigLnImg">
      <DigestMethod Algorithm="http://www.w3.org/2001/04/xmlenc#sha256"/>
      <DigestValue>f+IkVaHZJhUWZ8JkInKGM7ChB4oNQTgA40Thh2nO1Pk=</DigestValue>
    </Reference>
  </SignedInfo>
  <SignatureValue>TF1PfvUytfrsRJkd2SNhrjTAkD+Xc8lweqe47/VPCMOR5nQdtzwb4P0MGY9VVccFcc2cOCALzW4Q
juXpsnmtKcBrWTWTaFDZ51lcyVau7Amxl1jElUbNhhhcLHxTnyQAU9ykVXMjpfhkhj8n5VxQ0O2n
Mr6fGnl85tLPMzl6g2ZUGku33jsoW3HYLltKlrn1nTDmD3pLrrhwj6QC70zFW/rVzl/sIE0J90I3
DG/A4JsPZSmcZOgnjJeaokYau6rws5ooNYrmpVwT4W1HFprScYarOSTJE5Q8bxh7kizsqCHc7GIU
mHyLunfFK2kSsyB3O/Ihdkxk8jCp2e5dWjYQHw==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2020-08-06T18:16:45Z</mdssi:Value>
        </mdssi:SignatureTime>
      </SignatureProperty>
    </SignatureProperties>
  </Object>
  <Object Id="idOfficeObject">
    <SignatureProperties>
      <SignatureProperty Id="idOfficeV1Details" Target="#idPackageSignature">
        <SignatureInfoV1 xmlns="http://schemas.microsoft.com/office/2006/digsig">
          <SetupID>{A729738A-A79C-4624-853E-99BB34CAE2CE}</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2020-08-06T18:16:45Z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ZYRPrTcbqofYLOp7nhCxitO1SO72UeFrHPFD3tKrQ0o=</DigestValue>
    </Reference>
    <Reference Type="http://www.w3.org/2000/09/xmldsig#Object" URI="#idOfficeObject">
      <DigestMethod Algorithm="http://www.w3.org/2001/04/xmlenc#sha256"/>
      <DigestValue>YhyjUK4nMdqyY7sORIa9Cj8EcVlWICQp2xQ8BLZUynw=</DigestValue>
    </Reference>
    <Reference Type="http://uri.etsi.org/01903#SignedProperties" URI="#idSignedProperties">
      <Transforms>
        <Transform Algorithm="http://www.w3.org/TR/2001/REC-xml-c14n-20010315"/>
      </Transforms>
      <DigestMethod Algorithm="http://www.w3.org/2001/04/xmlenc#sha256"/>
      <DigestValue>pTj9bFX4VshlEZWohDKwyEgL4dQYKT6owKVgycW5eJo=</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qc7zgOeVjOR9MZg1uFj/G5HQd0OWAZk0+PVyd2FGNpk=</DigestValue>
    </Reference>
  </SignedInfo>
  <SignatureValue>Vl+HkNGgtlw4HVgTSAVoaW5C4e0iWabi1+5WMr+Sz3ibUoz7y8FxwepsQTexNlUrC2fUkyQSNvj5
zmQIPVRlP+jPWthnl0/rDrYHMpfUqR5Wh5gk7eDYJZsYjyyKJK990Kej3DNn5T0+eyseeBFY6wAd
f4MSFdN0+Jt9MhKA/7jkhqzhEquOo0q9ioOBZseawLetLbhPsmqszqyIL7ju8OzUYp6d440/7noq
Oyb+J8b50CgApFf5KDfkiq9trXzdX/SOsVeFL4cabI+fkXQbGJaq97s75vZiTp3m7KgmCZ2lEVNW
M4X1df+0XoLji3gzj1+XvGROsHtsmBOb2lWb4A==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2020-08-07T20:20:54Z</mdssi:Value>
        </mdssi:SignatureTime>
      </SignatureProperty>
    </SignatureProperties>
  </Object>
  <Object Id="idOfficeObject">
    <SignatureProperties>
      <SignatureProperty Id="idOfficeV1Details" Target="#idPackageSignature">
        <SignatureInfoV1 xmlns="http://schemas.microsoft.com/office/2006/digsig">
          <SetupID>{BD35C210-CE3B-4FF3-A0A7-8462267A909D}</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2020-08-07T20:20:54Z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w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A/AAAAweD02+35gsLqZ5q6Jz1jNEJyOUZ4qamp+/v7////wdPeVnCJAQECAAAAAACv1/Ho8/ubzu6CwuqMudS3u769vb3////////////L5fZymsABAgMAAAAAAK/X8fz9/uLx+snk9uTy+vz9/v///////////////8vl9nKawAECAwAAAAAAotHvtdryxOL1xOL1tdry0+r32+350+r3tdryxOL1pdPvc5rAAQIDZEI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yX6mYEntR7AVV5GSp2+69KfwobI7A3LhXMhW+pbPAGY=</DigestValue>
    </Reference>
    <Reference Type="http://www.w3.org/2000/09/xmldsig#Object" URI="#idOfficeObject">
      <DigestMethod Algorithm="http://www.w3.org/2001/04/xmlenc#sha256"/>
      <DigestValue>DaQTVgHPh/EPdecKTyP93utB45eZYnNVAXsGvWd7usw=</DigestValue>
    </Reference>
    <Reference Type="http://uri.etsi.org/01903#SignedProperties" URI="#idSignedProperties">
      <Transforms>
        <Transform Algorithm="http://www.w3.org/TR/2001/REC-xml-c14n-20010315"/>
      </Transforms>
      <DigestMethod Algorithm="http://www.w3.org/2001/04/xmlenc#sha256"/>
      <DigestValue>zeg1IKf91/jVpzP54vV6APRNSMaIOxGwwFLvmTEk3Bc=</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ivFvQlj7lN904ROr59oXTQ27lqhkiCIXbr4hSUnbRso=</DigestValue>
    </Reference>
  </SignedInfo>
  <SignatureValue>QOGCF1nihPWq2g7sCHhjhM5BbxLxnFZxs0egG8j+9wRQUzWuBVIceVVDnZ6xXo/je9ivnMIfDcwJ
87QYkv/NZpid4togK/wrAxQ4S96+cu8O88x8ECEAP0ZQ3HvFziICR1HdqFxmnnzTrsKd6v/YlfJX
GUk627nGZ65fkJC3Pzfdn8ccwDUSTD5hN+S755wFVcCOe+IHz9LVTrUlGIgoSsbVHYQMXiOD6men
v0qnSZGvZbW4MfMKM7DeA4HaDoRpFvp88bpuV4TlGvnN3RV4k2HRj5dQ494yOZ0F5RqP1Ytq0dp4
uQpUEHiD+D80/KiZ64TXGoGUETyM1TFd/pr0/w==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2020-08-07T20:21:18Z</mdssi:Value>
        </mdssi:SignatureTime>
      </SignatureProperty>
    </SignatureProperties>
  </Object>
  <Object Id="idOfficeObject">
    <SignatureProperties>
      <SignatureProperty Id="idOfficeV1Details" Target="#idPackageSignature">
        <SignatureInfoV1 xmlns="http://schemas.microsoft.com/office/2006/digsig">
          <SetupID>{BF8021B1-D500-4A27-8216-9A84C2C418CA}</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2020-08-07T20:21:18Z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x5wAAAAcKDQcKDQcJDQ4WMShFrjFU1TJV1gECBAIDBAECBQoRKyZBowsTMQAAAAAAfqbJd6PIeqDCQFZ4JTd0Lk/HMVPSGy5uFiE4GypVJ0KnHjN9AAABMecAAACcz+7S6ffb7fnC0t1haH0hMm8aLXIuT8ggOIwoRKslP58cK08AAAEAAAAAAMHg9P///////////+bm5k9SXjw/SzBRzTFU0y1NwSAyVzFGXwEBAkkACA8mnM/u69/SvI9jt4tgjIR9FBosDBEjMVTUMlXWMVPRKUSeDxk4AAAAAAAAAADT6ff///////+Tk5MjK0krSbkvUcsuT8YVJFoTIFIrSbgtTcEQHEcAAAAAAJzP7vT6/bTa8kRleixHhy1Nwi5PxiQtTnBwcJKSki81SRwtZAgOIzQyAAAAweD02+35gsLqZ5q6Jz1jNEJyOUZ4qamp+/v7////wdPeVnCJAQECAAAAAACv1/Ho8/ubzu6CwuqMudS3u769vb3////////////L5fZymsABAgMgAAAAAK/X8fz9/uLx+snk9uTy+vz9/v///////////////8vl9nKawAECAzHnAAAAotHvtdryxOL1xOL1tdry0+r32+350+r3tdryxOL1pdPvc5rAAQIDAAAAAABpj7ZnjrZqj7Zqj7ZnjrZtkbdukrdtkbdnjrZqj7ZojrZ3rdUCAwRV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iTtx8a+sSkqSpFNx+vV5NqfGqOD+TB6KCdwJqplbw/o=</DigestValue>
    </Reference>
    <Reference Type="http://www.w3.org/2000/09/xmldsig#Object" URI="#idOfficeObject">
      <DigestMethod Algorithm="http://www.w3.org/2001/04/xmlenc#sha256"/>
      <DigestValue>tEoD3MFLHwaKfRl8fn8703S8HByxsR0rCztVWQPunsg=</DigestValue>
    </Reference>
    <Reference Type="http://uri.etsi.org/01903#SignedProperties" URI="#idSignedProperties">
      <Transforms>
        <Transform Algorithm="http://www.w3.org/TR/2001/REC-xml-c14n-20010315"/>
      </Transforms>
      <DigestMethod Algorithm="http://www.w3.org/2001/04/xmlenc#sha256"/>
      <DigestValue>KtOGYpidTLSRJ+f9/qEC6HPPvmVgxVdeasvkMLYNsbg=</DigestValue>
    </Reference>
    <Reference Type="http://www.w3.org/2000/09/xmldsig#Object" URI="#idValidSigLnImg">
      <DigestMethod Algorithm="http://www.w3.org/2001/04/xmlenc#sha256"/>
      <DigestValue>iEBavmggWs8QikbJKDarh7i+/vQ4O+qqmUjw9ImmUMU=</DigestValue>
    </Reference>
    <Reference Type="http://www.w3.org/2000/09/xmldsig#Object" URI="#idInvalidSigLnImg">
      <DigestMethod Algorithm="http://www.w3.org/2001/04/xmlenc#sha256"/>
      <DigestValue>tc6dtOQCc0dsSn8z/PfCC3ZBw+FKFzq4V7kR9OiOhuo=</DigestValue>
    </Reference>
  </SignedInfo>
  <SignatureValue>ndXs1zEt02WXEE1T1dm1QBR/YIV6asKXwcDGlhrQt9sKRyGyYivMQYE8wiAVOoTlGDoHnrsmFPIp
9ysNqFzRCejzYEccPbQ71LR/beg3nTw6+iaGbTOx4B3t/lavGgZ8/6+azTiL2RZ8tR0F4pa7gMum
ZawmzfrM9zaIKS3NH7E0XlyZR54iG8iN57Fzxaq6gfCSb+C7ywhDMSihjuunJwoyck81lNrGIsv5
pXS8RTBIVt30/BXt1JdYUFEZI0s7AS8hwJgKs4dQZ6ZFUlo3BaOkqhxf/2smDzJIwT+0gEoJgIz8
1PkwC+A5iFiTXAiqHsfnxVynxYwjPHkfCx7EVg==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2020-08-06T18:14:39Z</mdssi:Value>
        </mdssi:SignatureTime>
      </SignatureProperty>
    </SignatureProperties>
  </Object>
  <Object Id="idOfficeObject">
    <SignatureProperties>
      <SignatureProperty Id="idOfficeV1Details" Target="#idPackageSignature">
        <SignatureInfoV1 xmlns="http://schemas.microsoft.com/office/2006/digsig">
          <SetupID>{C2AA3AFE-1B54-4A79-9E3B-5A9ABB529AF9}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2020-08-06T18:14:39Z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BdE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hzAAAAAcKDQcKDQcJDQ4WMShFrjFU1TJV1gECBAIDBAECBQoRKyZBowsTMSwKAAAAfqbJd6PIeqDCQFZ4JTd0Lk/HMVPSGy5uFiE4GypVJ0KnHjN9AAABU7oAAACcz+7S6ffb7fnC0t1haH0hMm8aLXIuT8ggOIwoRKslP58cK08AAAEcygAAAMHg9P///////////+bm5k9SXjw/SzBRzTFU0y1NwSAyVzFGXwEBAjqQCA8mnM/u69/SvI9jt4tgjIR9FBosDBEjMVTUMlXWMVPRKUSeDxk4AAAA2VoAAADT6ff///////+Tk5MjK0krSbkvUcsuT8YVJFoTIFIrSbgtTcEQHEcOJQAAAJzP7vT6/bTa8kRleixHhy1Nwi5PxiQtTnBwcJKSki81SRwtZAgOI3SAAAAAweD02+35gsLqZ5q6Jz1jNEJyOUZ4qamp+/v7////wdPeVnCJAQEC0oEAAACv1/Ho8/ubzu6CwuqMudS3u769vb3////////////L5fZymsABAgMojwAAAK/X8fz9/uLx+snk9uTy+vz9/v///////////////8vl9nKawAECA2GUAAAAotHvtdryxOL1xOL1tdry0+r32+350+r3tdryxOL1pdPvc5rAAQIDyKIAAABpj7ZnjrZqj7Zqj7ZnjrZtkbdukrdtkbdnjrZqj7ZojrZ3rdUCAwQNh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EmjHM/YpqaWdl11TfDrFx9P9rMJNtzawYk6Pg+xsV7s=</DigestValue>
    </Reference>
    <Reference Type="http://www.w3.org/2000/09/xmldsig#Object" URI="#idOfficeObject">
      <DigestMethod Algorithm="http://www.w3.org/2001/04/xmlenc#sha256"/>
      <DigestValue>Mj0cS8n9WfYLaJd/McX/2eBxaEIPSNsq2oXakYLYhw0=</DigestValue>
    </Reference>
    <Reference Type="http://uri.etsi.org/01903#SignedProperties" URI="#idSignedProperties">
      <Transforms>
        <Transform Algorithm="http://www.w3.org/TR/2001/REC-xml-c14n-20010315"/>
      </Transforms>
      <DigestMethod Algorithm="http://www.w3.org/2001/04/xmlenc#sha256"/>
      <DigestValue>nW5Awc8nsBwr3+eQDtVyRAhykLpWbVxFARf7vKQ5NYw=</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fv778fcrwKW44HAyqygabYWlQSOlEjgh6uhVAf0H5CM=</DigestValue>
    </Reference>
  </SignedInfo>
  <SignatureValue>zyIbwfpeWFdUQbiBelgcGwxt3/4q6d/2cI9T0FRNfKPR1eNbnFZBpO8Vy5SbTuXXg877DmeCxFrn
V1vlkJSuI9JVx4+q075NwEAauBnmwEXVZ1sHQ7QslTx+Zq3Z+Djz+tUfq82Z/6m1y08mFPzxvLdn
H7xpOR8/Kxq+TMYx1vUGIExd8bIBpeQwwuET99ZoHfGxspTkz8Lkpi+fErxS6fHNrg1Yi3ONkxrL
3BD0MzsGZ4Rr7facd/Y4Phn2HOet6Dp9cKQu5STaMY0hN/KGLwYqlF1EdBSgiQN2b5j9XWoi288C
sNXWGdcFoikH4cqfZBQkz8xjWqrbajRIwif7zg==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2020-08-07T20:21:25Z</mdssi:Value>
        </mdssi:SignatureTime>
      </SignatureProperty>
    </SignatureProperties>
  </Object>
  <Object Id="idOfficeObject">
    <SignatureProperties>
      <SignatureProperty Id="idOfficeV1Details" Target="#idPackageSignature">
        <SignatureInfoV1 xmlns="http://schemas.microsoft.com/office/2006/digsig">
          <SetupID>{8C12AB6A-C5AF-42BC-B9EC-9DCB122F69F8}</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2020-08-07T20:21:25Z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z5wAAAAcKDQcKDQcJDQ4WMShFrjFU1TJV1gECBAIDBAECBQoRKyZBowsTMWIAAAAAfqbJd6PIeqDCQFZ4JTd0Lk/HMVPSGy5uFiE4GypVJ0KnHjN9AAABc+cAAACcz+7S6ffb7fnC0t1haH0hMm8aLXIuT8ggOIwoRKslP58cK08AAAEAAAAAAMHg9P///////////+bm5k9SXjw/SzBRzTFU0y1NwSAyVzFGXwEBAnPn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Rz5wAAAAAAAAAAAAAAAAAAAAAAAAAAAAAAAAAAAAAAAAAAAAAAAAAAAAAAADI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rmSY6FVbq8mSzCWpgDhDy9w86IbwNGLg6jGCgkYgatc=</DigestValue>
    </Reference>
    <Reference Type="http://www.w3.org/2000/09/xmldsig#Object" URI="#idOfficeObject">
      <DigestMethod Algorithm="http://www.w3.org/2001/04/xmlenc#sha256"/>
      <DigestValue>LFGwbdwh75XKzyen16JcnqUdY5enYWiaU3kNsoKnoWI=</DigestValue>
    </Reference>
    <Reference Type="http://uri.etsi.org/01903#SignedProperties" URI="#idSignedProperties">
      <Transforms>
        <Transform Algorithm="http://www.w3.org/TR/2001/REC-xml-c14n-20010315"/>
      </Transforms>
      <DigestMethod Algorithm="http://www.w3.org/2001/04/xmlenc#sha256"/>
      <DigestValue>8owNTvpW+oD4mXAdlt0b4juozoFgKyK9ImqUdHrrUv8=</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wtdPahFmD9NfS6XOGuMfrMDhs7JxTinH4LP5M1jh6GA=</DigestValue>
    </Reference>
  </SignedInfo>
  <SignatureValue>e/AGFhaclBEUKWoWWXT6EGvO1jQad4XQVh7DnqZaU/ksq6MNNk4uPuqp6ZCU1l/8y5fgbDBg4npJ
MrCMMGGdSAlkOTmHF7X7tyuENodubAl+oiW11NIimoACleclMhx41YiEthnp/UO76d6djWYZOZv/
VP3DTTQnNzGfCXV0tPpFqf0JB5y53rGcEmS4msJQakRMY5wm20Q6G/TKuNBFuEJ3hSPnv4ftzi6W
uoB0wxPXHQSZjKwX0E2oLz4PnKk2fp1QsEuJkZ9H1DF1jRsTymen0H4c/gnsIYBlFn8/pX06zd2I
OQ6/NkTJj8rEJtyXHa3mLIpacR+9v2xiDZxK6Q==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2020-08-07T20:21:32Z</mdssi:Value>
        </mdssi:SignatureTime>
      </SignatureProperty>
    </SignatureProperties>
  </Object>
  <Object Id="idOfficeObject">
    <SignatureProperties>
      <SignatureProperty Id="idOfficeV1Details" Target="#idPackageSignature">
        <SignatureInfoV1 xmlns="http://schemas.microsoft.com/office/2006/digsig">
          <SetupID>{F28C6C17-1B8E-4D07-8063-85ABD415D960}</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2020-08-07T20:21:32Z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eAPwAAAJzP7vT6/bTa8kRleixHhy1Nwi5PxiQtTnBwcJKSki81SRwtZAgOIwAAAAAAweD02+35gsLqZ5q6Jz1jNEJyOUZ4qamp+/v7////wdPeVnCJAQECAAAAAACv1/Ho8/ubzu6CwuqMudS3u769vb3////////////L5fZymsABAgMAAAAAAK/X8fz9/uLx+snk9uTy+vz9/v///////////////8vl9nKawAECA+b/AAAAotHvtdryxOL1xOL1tdry0+r32+350+r3tdryxOL1pdPvc5rAAQIDAAAAAABpj7ZnjrZqj7Zqj7ZnjrZtkbdukrdtkbdnjrZqj7ZojrZ3rdUCAwSwA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duGOU9cEUmyXb939M9MqOafKnl2NZ1VMVbMgKzMw1U4=</DigestValue>
    </Reference>
    <Reference Type="http://www.w3.org/2000/09/xmldsig#Object" URI="#idOfficeObject">
      <DigestMethod Algorithm="http://www.w3.org/2001/04/xmlenc#sha256"/>
      <DigestValue>526fG9lQGop9YRUQ9vIbTlvkyS+mWCFH8ifmxaSAj74=</DigestValue>
    </Reference>
    <Reference Type="http://uri.etsi.org/01903#SignedProperties" URI="#idSignedProperties">
      <Transforms>
        <Transform Algorithm="http://www.w3.org/TR/2001/REC-xml-c14n-20010315"/>
      </Transforms>
      <DigestMethod Algorithm="http://www.w3.org/2001/04/xmlenc#sha256"/>
      <DigestValue>u9cSH/8GxPKktG3Yeh4lgjXJo8AeeO82QuzKWlIkUj0=</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fv778fcrwKW44HAyqygabYWlQSOlEjgh6uhVAf0H5CM=</DigestValue>
    </Reference>
  </SignedInfo>
  <SignatureValue>DXLwZGZDJxCJWk9iftRKY1p55SL+U+4b8AIptYj7LICvGvS3BAYZgGxW60MA+HboSW6WcjyUxjsE
tAVUNBjMwQqO7Y3zyi9hS607RQ/4k4z5daqQkR8gLz1aDaZ2zwBLqFamhU5CGKJjT0omlraAmVgV
BqpTCRtniUkJgESKbSq9Cqy/bElpOuudK8mjW9bzGZ5sqKwOwi1yDf/7yDOdjxyUPu7GeAjjUEqD
R3mzx99H5noPTtrfQL5d9D0XVlt9uZNVUtPAq8gSpn9IT1ITj8QGPrG10b/krqCAsAlZA0xM8rdj
V7pLyHohy7ziqLNrwxcj4iYYQa5kHhVXsZVDfg==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2020-08-07T20:21:38Z</mdssi:Value>
        </mdssi:SignatureTime>
      </SignatureProperty>
    </SignatureProperties>
  </Object>
  <Object Id="idOfficeObject">
    <SignatureProperties>
      <SignatureProperty Id="idOfficeV1Details" Target="#idPackageSignature">
        <SignatureInfoV1 xmlns="http://schemas.microsoft.com/office/2006/digsig">
          <SetupID>{24EBDB9E-5C6B-44F5-9B02-A8D4949D88AF}</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2020-08-07T20:21:38Z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z5wAAAAcKDQcKDQcJDQ4WMShFrjFU1TJV1gECBAIDBAECBQoRKyZBowsTMWIAAAAAfqbJd6PIeqDCQFZ4JTd0Lk/HMVPSGy5uFiE4GypVJ0KnHjN9AAABc+cAAACcz+7S6ffb7fnC0t1haH0hMm8aLXIuT8ggOIwoRKslP58cK08AAAEAAAAAAMHg9P///////////+bm5k9SXjw/SzBRzTFU0y1NwSAyVzFGXwEBAnPn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Rz5wAAAAAAAAAAAAAAAAAAAAAAAAAAAAAAAAAAAAAAAAAAAAAAAAAAAAAAADI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dh9Eu+n/2L4PVsu95aia8t7molFAHSorkHFVXcP2SuQ=</DigestValue>
    </Reference>
    <Reference Type="http://www.w3.org/2000/09/xmldsig#Object" URI="#idOfficeObject">
      <DigestMethod Algorithm="http://www.w3.org/2001/04/xmlenc#sha256"/>
      <DigestValue>wYlI8lAeHb0FIsYnw+CoXjzO/bYAEHkNkF+l1qL0jUA=</DigestValue>
    </Reference>
    <Reference Type="http://uri.etsi.org/01903#SignedProperties" URI="#idSignedProperties">
      <Transforms>
        <Transform Algorithm="http://www.w3.org/TR/2001/REC-xml-c14n-20010315"/>
      </Transforms>
      <DigestMethod Algorithm="http://www.w3.org/2001/04/xmlenc#sha256"/>
      <DigestValue>0bTzCsVign4IS/cUqSfSdWE6CGbTXtADSlo1Mr2cEPk=</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wCQQ5A/aGUZvoBEOVYaI8t0Ss7SM0NdWjsIabre502U=</DigestValue>
    </Reference>
  </SignedInfo>
  <SignatureValue>kZtD3l2Y+vxMSzRdscLlARoALKan30ILiOsIXxG9O28gGKPiU5jQgxDYslOFf8uONgJUMC16SHhJ
NI13jkLHobzx3XLE5445b6PAgW8SKEGRZUqGUNnV/xwQHpkDfuZzltg5E1uIzei4fbVJrDIHu0LZ
e3ZYpU7u7sX8BcJa+odVY1Bv6ibmK/5f/2yNqnsbvOyb0Kj/wnY8+f4CUxWHBHuc2aBN6EcfEpZw
ijCPJu4VX+42cI+XiGjNJL/BlZMp4HWQiE6j920MHaG1/5A9Bg/W8YQkNAdRS7RQ7NzoT5YqTyTD
Nu+uouvFkIQzqilz+6dOD+IG3bxTRsc+6M5pqg==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2020-08-07T20:21:45Z</mdssi:Value>
        </mdssi:SignatureTime>
      </SignatureProperty>
    </SignatureProperties>
  </Object>
  <Object Id="idOfficeObject">
    <SignatureProperties>
      <SignatureProperty Id="idOfficeV1Details" Target="#idPackageSignature">
        <SignatureInfoV1 xmlns="http://schemas.microsoft.com/office/2006/digsig">
          <SetupID>{AD8513C0-BE83-43D2-ABB0-A42603DFF261}</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2020-08-07T20:21:45Z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HgPwAAAMHg9P///////////+bm5k9SXjw/SzBRzTFU0y1NwSAyVzFGXwEBAgAACA8mnM/u69/SvI9jt4tgjIR9FBosDBEjMVTUMlXWMVPRKUSeDxk4AAAAMUAAAADT6ff///////+Tk5MjK0krSbkvUcsuT8YVJFoTIFIrSbgtTcEQHEcAAAAAAJzP7vT6/bTa8kRleixHhy1Nwi5PxiQtTnBwcJKSki81SRwtZAgOIwAAAAAAweD02+35gsLqZ5q6Jz1jNEJyOUZ4qamp+/v7////wdPeVnCJAQECgD8AAACv1/Ho8/ubzu6CwuqMudS3u769vb3////////////L5fZymsABAgMAAAAAAK/X8fz9/uLx+snk9uTy+vz9/v///////////////8vl9nKawAECA4A/AAAAotHvtdryxOL1xOL1tdry0+r32+350+r3tdryxOL1pdPvc5rAAQIDAAAAAABpj7ZnjrZqj7Zqj7ZnjrZtkbdukrdtkbdnjrZqj7ZojrZ3rdUCAwSAP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n+cutRFF5nwO1rUQfyTPI2YkbSFWPeDpovTcj2+R9uc=</DigestValue>
    </Reference>
    <Reference Type="http://www.w3.org/2000/09/xmldsig#Object" URI="#idOfficeObject">
      <DigestMethod Algorithm="http://www.w3.org/2001/04/xmlenc#sha256"/>
      <DigestValue>sgBcQ9WlMgJDIyuzPHW3oIYwhyDSgm02XVadKnPE0Vw=</DigestValue>
    </Reference>
    <Reference Type="http://uri.etsi.org/01903#SignedProperties" URI="#idSignedProperties">
      <Transforms>
        <Transform Algorithm="http://www.w3.org/TR/2001/REC-xml-c14n-20010315"/>
      </Transforms>
      <DigestMethod Algorithm="http://www.w3.org/2001/04/xmlenc#sha256"/>
      <DigestValue>NTu9ZuRNpsqw3fJXS9wc1iL9lkM3kD8YTyDgE5d5h1g=</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94c/ykKnmlGXhSEnJ+fa9lJdH4f+nJdw2D7RHKFbi8A=</DigestValue>
    </Reference>
  </SignedInfo>
  <SignatureValue>wjKhOyfVUlZM0Me3MYs2YdZvqvCrH2JcVrgtFsjWoL+gmT3GkIHOBH9L+ijOM9z43q+cozhwVEFJ
GxTbwcfjxdYBCrw5L2f7b7z2Ck700SrvDkNTsBiK9M9JHAqqw9BSvv5KaFtRytL8cXd8aFSFiXq4
+rTKnp1FggEGG4WR4yiBpAMYnaYlXOwGCv67E5JHQ1cymEJ00JTdGRr5/TlY1RG3qrzaMQOYGcTF
ej+me+L6g/vzahM8w7/36Dhjqd9cutizALR8C7uXMDkNUY/m50JEU5X1oR124b+sb0S8koq8i4QD
AQjibUAi75SUOmAzJGfLVU7zoRcQ/VorYX5YVQ==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2020-08-07T20:21:51Z</mdssi:Value>
        </mdssi:SignatureTime>
      </SignatureProperty>
    </SignatureProperties>
  </Object>
  <Object Id="idOfficeObject">
    <SignatureProperties>
      <SignatureProperty Id="idOfficeV1Details" Target="#idPackageSignature">
        <SignatureInfoV1 xmlns="http://schemas.microsoft.com/office/2006/digsig">
          <SetupID>{03C68B61-2CAC-4870-B3D4-9246A7FC6961}</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2020-08-07T20:21:51Z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uOQ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gD8AAACv1/Ho8/ubzu6CwuqMudS3u769vb3////////////L5fZymsABAgMAAAAAAK/X8fz9/uLx+snk9uTy+vz9/v///////////////8vl9nKawAECAzkfAAAAotHvtdryxOL1xOL1tdry0+r32+350+r3tdryxOL1pdPvc5rAAQIDAAAAAABpj7ZnjrZqj7Zqj7ZnjrZtkbdukrdtkbdnjrZqj7ZojrZ3rdUCAwSCQg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7YjwwzsxboNCK7QpIcQ57ql2SsEMfoUgvXHcDJNHua8=</DigestValue>
    </Reference>
    <Reference Type="http://www.w3.org/2000/09/xmldsig#Object" URI="#idOfficeObject">
      <DigestMethod Algorithm="http://www.w3.org/2001/04/xmlenc#sha256"/>
      <DigestValue>L0x8FnhLW7zje+01afZxLB2zTvISj/p9bx0yKvQXtR0=</DigestValue>
    </Reference>
    <Reference Type="http://uri.etsi.org/01903#SignedProperties" URI="#idSignedProperties">
      <Transforms>
        <Transform Algorithm="http://www.w3.org/TR/2001/REC-xml-c14n-20010315"/>
      </Transforms>
      <DigestMethod Algorithm="http://www.w3.org/2001/04/xmlenc#sha256"/>
      <DigestValue>UBOXFLXnJgMQ6EmFB/unaGjw6BQr9YeWlLCVfL0AGnk=</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oZHz2Qpp/vuo+60wibG88gxGYDgBoC1tPTmSoJ08xIQ=</DigestValue>
    </Reference>
  </SignedInfo>
  <SignatureValue>LNxsQD4tVpa5BiCVKnvojowN51Ik4pkqhbtVArY7XvjIB4XQAxn/XwVXn/uu6gkz1oQxG0tnMsCR
4mMv+x6oRfa+KpVe3tw6gSCjkSJinJNMrnzuimUHLnAhHPOAHdlG1M2kS1aFvFX4lh/s2HDKuesh
pCYsJuJ1JRTq5ypAYVXD4w12b+iQxmt/QhAzjQyHKVTmYR6IETX1vMJ9KYt9BBqVwTjqU6vpXn6F
O3b+WJnFtdPNKQWnVd29FuLTlUbqR9JIfjGxJ2JWWuZfTi1S4+esC/S/Pel4gGp6NxdRkvRNYqiU
AW0pn9zNnYi76YR2ASsT1R8WHKFkKnGkMtqNgg==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2020-08-07T20:21:57Z</mdssi:Value>
        </mdssi:SignatureTime>
      </SignatureProperty>
    </SignatureProperties>
  </Object>
  <Object Id="idOfficeObject">
    <SignatureProperties>
      <SignatureProperty Id="idOfficeV1Details" Target="#idPackageSignature">
        <SignatureInfoV1 xmlns="http://schemas.microsoft.com/office/2006/digsig">
          <SetupID>{339D4B01-1BD1-4500-95D9-ACD4E70F5951}</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2020-08-07T20:21:57Z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26AAAACcz+7S6ffb7fnC0t1haH0hMm8aLXIuT8ggOIwoRKslP58cK08AAAEAAAAAAMHg9P///////////+bm5k9SXjw/SzBRzTFU0y1NwSAyVzFGXwEBAgAACA8mnM/u69/SvI9jt4tgjIR9FBosDBEjMVTUMlXWMVPRKUSeDxk4AAAAAAAAAADT6ff///////+Tk5MjK0krSbkvUcsuT8YVJFoTIFIrSbgtTcEQHEfjSgAAAJzP7vT6/bTa8kRleixHhy1Nwi5PxiQtTnBwcJKSki81SRwtZAgOIwAAAAAAweD02+35gsLqZ5q6Jz1jNEJyOUZ4qamp+/v7////wdPeVnCJAQECAAAAAACv1/Ho8/ubzu6CwuqMudS3u769vb3////////////L5fZymsABAgMkIAAAAK/X8fz9/uLx+snk9uTy+vz9/v///////////////8vl9nKawAECAwg6AAAAotHvtdryxOL1xOL1tdry0+r32+350+r3tdryxOL1pdPvc5rAAQIDAAAAAABpj7ZnjrZqj7Zqj7ZnjrZtkbdukrdtkbdnjrZqj7ZojrZ3rdUCAwRsIgAAAAAAAAAAAAAAAAAAAAAAAAAAAAAAAAAAAAAAAAAAAAAAAAAAAAAAAIVI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QTc54TTpQB0WFg15B4SWmMJDk89pR+/RHR3ZNqZiFH4=</DigestValue>
    </Reference>
    <Reference Type="http://www.w3.org/2000/09/xmldsig#Object" URI="#idOfficeObject">
      <DigestMethod Algorithm="http://www.w3.org/2001/04/xmlenc#sha256"/>
      <DigestValue>AVAn6MlPqvLtZmyIMwRo9loeBrwuN2EDs6EA9yXZU8o=</DigestValue>
    </Reference>
    <Reference Type="http://uri.etsi.org/01903#SignedProperties" URI="#idSignedProperties">
      <Transforms>
        <Transform Algorithm="http://www.w3.org/TR/2001/REC-xml-c14n-20010315"/>
      </Transforms>
      <DigestMethod Algorithm="http://www.w3.org/2001/04/xmlenc#sha256"/>
      <DigestValue>pN+Cw1CO7YJvexYOUOMe/ZmUZ1funVRGi7EuXQ/VLXI=</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xvqTpzN/zCeCsE4RqLgNcKfiVnazdip8o9P8ebHZHNs=</DigestValue>
    </Reference>
  </SignedInfo>
  <SignatureValue>BhLf5DkaoAJ0JDK2SEoU/oce1GfKVfux+D6BniC6foymxjUC/Yqp9yeuYKFWt5RH6r7a8qPXz+Hz
mGRwPS7Yb+xYGA5zvimHwSmEOOY/tTFW2vwOljzwIUiPJ4TvjukYp8E2nLEvZxueiidXIzpqg4gM
grNDclZ4x3DUiCJZeMQ/sPqRZqaP02JqP7RJNh/oC2jQJ+s6joaeWvxFKaI+SN7Wm5vI9scEzff9
Pa+rMWE+OOmBUpB+PVptgiaofF7ntJGmfxTvs+F6qNis7+s5cABQWNwdZjxdAnoD91bnt/+OVhi7
2X5cVCkqPprRam+cKDOMGT2oYBcw62ZEjTwOQg==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2020-08-07T20:22:03Z</mdssi:Value>
        </mdssi:SignatureTime>
      </SignatureProperty>
    </SignatureProperties>
  </Object>
  <Object Id="idOfficeObject">
    <SignatureProperties>
      <SignatureProperty Id="idOfficeV1Details" Target="#idPackageSignature">
        <SignatureInfoV1 xmlns="http://schemas.microsoft.com/office/2006/digsig">
          <SetupID>{C854939A-0B4D-4065-B603-1820ACB9CF4E}</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2020-08-07T20:22:03Z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p5wAAAAcKDQcKDQcJDQ4WMShFrjFU1TJV1gECBAIDBAECBQoRKyZBowsTMQAAAAAAfqbJd6PIeqDCQFZ4JTd0Lk/HMVPSGy5uFiE4GypVJ0KnHjN9AAABKecAAACcz+7S6ffb7fnC0t1haH0hMm8aLXIuT8ggOIwoRKslP58cK08AAAEAAAAAAMHg9P///////////+bm5k9SXjw/SzBRzTFU0y1NwSAyVzFGXwEBAinn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ynnAAAAotHvtdryxOL1xOL1tdry0+r32+350+r3tdryxOL1pdPvc5rAAQIDMTAAAABpj7ZnjrZqj7Zqj7ZnjrZtkbdukrdtkbdnjrZqj7ZojrZ3rdUCAwQp5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9qgk03igZQ3Rut+7I7NQ/yW4VGc1Do0Umzf92YcdwEk=</DigestValue>
    </Reference>
    <Reference Type="http://www.w3.org/2000/09/xmldsig#Object" URI="#idOfficeObject">
      <DigestMethod Algorithm="http://www.w3.org/2001/04/xmlenc#sha256"/>
      <DigestValue>8uCKsE82kk7pmo4TjuvUSxcUFFBAFtUEmfz2BP+0lmY=</DigestValue>
    </Reference>
    <Reference Type="http://uri.etsi.org/01903#SignedProperties" URI="#idSignedProperties">
      <Transforms>
        <Transform Algorithm="http://www.w3.org/TR/2001/REC-xml-c14n-20010315"/>
      </Transforms>
      <DigestMethod Algorithm="http://www.w3.org/2001/04/xmlenc#sha256"/>
      <DigestValue>qP+h2wvW7LYvqFZDHYXfuroVBscHdwNxswwQqsfPQaY=</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T4jgdxpSvOcXDaOrGGK/koKFWwKrDb3rDVaEuWricsk=</DigestValue>
    </Reference>
  </SignedInfo>
  <SignatureValue>clNnJ1ugMTmRjpLSKTX6VPkbBq1/sRQnQwxK/q20w/YfHMj9+t8pIJzuAXUzM/06ZfSFpLEi/gj/
gEm4je2X5EiBHiWbE/ZKvQDPvPRXHz4irLmhI+xFfNfH3cgvG5VoJSR5i1JSitjrrGRhMyBSwjVh
YkKpGhW67S/QG5jcOBVXG1tdCrW/QVtiZDDsSVD71gkNcQDKkYv9QNHlnEdTkVbzXmI8wNhMWYCB
6yUIyhnLMvCY9a0AwyzKmbXy+QIY5EoIUa3bhU+a6qAlKj36yLIqHzeUTDNFPFl0qo0eeqmNnsWm
gYs+8xLKR/YBoySxcTKQqW2njOgxwKV/QsDgwQ==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2020-08-07T20:22:09Z</mdssi:Value>
        </mdssi:SignatureTime>
      </SignatureProperty>
    </SignatureProperties>
  </Object>
  <Object Id="idOfficeObject">
    <SignatureProperties>
      <SignatureProperty Id="idOfficeV1Details" Target="#idPackageSignature">
        <SignatureInfoV1 xmlns="http://schemas.microsoft.com/office/2006/digsig">
          <SetupID>{38DD8B8D-0303-493D-9E5F-96091DD90493}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2020-08-07T20:22:09Z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T4QAAAAcKDQcKDQcJDQ4WMShFrjFU1TJV1gECBAIDBAECBQoRKyZBowsTMQAAAAAAfqbJd6PIeqDCQFZ4JTd0Lk/HMVPSGy5uFiE4GypVJ0KnHjN9AAAB0+EAAACcz+7S6ffb7fnC0t1haH0hMm8aLXIuT8ggOIwoRKslP58cK08AAAEAAAAAAMHg9P///////////+bm5k9SXjw/SzBRzTFU0y1NwSAyVzFGXwEBAtPh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9PhAAAAotHvtdryxOL1xOL1tdry0+r32+350+r3tdryxOL1pdPvc5rAAQIDMTAAAABpj7ZnjrZqj7Zqj7ZnjrZtkbdukrdtkbdnjrZqj7ZojrZ3rdUCAwTT4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RjE2yXcxbhvBFgtkhJAjq6LpzrklwCDEAqx/K407hnE=</DigestValue>
    </Reference>
    <Reference Type="http://www.w3.org/2000/09/xmldsig#Object" URI="#idOfficeObject">
      <DigestMethod Algorithm="http://www.w3.org/2001/04/xmlenc#sha256"/>
      <DigestValue>92gUF6xyAIxKkzlKJ2bjLTXKSb7kyyk0lP+nJvzlMkM=</DigestValue>
    </Reference>
    <Reference Type="http://uri.etsi.org/01903#SignedProperties" URI="#idSignedProperties">
      <Transforms>
        <Transform Algorithm="http://www.w3.org/TR/2001/REC-xml-c14n-20010315"/>
      </Transforms>
      <DigestMethod Algorithm="http://www.w3.org/2001/04/xmlenc#sha256"/>
      <DigestValue>MKzU8Cfv3AKYufOx0Gvscq9uQaXPRypy9hCdD1khdcs=</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Qx4lw2DExakd+eNEqBqtoHb1lhsfPEGOBI9U1ilie0c=</DigestValue>
    </Reference>
  </SignedInfo>
  <SignatureValue>mJrh3x3oHVUfstcsRfvndeXHgOdbC2CpTU9VI4EgqmS7bMYF6R9w1HTdGCuQoKXSC9GYaUqFKAPu
c+xFbX0RdrDicyCS/5tx39X4OowCXJgKUXegMxhvSRfx8Ez859PYIl+zEz2OKEjIddI1jDXV8cq8
823IiLAzz6wsyzBJrpl7JtaSuc3qSLX/ml/s9az8PdiajZUj724H1l4bTcXsO20E3YrNwUNyKTsO
8YPlzG+bZ1HTsTZHEGqSXFp95hxKj1TfT+BzHU6fGJjg19EIxOiPqNdjysxG5uUJ3CjzVGwXrez/
tDqwKk0mKPGaRkQdgf7OEBcjIZvplYYvs0+/1w==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2020-08-07T20:22:14Z</mdssi:Value>
        </mdssi:SignatureTime>
      </SignatureProperty>
    </SignatureProperties>
  </Object>
  <Object Id="idOfficeObject">
    <SignatureProperties>
      <SignatureProperty Id="idOfficeV1Details" Target="#idPackageSignature">
        <SignatureInfoV1 xmlns="http://schemas.microsoft.com/office/2006/digsig">
          <SetupID>{DC2AD559-756A-48B7-AE6D-0CAB04C737DB}</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2020-08-07T20:22:14Z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k4QAAAAcKDQcKDQcJDQ4WMShFrjFU1TJV1gECBAIDBAECBQoRKyZBowsTMQAAAAAAfqbJd6PIeqDCQFZ4JTd0Lk/HMVPSGy5uFiE4GypVJ0KnHjN9AAABauEAAACcz+7S6ffb7fnC0t1haH0hMm8aLXIuT8ggOIwoRKslP58cK08AAAEAAAAAAMHg9P///////////+bm5k9SXjw/SzBRzTFU0y1NwSAyVzFGXwEBAuThCA8mnM/u69/SvI9jt4tgjIR9FBosDBEjMVTUMlXWMVPRKUSeDxk4AAAAAAAAAADT6ff///////+Tk5MjK0krSbkvUcsuT8YVJFoTIFIrSbgtTcEQHEfl4QAAAJzP7vT6/bTa8kRleixHhy1Nwi5PxiQtTnBwcJKSki81SRwtZAgOIwAAAAAAweD02+35gsLqZ5q6Jz1jNEJyOUZ4qamp+/v7////wdPeVnCJAQEC5OEAAACv1/Ho8/ubzu6CwuqMudS3u769vb3////////////L5fZymsABAgMAAAAAAK/X8fz9/uLx+snk9uTy+vz9/v///////////////8vl9nKawAECA8rnAAAAotHvtdryxOL1xOL1tdry0+r32+350+r3tdryxOL1pdPvc5rAAQIDAAAAAABpj7ZnjrZqj7Zqj7ZnjrZtkbdukrdtkbdnjrZqj7ZojrZ3rdUCAwTk4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MYFBdhEvyp152a16vPW9ghwORA0wjo0tdgelVcvuGhM=</DigestValue>
    </Reference>
    <Reference Type="http://www.w3.org/2000/09/xmldsig#Object" URI="#idOfficeObject">
      <DigestMethod Algorithm="http://www.w3.org/2001/04/xmlenc#sha256"/>
      <DigestValue>N6FZ/Rg1Eiized0rlSeFFeIMci9lN/QJ5EO6z56k8FQ=</DigestValue>
    </Reference>
    <Reference Type="http://uri.etsi.org/01903#SignedProperties" URI="#idSignedProperties">
      <Transforms>
        <Transform Algorithm="http://www.w3.org/TR/2001/REC-xml-c14n-20010315"/>
      </Transforms>
      <DigestMethod Algorithm="http://www.w3.org/2001/04/xmlenc#sha256"/>
      <DigestValue>x85kclHcdJdq00m68njp2RgYU7mGbb+N9xLOAydt4Ig=</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7y37ijNAtSezLa4DhRzhlbI1gSUXZ2GO3Bwo+feX9xI=</DigestValue>
    </Reference>
  </SignedInfo>
  <SignatureValue>pVawlNxtlkIPqjx4QoHGlRNvm5tUMyAl4cIVvGzkc1kBwqUHxfG7QesoID1sL/CMEXDRJM1XhB+e
8W2nxiWMG/KJT6IKx1ZHLKCbblPpxxVihbWVxIowQRR/bKIMGeN/UhXL3S1mSlQd2lXc1TqwU88w
mZ6+LQOQgI+4rI6fyZbbNQ9oAjZT+gs6iJ9FqNpInoHK9oWq97nllcCgwGRk7YsXYdTQPYE6ZHUc
IkKTS3DEvcTWNMSIPlqokyMn+PlX5/Fsx8TBu7X5STaWHJNE6qAZ8m+tJr9IRMbuCTAWz2wkMwr1
PQLTRk3xRp1k4unlH7Bs1aueawdwL/FBwWJ+Bg==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2020-08-07T20:22:20Z</mdssi:Value>
        </mdssi:SignatureTime>
      </SignatureProperty>
    </SignatureProperties>
  </Object>
  <Object Id="idOfficeObject">
    <SignatureProperties>
      <SignatureProperty Id="idOfficeV1Details" Target="#idPackageSignature">
        <SignatureInfoV1 xmlns="http://schemas.microsoft.com/office/2006/digsig">
          <SetupID>{D3755DA2-D343-4C38-8B35-D6D5E4BCDD82}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2020-08-07T20:22:20Z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/xYk7QN1hvKLYzxKUoH7e/v731kISo83yghAMxWRgek=</DigestValue>
    </Reference>
    <Reference Type="http://www.w3.org/2000/09/xmldsig#Object" URI="#idOfficeObject">
      <DigestMethod Algorithm="http://www.w3.org/2001/04/xmlenc#sha256"/>
      <DigestValue>rWa+hbQ/vbXfN44m5MbzQtloPZByGsbTNgqeLkAqrkc=</DigestValue>
    </Reference>
    <Reference Type="http://uri.etsi.org/01903#SignedProperties" URI="#idSignedProperties">
      <Transforms>
        <Transform Algorithm="http://www.w3.org/TR/2001/REC-xml-c14n-20010315"/>
      </Transforms>
      <DigestMethod Algorithm="http://www.w3.org/2001/04/xmlenc#sha256"/>
      <DigestValue>m0pEbpCbXvBjNfGN44MS/SjzNCPh7aB4Q0BqRw7HB+M=</DigestValue>
    </Reference>
    <Reference Type="http://www.w3.org/2000/09/xmldsig#Object" URI="#idValidSigLnImg">
      <DigestMethod Algorithm="http://www.w3.org/2001/04/xmlenc#sha256"/>
      <DigestValue>iEBavmggWs8QikbJKDarh7i+/vQ4O+qqmUjw9ImmUMU=</DigestValue>
    </Reference>
    <Reference Type="http://www.w3.org/2000/09/xmldsig#Object" URI="#idInvalidSigLnImg">
      <DigestMethod Algorithm="http://www.w3.org/2001/04/xmlenc#sha256"/>
      <DigestValue>f+IkVaHZJhUWZ8JkInKGM7ChB4oNQTgA40Thh2nO1Pk=</DigestValue>
    </Reference>
  </SignedInfo>
  <SignatureValue>DTGzL89h+GZ9pBSMbTrGx9DHNLiE5fYWRzWaFYgfBlvPukUyYkP/nabG8jRyPbTRqNcplFZLa5ib
NZ4HkJZTLLaZZ5BZS0Gy5uq5mwUUHANdn8Kzg5aXYlXIkLCxpBQfzDGasmaRz/GOtOTyhKOfoYHH
dBZXS7vG5ctmI9Z2eeo8mVBfGTRGJ2k6IvoTkNKAbGzl3q20rQmhIb8VRGe2wQ6yWfIY48n0F9us
RcLS42zLKH5r+IsXN0T8gNU/89eWIi5AAC/n8TfwySSOp+VVHmI5oVpGUlkorr6r3b3NiARyHfi4
Z24aVBZZNBkFoRxSsoOeXvQ8AnVaMUIOeHuEHA==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2020-08-06T18:14:43Z</mdssi:Value>
        </mdssi:SignatureTime>
      </SignatureProperty>
    </SignatureProperties>
  </Object>
  <Object Id="idOfficeObject">
    <SignatureProperties>
      <SignatureProperty Id="idOfficeV1Details" Target="#idPackageSignature">
        <SignatureInfoV1 xmlns="http://schemas.microsoft.com/office/2006/digsig">
          <SetupID>{1460C9DA-486C-4116-87D3-FFAF0DD32F94}</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2020-08-06T18:14:43Z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BdE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AEdSxBFsJWjYiUAdKgOokUGK11ta+5DPbImXcNSqR5U=</DigestValue>
    </Reference>
    <Reference Type="http://www.w3.org/2000/09/xmldsig#Object" URI="#idOfficeObject">
      <DigestMethod Algorithm="http://www.w3.org/2001/04/xmlenc#sha256"/>
      <DigestValue>Qrbzesc/CHyz00QV/RXg72ObaOioRZFkRtlHLslAoRs=</DigestValue>
    </Reference>
    <Reference Type="http://uri.etsi.org/01903#SignedProperties" URI="#idSignedProperties">
      <Transforms>
        <Transform Algorithm="http://www.w3.org/TR/2001/REC-xml-c14n-20010315"/>
      </Transforms>
      <DigestMethod Algorithm="http://www.w3.org/2001/04/xmlenc#sha256"/>
      <DigestValue>Di2y/AdVBG5iqZelpY65UkslEkKZu6Li/0TDJTMROUs=</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7y37ijNAtSezLa4DhRzhlbI1gSUXZ2GO3Bwo+feX9xI=</DigestValue>
    </Reference>
  </SignedInfo>
  <SignatureValue>dt00YRRkapBerGKDuJoWX3Nyv2fXCI3OHFUW14ovZ6MxojMtooaF010ehlUnQn5OhS8ia8a9Qql1
7rbKWbMcZvNd6d8nmbUNnYOjA5LQFSc/dpbaIlvPU32eyzVzer8YyiKtJKfk0G6kz381V8z94tsc
7enwCeu8vbF8prm8BuPQK0Qmfe4TNXKQNtDwCFjdFvp+EC4g5rAc/blVviMCpXxzi5UlZH++JHhK
0a6V67ZZIWMMMqX/Vum1plSUbOrvhsPev1xGhDLB6uuqw4mUsMHuaY6gcRJk9btaqKM4thM/ry5S
OGPboONp7E5gF0n96BPXx0v+qMkk8YK9jkVC9g==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2020-08-07T20:22:30Z</mdssi:Value>
        </mdssi:SignatureTime>
      </SignatureProperty>
    </SignatureProperties>
  </Object>
  <Object Id="idOfficeObject">
    <SignatureProperties>
      <SignatureProperty Id="idOfficeV1Details" Target="#idPackageSignature">
        <SignatureInfoV1 xmlns="http://schemas.microsoft.com/office/2006/digsig">
          <SetupID>{E325871E-602E-42AD-815A-7FB1009339BE}</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2020-08-07T20:22:30Z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zA5vP2eg5S5ratHUPiAjhccO3AxaPYrV4Hcd2tG+xLA=</DigestValue>
    </Reference>
    <Reference Type="http://www.w3.org/2000/09/xmldsig#Object" URI="#idOfficeObject">
      <DigestMethod Algorithm="http://www.w3.org/2001/04/xmlenc#sha256"/>
      <DigestValue>18lldTiZeInFdEoX72qj6sSiRKfKJX415EiquVOhlr8=</DigestValue>
    </Reference>
    <Reference Type="http://uri.etsi.org/01903#SignedProperties" URI="#idSignedProperties">
      <Transforms>
        <Transform Algorithm="http://www.w3.org/TR/2001/REC-xml-c14n-20010315"/>
      </Transforms>
      <DigestMethod Algorithm="http://www.w3.org/2001/04/xmlenc#sha256"/>
      <DigestValue>P4WXpAVXFvbRPm1C8CgEJ+DgZPwvKkS4Vd76RDxi2dA=</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MFgKOttGN1IdtXTYEStfyduWJXxaI1cc1RW0nLbv46w=</DigestValue>
    </Reference>
  </SignedInfo>
  <SignatureValue>ZJulrQ2dK1Xq5KhzwL+fuElPwRBN8C0ze/qZaf70GBcDw0UiaTeQNFbNBq1HCupQfzjzxWVT3j58
D9xqkjddYq4LlQKAhG5B6PlaXgXJR2YJdfXFa+otZNLqVR7+NtJXjosG5sZBlTKYKIhb1AXdqjw3
pB6N58yRPydjwQyVpyafjNJ2Z/kuNEXurrhzl+tYxJMXYLT9Bjb89zUY8nl4ddo4smg8eg+qQSep
aud6/QpG8OdC/E8HIeVu4m2SY4WjfBt+A10UhN1Rqf8iPCd6pFBkgcAqhjL1wDMaem91dls4HC59
Dh1jHwJ4yNv8QhGZ0XKKi+kjKmMjYQ89hPSd6Q==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2020-08-07T20:22:39Z</mdssi:Value>
        </mdssi:SignatureTime>
      </SignatureProperty>
    </SignatureProperties>
  </Object>
  <Object Id="idOfficeObject">
    <SignatureProperties>
      <SignatureProperty Id="idOfficeV1Details" Target="#idPackageSignature">
        <SignatureInfoV1 xmlns="http://schemas.microsoft.com/office/2006/digsig">
          <SetupID>{EEEA6648-5AC3-4F25-A70E-C44DAB357110}</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2020-08-07T20:22:39Z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O4QAAAAcKDQcKDQcJDQ4WMShFrjFU1TJV1gECBAIDBAECBQoRKyZBowsTMQAAAAAAfqbJd6PIeqDCQFZ4JTd0Lk/HMVPSGy5uFiE4GypVJ0KnHjN9AAABzuEAAACcz+7S6ffb7fnC0t1haH0hMm8aLXIuT8ggOIwoRKslP58cK08AAAEBAgAAAMHg9P///////////+bm5k9SXjw/SzBRzTFU0y1NwSAyVzFGXwEBAs7h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TO4QAAAAAAAAAAAAAAAAAAAAAAAAAAAAAAAAAAAAAAAAAAAAAAAAAAAAAAAI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/wsiJacamRodW2eRWB6kMuuF9LDBTNgPdiMN0dN427Y=</DigestValue>
    </Reference>
    <Reference Type="http://www.w3.org/2000/09/xmldsig#Object" URI="#idOfficeObject">
      <DigestMethod Algorithm="http://www.w3.org/2001/04/xmlenc#sha256"/>
      <DigestValue>Na1YNdmd+Mg6oKurJyqcplXD9k1Nc500BcSmEZWf7Sk=</DigestValue>
    </Reference>
    <Reference Type="http://uri.etsi.org/01903#SignedProperties" URI="#idSignedProperties">
      <Transforms>
        <Transform Algorithm="http://www.w3.org/TR/2001/REC-xml-c14n-20010315"/>
      </Transforms>
      <DigestMethod Algorithm="http://www.w3.org/2001/04/xmlenc#sha256"/>
      <DigestValue>7wYashSCceXck6v8p1uTG9zcy6RtsW5EugkYKWFwPeo=</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+QGWEYiQxg78ibFDYrmqcIChHd1VBooVJgqEuPC6zbA=</DigestValue>
    </Reference>
  </SignedInfo>
  <SignatureValue>jGter3zuOxKUOuDgqgstc5RvnytBzhXJ4aeQ01Zs14FrplX8QfY9BancR9EL1X8agHMKli5Y4VbE
RucCiy6NxKm78waOmfd7EFTVq8p2FX59Yi3zfuSDYOOkwuYuv1ZQInRS4foxKZrI4ApocYoKGDm3
MCYUxo4Y2wYBO+fucQ3Waw9RHAb78tUTl5OIYJyoVegp1JCHc2r7v0AzZlszx/anocP+wQEbCOVX
ZPulWOck9yEygCWxnRrxWrxJ2efR27fuO6Ow4Jom5gDw8gY2i5W23V2mWG408+c6IWj2m54HVq/f
eTv+H1HkVLuZ5KjGZGnEW9sDjYHAdRqRtZWbIw==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2020-08-07T20:22:47Z</mdssi:Value>
        </mdssi:SignatureTime>
      </SignatureProperty>
    </SignatureProperties>
  </Object>
  <Object Id="idOfficeObject">
    <SignatureProperties>
      <SignatureProperty Id="idOfficeV1Details" Target="#idPackageSignature">
        <SignatureInfoV1 xmlns="http://schemas.microsoft.com/office/2006/digsig">
          <SetupID>{7A11CD68-9EE7-4DBA-9874-CB798BD9A0B4}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2020-08-07T20:22:47Z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4D8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FNvJaiEKxtaMoME2WEm9EvT8F9MPMjC7bO+4l8mL0AE=</DigestValue>
    </Reference>
    <Reference Type="http://www.w3.org/2000/09/xmldsig#Object" URI="#idOfficeObject">
      <DigestMethod Algorithm="http://www.w3.org/2001/04/xmlenc#sha256"/>
      <DigestValue>hZzA4QDfXPlyHY9jXZpeLXsVJJ5fn7Y0qspUhaEmfeY=</DigestValue>
    </Reference>
    <Reference Type="http://uri.etsi.org/01903#SignedProperties" URI="#idSignedProperties">
      <Transforms>
        <Transform Algorithm="http://www.w3.org/TR/2001/REC-xml-c14n-20010315"/>
      </Transforms>
      <DigestMethod Algorithm="http://www.w3.org/2001/04/xmlenc#sha256"/>
      <DigestValue>wN96mBOKlfuKNujDhK59VE0BY7qce2oQcRLOYJaKsMk=</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jelxmEvyyAQ53AN7/YBn2XXabIsBDzerq50ZiadIASU=</DigestValue>
    </Reference>
  </SignedInfo>
  <SignatureValue>CjEUNml1t02Jh4pzPtAQ294oNyWPAg89fI8UDVHFAUizbV10W3A66TeVWm3SGvF8igcDgdwl9za2
QQlP/NAEu+QP2NCIVUZ5VspU12llMJJ/cy/13iSbmFxoDjZfTvmkiKjmM/4RpjozZf+6ggSxymlu
ZTjXK5R1UDHNecyehA+Trh/Zg4FQK1LtIYL+Cnpl8QfFUMbGLqPE7F1LAcdI0JhP3Em0T2uFhTYb
5p+uT6+leplNzTp/lAl4vueDfiHUrTW8rh4ndMx2F0Jm95OZQPkMj2gTZHiuxsA83aJ3imBbKiZA
zTiyOwptbEbaRYB+FhSTCoS3peXzuCdb8i/FNQ==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2020-08-07T20:22:55Z</mdssi:Value>
        </mdssi:SignatureTime>
      </SignatureProperty>
    </SignatureProperties>
  </Object>
  <Object Id="idOfficeObject">
    <SignatureProperties>
      <SignatureProperty Id="idOfficeV1Details" Target="#idPackageSignature">
        <SignatureInfoV1 xmlns="http://schemas.microsoft.com/office/2006/digsig">
          <SetupID>{46F97C5F-0D04-4697-AC8C-551032437FF3}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2020-08-07T20:22:55Z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75wAAAAcKDQcKDQcJDQ4WMShFrjFU1TJV1gECBAIDBAECBQoRKyZBowsTMQAAAAAAfqbJd6PIeqDCQFZ4JTd0Lk/HMVPSGy5uFiE4GypVJ0KnHjN9AAABO+cAAACcz+7S6ffb7fnC0t1haH0hMm8aLXIuT8ggOIwoRKslP58cK08AAAEAAAAAAMHg9P///////////+bm5k9SXjw/SzBRzTFU0y1NwSAyVzFGXwEBAjvn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Q75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02tFIeK+ZcAi9zxez9h05f860a8XsudZZrTt8H+qJbs=</DigestValue>
    </Reference>
    <Reference Type="http://www.w3.org/2000/09/xmldsig#Object" URI="#idOfficeObject">
      <DigestMethod Algorithm="http://www.w3.org/2001/04/xmlenc#sha256"/>
      <DigestValue>HD2SJRzg5hVtUzysauFldehFSyN0barf1vdkyZ5Mj7I=</DigestValue>
    </Reference>
    <Reference Type="http://uri.etsi.org/01903#SignedProperties" URI="#idSignedProperties">
      <Transforms>
        <Transform Algorithm="http://www.w3.org/TR/2001/REC-xml-c14n-20010315"/>
      </Transforms>
      <DigestMethod Algorithm="http://www.w3.org/2001/04/xmlenc#sha256"/>
      <DigestValue>vm9KnKkdEB4OeLGBsjVcPdXcPiCzQZvYWiasa6yMx3w=</DigestValue>
    </Reference>
    <Reference Type="http://www.w3.org/2000/09/xmldsig#Object" URI="#idValidSigLnImg">
      <DigestMethod Algorithm="http://www.w3.org/2001/04/xmlenc#sha256"/>
      <DigestValue>vjXbGo4WGDolY/LLGi7OmDCjEwzRTaGgCSLwgCaOwPg=</DigestValue>
    </Reference>
    <Reference Type="http://www.w3.org/2000/09/xmldsig#Object" URI="#idInvalidSigLnImg">
      <DigestMethod Algorithm="http://www.w3.org/2001/04/xmlenc#sha256"/>
      <DigestValue>3OoGi5S+AYZDmHGnuiZkkHoIphiFCIWVOP0BvpAVwjk=</DigestValue>
    </Reference>
  </SignedInfo>
  <SignatureValue>BfPnbRLnV2wu9BYB0AVuIALhM19abIAhGjjYAN5vgYAq/Cex4whi0nfQu9vSLNlmWEBnaaSaih+d
mQCSAAt9rbVvLna38vUvjfcAgJ8gAiAGycVm9Fry4hp24fr52RrjdEELN6Y+CF1wG3PwM+fwTXmn
6d00ytQNNr34edkWXrPHwo5kjQHds/5MMX+2KbFYyiL/D4elXbtvl6w8aiD5XZyoQkXi8YCtmw0/
NJPFLYU8TnJUtV+pQy46wvv2GfcMGifmh6mW/Mi9aK5Ghj4vkkIvMsjUgQtFw5YiZzXPVOMYcGKS
hR5DQaFU9qJ77XEEjN9orh+AZ5H/urm4B6DWQQ==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2020-08-07T20:23:03Z</mdssi:Value>
        </mdssi:SignatureTime>
      </SignatureProperty>
    </SignatureProperties>
  </Object>
  <Object Id="idOfficeObject">
    <SignatureProperties>
      <SignatureProperty Id="idOfficeV1Details" Target="#idPackageSignature">
        <SignatureInfoV1 xmlns="http://schemas.microsoft.com/office/2006/digsig">
          <SetupID>{5E2BB8D3-B228-4EB6-82D8-CB2BFF96D74A}</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2020-08-07T20:23:03Z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n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AAAAAAAAACHpDah+38AABMAFAAAAAAAyD1loft/AAAgQmPS+38AAKykNqH7fwAAAAAAAAAAAAAgQmPS+38AAIm5EB7lAAAAAAAAAAAAAAAzb6NiN0gAANNnsKD7fwAASAAAAAAAAABkKWWh+38AAIABbqH7fwAAgCtloQAAAAABAAAAAAAAAMg9ZaH7fwAAAABj0vt/AAAAAAAAAAAAAAAAAADlAAAAIRSNz/t/AAAAAAAAAAAAAAAAAAAAAAAAcP9Q0hQCAADouxAe5QAAAHALAAAAAAAAAAAAAAAAAAAAAAAAAAAAAAAAAAAAAAAAYLsQHuUAAACnnDahZHYACAAAAAAlAAAADAAAAAEAAAAYAAAADAAAAAAAAAISAAAADAAAAAEAAAAeAAAAGAAAAMkAAAAEAAAA9wAAABEAAAAlAAAADAAAAAEAAABUAAAAfAAAAMoAAAAEAAAA9QAAABAAAAABAAAAOiz+QVXV9UHKAAAABAAAAAgAAABMAAAAAAAAAAAAAAAAAAAA//////////9cAAAANwAvADgALwAyADAAMgAwAAYAAAAEAAAABgAAAAQAAAAGAAAABgAAAAY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1ZO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Q2oft/AAATABQAAAAAAMg9ZaH7fwAAIEJj0vt/AACspDah+38AAAAAAAAAAAAAIEJj0vt/AACJuRAe5QAAAAAAAAAAAAAAM2+jYjdIAADTZ7Cg+38AAEgAAAAAAAAAZClloft/AACAAW6h+38AAIArZaEAAAAAAQAAAAAAAADIPWWh+38AAAAAY9L7fwAAAAAAAAAAAAAAAAAA5QAAACEUjc/7fwAAAAAAAAAAAAAAAAAAAAAAAHD/UNIUAgAA6LsQHuUAAABwCwAAAAAAAAAAAAAAAAAAAAAAAAAAAAAAAAAAAAAAAGC7EB7lAAAAp5w2oW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WMukz/t/AAAJAAAAAQAAAEiesM/7fwAAAAAAAAAAAAAAAAAAAAAAABEAAAARAAAAWOQQHuUAAAAAAAAAAAAAAAAAAAAAAAAAIzejYjdIAAAAAAAAAAAAAP/////lAAAAAAAAAAAAAABw/1DSFAIAAMDjEB4AAAAAAPJW0hQCAAAHAAAAAAAAAHC0UdIUAgAA/OIQHuUAAABQ4xAe5QAAACEUjc/7fwAAEQAAABQCAADjs2i1AAAAACA+19gUAgAAIL3Q2BQCAAD84hAe5QAAAAcAAADlAAAAAAAAAAAAAAAAAAAAAAAAAAAAAAAAAAAAcAFuo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Yy6TP+38AAAIAAAAAAAAASJ6wz/t/AAAAAAAAAAAAAAAAAAAAAAAAqK5n5xQCAAACAAAAAAAAAAAAAAAAAAAAAAAAAAAAAABj2KNiN0gAABDoN9IUAgAAALcd5xQCAAAAAAAAAAAAAHD/UNIUAgAAGBMQHgAAAADg////AAAAAAYAAAAAAAAABAAAAAAAAAA8EhAe5QAAAJASEB7lAAAAIRSNz/t/AAD/////AAAAADgjq6AAAAAA/v//////////oKug+38AADwSEB7lAAAABgAAAPt/AAAAAAAAAAAAAAAAAAAAAAAAAAAAAAAAAACUtjzQ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FjLpM/7fwAAMAAAAAAAAABInrDP+38AAAAAAAAAAAAAAAAAAAAAAABYrmfnFAIAAAIAAAD7fwAAAAAAAAAAAAAAAAAAAAAAAIPZo2I3SAAAAQAAAAAAAACgo3ThFAIAAAAAAAAAAAAAcP9Q0hQCAAB4EhAeAAAAAPD///8AAAAACQAAAAAAAAAFAAAAAAAAAJwREB7lAAAA8BEQHuUAAAAhFI3P+38AAAAAAAAAAAAA6PmmoAAAAAAI0Nug+38AAHAREB7lAAAAnBEQHuUAAAAJAAAAAAAAAAAAAAAAAAAAAAAAAAAAAAAAAAAAAAAAAJS2PN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EU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Nj3MRWDDclrjxPC+4clE9dH2JdM8yQb2vRXgjNOy3hw=</DigestValue>
    </Reference>
    <Reference Type="http://www.w3.org/2000/09/xmldsig#Object" URI="#idOfficeObject">
      <DigestMethod Algorithm="http://www.w3.org/2001/04/xmlenc#sha256"/>
      <DigestValue>iwIfUDinNwZqMdktB4mLBxLbktAH3iTWdo1jjr7Q5z8=</DigestValue>
    </Reference>
    <Reference Type="http://uri.etsi.org/01903#SignedProperties" URI="#idSignedProperties">
      <Transforms>
        <Transform Algorithm="http://www.w3.org/TR/2001/REC-xml-c14n-20010315"/>
      </Transforms>
      <DigestMethod Algorithm="http://www.w3.org/2001/04/xmlenc#sha256"/>
      <DigestValue>hr4x2Bht9rO/YpOMjcwi46goJFfCm9UqR1xJYv/oNCw=</DigestValue>
    </Reference>
    <Reference Type="http://www.w3.org/2000/09/xmldsig#Object" URI="#idValidSigLnImg">
      <DigestMethod Algorithm="http://www.w3.org/2001/04/xmlenc#sha256"/>
      <DigestValue>vQiNqT8ebVGCt3xkGF7lPPmp/jn3AXj/HiAIVF9wIVk=</DigestValue>
    </Reference>
    <Reference Type="http://www.w3.org/2000/09/xmldsig#Object" URI="#idInvalidSigLnImg">
      <DigestMethod Algorithm="http://www.w3.org/2001/04/xmlenc#sha256"/>
      <DigestValue>IXNp2ZLUEimOmtSTSLEVW/4MMlELCm/wLcsTtRrrEnk=</DigestValue>
    </Reference>
  </SignedInfo>
  <SignatureValue>eOpXRD8nJRPdHBFaSY6RDezZ/c+uEMhIBBw5NOrup1JBVYqk4/e4kYPdxwD7wBugXgJ6xx263ruO
XF3cC0GnKr+tsZ0RsQu9SdgSrZiPzEFl+pp9guBvhwsWbe6TgklBHCTnDffmnwXwnKpj2Pux8HhE
hBW2PTfVE7/J0gIQRtz7Bz3UlYqLiRcN81rT0DxdpRNV7ic7A0vSn7ovt1VGeZ4vEsjbgAqvfoTZ
NGOeRQf2BWWZJ9QqHJcdqHw9KMaAS4+Qum3XZZP6ieYEYHQp8qO/HXIy3MxPhF175yHlL75hUzGB
4FF8IvQ5X68nDVqbrc1Tlok6aeCWgaZ2tmbrJw==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2020-08-24T18:38:24Z</mdssi:Value>
        </mdssi:SignatureTime>
      </SignatureProperty>
    </SignatureProperties>
  </Object>
  <Object Id="idOfficeObject">
    <SignatureProperties>
      <SignatureProperty Id="idOfficeV1Details" Target="#idPackageSignature">
        <SignatureInfoV1 xmlns="http://schemas.microsoft.com/office/2006/digsig">
          <SetupID>{FBE1B403-316F-4665-974D-E952E2B8D064}</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2020-08-24T18:38:24Z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8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U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+/UUtii2/UzehD/HP8tWQoaJt1qhJtn2Qag5hBop+KM=</DigestValue>
    </Reference>
    <Reference Type="http://www.w3.org/2000/09/xmldsig#Object" URI="#idOfficeObject">
      <DigestMethod Algorithm="http://www.w3.org/2001/04/xmlenc#sha256"/>
      <DigestValue>PbS/DTLdoAxdGU8kVWvXrm4lS3MYcHV82xjYS0+33vY=</DigestValue>
    </Reference>
    <Reference Type="http://uri.etsi.org/01903#SignedProperties" URI="#idSignedProperties">
      <Transforms>
        <Transform Algorithm="http://www.w3.org/TR/2001/REC-xml-c14n-20010315"/>
      </Transforms>
      <DigestMethod Algorithm="http://www.w3.org/2001/04/xmlenc#sha256"/>
      <DigestValue>fMh7uJR/2e9Yg0Z6OiVHMYZEz9xJZqeLaT2sKI61BFs=</DigestValue>
    </Reference>
    <Reference Type="http://www.w3.org/2000/09/xmldsig#Object" URI="#idValidSigLnImg">
      <DigestMethod Algorithm="http://www.w3.org/2001/04/xmlenc#sha256"/>
      <DigestValue>kbZ6va1hnp2zLK9N8oE8/aLbQlUU9zR++ezsxk06Mwc=</DigestValue>
    </Reference>
    <Reference Type="http://www.w3.org/2000/09/xmldsig#Object" URI="#idInvalidSigLnImg">
      <DigestMethod Algorithm="http://www.w3.org/2001/04/xmlenc#sha256"/>
      <DigestValue>IXNp2ZLUEimOmtSTSLEVW/4MMlELCm/wLcsTtRrrEnk=</DigestValue>
    </Reference>
  </SignedInfo>
  <SignatureValue>LLk+/dMihonaL4Eim38DGQ1ZaMpFfxl+CAnBIJt54OHMLiNWHy/ooXLxVyaC74wB/J4N13nAZJqw
9OnxRhGSnMRlDJFvJjkaNzD8/bhTpS9BURelZK8BO3fik7cp2mS96mCfueRA1v6ZyC9TtHvNzZSq
+F5Jxzl6F8VeWZiT46Q8U+Bs/XVc02kr7pG+73/bTVlEX70Qxp/E2EZKVmCdUIoPhYIKcrQ86vbM
ts3ic6OZhj0sv8rhM6pxmsk0+T/93dgQ3DLnQJtpKOZLTE6nKZQxXGccfau0qVuku7NC84fKnkIM
YN99n2h2He3QqKZlsIrH1AY7GAZTGiImo6AJqA==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2020-08-24T18:39:19Z</mdssi:Value>
        </mdssi:SignatureTime>
      </SignatureProperty>
    </SignatureProperties>
  </Object>
  <Object Id="idOfficeObject">
    <SignatureProperties>
      <SignatureProperty Id="idOfficeV1Details" Target="#idPackageSignature">
        <SignatureInfoV1 xmlns="http://schemas.microsoft.com/office/2006/digsig">
          <SetupID>{7EBD9161-2779-4839-8AF9-07D291CF6309}</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2020-08-24T18:39:19Z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vb0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Vm5rYb+lIADNQmSdLniRZIxOsN5npS1S5IDsKFLxTvM=</DigestValue>
    </Reference>
    <Reference Type="http://www.w3.org/2000/09/xmldsig#Object" URI="#idOfficeObject">
      <DigestMethod Algorithm="http://www.w3.org/2001/04/xmlenc#sha256"/>
      <DigestValue>h0UEBcKsF7VUFpRpNdjcNi5Wp8aqqqjwijKhFx0Rkjo=</DigestValue>
    </Reference>
    <Reference Type="http://uri.etsi.org/01903#SignedProperties" URI="#idSignedProperties">
      <Transforms>
        <Transform Algorithm="http://www.w3.org/TR/2001/REC-xml-c14n-20010315"/>
      </Transforms>
      <DigestMethod Algorithm="http://www.w3.org/2001/04/xmlenc#sha256"/>
      <DigestValue>RRUhx1eGQJBMLZ0S4u/aRJBG5f+539qhXne1/FiFYcQ=</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IXNp2ZLUEimOmtSTSLEVW/4MMlELCm/wLcsTtRrrEnk=</DigestValue>
    </Reference>
  </SignedInfo>
  <SignatureValue>Bn6ovW5lqwNUgR/xdmx2Z2vAtvih517UMZ4nEvTtvn3NC1NPTh7l4LdyuH87SIssENfBroIlw61V
KWVHjVIN51Qrz/eAt9iR10sGt8hfPkV8GCjEayT2MmnKoxnmwyMwUe3VW61NmndX08r5YoP6brnx
SMqQKMQCwtFHmpY5+Q4bAgMseJtZfwKWBxOyUa6hCv+srqOznTj9DT2ne9dVB16VF5VV97+ILr7i
bC270z9/brKnXNBfUzg+95VlC1hhsQMbK6Z9ne1b+SnN1C8muY7sYj9eeoKjqzmU25I7sP4K05Qi
unFWxYs/xdyXYYWdcFDoxCDhRDsPWLZjJBdVmQ==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2020-08-24T18:39:27Z</mdssi:Value>
        </mdssi:SignatureTime>
      </SignatureProperty>
    </SignatureProperties>
  </Object>
  <Object Id="idOfficeObject">
    <SignatureProperties>
      <SignatureProperty Id="idOfficeV1Details" Target="#idPackageSignature">
        <SignatureInfoV1 xmlns="http://schemas.microsoft.com/office/2006/digsig">
          <SetupID>{C3856D54-63C7-4B25-AA8F-E4908D17A959}</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2020-08-24T18:39:27Z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9womHAQXDmFtoTuS10CBqhKacyZmvHF8zR47Z7AL4Tc=</DigestValue>
    </Reference>
    <Reference Type="http://www.w3.org/2000/09/xmldsig#Object" URI="#idOfficeObject">
      <DigestMethod Algorithm="http://www.w3.org/2001/04/xmlenc#sha256"/>
      <DigestValue>DJr4WhAURm5ngf3FyOU07Ak1IwdGtZs+a2e+dJZ63cI=</DigestValue>
    </Reference>
    <Reference Type="http://uri.etsi.org/01903#SignedProperties" URI="#idSignedProperties">
      <Transforms>
        <Transform Algorithm="http://www.w3.org/TR/2001/REC-xml-c14n-20010315"/>
      </Transforms>
      <DigestMethod Algorithm="http://www.w3.org/2001/04/xmlenc#sha256"/>
      <DigestValue>pAzepZ21m6mND0FPA8zTGNHMSQTAGLZD0q6Ns4ujjSY=</DigestValue>
    </Reference>
    <Reference Type="http://www.w3.org/2000/09/xmldsig#Object" URI="#idValidSigLnImg">
      <DigestMethod Algorithm="http://www.w3.org/2001/04/xmlenc#sha256"/>
      <DigestValue>QfpYt9Mal86lXjc44YXiHUrXXrzsGExdqDxoMTwwCuw=</DigestValue>
    </Reference>
    <Reference Type="http://www.w3.org/2000/09/xmldsig#Object" URI="#idInvalidSigLnImg">
      <DigestMethod Algorithm="http://www.w3.org/2001/04/xmlenc#sha256"/>
      <DigestValue>IXNp2ZLUEimOmtSTSLEVW/4MMlELCm/wLcsTtRrrEnk=</DigestValue>
    </Reference>
  </SignedInfo>
  <SignatureValue>dM60kAMTU82HXxN7sdC+eV3/B9TQhuga+6ZsVDT+Faqb5Pu/rgQDExJ+8XqJylOkp3UQplDcJp/Y
DMyu+jCqvYVOdSJrpbffHXfKQR3SBGF44VBKtWbjWadUlOvAvD1vmFpRQd0ugSNhrnErVMJc9Qbl
mmGCUh+1SjedDeEssE98M2gyE3B4XytLVYBBWm6+Khmaio66TfYAFwQ4VACZ8KSjACVitcVbqbuL
3IaswdxxdwTafOib5ZC0AaSeVOeEn5RUM9WXhjNFZKwq22X8t5AmAeAiyEJ99Qj17DVru1FVf1NV
S1ZXfjkibJxRNCNHGYRqeKjiR9W6BeD9OzdJMA==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2020-08-24T18:39:34Z</mdssi:Value>
        </mdssi:SignatureTime>
      </SignatureProperty>
    </SignatureProperties>
  </Object>
  <Object Id="idOfficeObject">
    <SignatureProperties>
      <SignatureProperty Id="idOfficeV1Details" Target="#idPackageSignature">
        <SignatureInfoV1 xmlns="http://schemas.microsoft.com/office/2006/digsig">
          <SetupID>{24765B78-6630-45AB-9CCA-B147F43F92FD}</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2020-08-24T18:39:34Z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U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JnKrCZjbk1c2ct38ouppfR7M5mUZvi2Vi5guiO25ZjE=</DigestValue>
    </Reference>
    <Reference Type="http://www.w3.org/2000/09/xmldsig#Object" URI="#idOfficeObject">
      <DigestMethod Algorithm="http://www.w3.org/2001/04/xmlenc#sha256"/>
      <DigestValue>wND0MG7Q/B/m3GMN8KrnpkC7Z641+xe2ZOeWwCf2yCU=</DigestValue>
    </Reference>
    <Reference Type="http://uri.etsi.org/01903#SignedProperties" URI="#idSignedProperties">
      <Transforms>
        <Transform Algorithm="http://www.w3.org/TR/2001/REC-xml-c14n-20010315"/>
      </Transforms>
      <DigestMethod Algorithm="http://www.w3.org/2001/04/xmlenc#sha256"/>
      <DigestValue>Fcmf/Td/YHi8mil7X+GqL3jnzXWu2FJ0sskJPB2KLzE=</DigestValue>
    </Reference>
    <Reference Type="http://www.w3.org/2000/09/xmldsig#Object" URI="#idValidSigLnImg">
      <DigestMethod Algorithm="http://www.w3.org/2001/04/xmlenc#sha256"/>
      <DigestValue>PpruuD4hqRLlqrw0Ffhn1Sf6Nld2q17TBPB0HJ1307w=</DigestValue>
    </Reference>
    <Reference Type="http://www.w3.org/2000/09/xmldsig#Object" URI="#idInvalidSigLnImg">
      <DigestMethod Algorithm="http://www.w3.org/2001/04/xmlenc#sha256"/>
      <DigestValue>Fde9x1D6hOaxwp/qrheNGQ9z5P8hmMhIay4HTY3vkNI=</DigestValue>
    </Reference>
  </SignedInfo>
  <SignatureValue>oTI6WKIun/1MeJ66ZGAPuXGGIk2j5UA2dr18369Ufd7vP+0+9KwsPuihAi5yRXtjjRsyIJXEztIG
LQyLLFJijIxb/cqpbo9neIPl0Tw08ip2ZCBvkt8sod++AYfIN0hIyMRHk//UVqa3PT3W5pExGXQN
dF7rmcJAcZUPoSWCEc2cRSjcWaWE/MWaLIIFRj9I+Onzn/8my5UO733bMLqQszg7qKLl5ljYzd/y
GP5Sxq9u0VlBg5+3mIGHiNZ8JYuyg7h9NZ8HOW+6f51K4nLXuAsUNNtJKDxGDY1OFzI6qfi4Qfn9
kbJvCe1X9yhF2dUzWUkkP4ywWuMcLy886Py/fQ==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2020-08-24T18:39:41Z</mdssi:Value>
        </mdssi:SignatureTime>
      </SignatureProperty>
    </SignatureProperties>
  </Object>
  <Object Id="idOfficeObject">
    <SignatureProperties>
      <SignatureProperty Id="idOfficeV1Details" Target="#idPackageSignature">
        <SignatureInfoV1 xmlns="http://schemas.microsoft.com/office/2006/digsig">
          <SetupID>{AD132D4D-27EC-4F30-8222-21487A4E72C3}</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2020-08-24T18:39:41Z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HA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D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cg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OSLInQ79G+TFDjecAS5/Hk/EIoib/uEXxS0ChATGl3Q=</DigestValue>
    </Reference>
    <Reference Type="http://www.w3.org/2000/09/xmldsig#Object" URI="#idOfficeObject">
      <DigestMethod Algorithm="http://www.w3.org/2001/04/xmlenc#sha256"/>
      <DigestValue>aBe3yOEp3IofhAYIVoYD0pW8imP3W4SJzhyCdRo36fA=</DigestValue>
    </Reference>
    <Reference Type="http://uri.etsi.org/01903#SignedProperties" URI="#idSignedProperties">
      <Transforms>
        <Transform Algorithm="http://www.w3.org/TR/2001/REC-xml-c14n-20010315"/>
      </Transforms>
      <DigestMethod Algorithm="http://www.w3.org/2001/04/xmlenc#sha256"/>
      <DigestValue>iJcjvSFWKTTfiMOeXHR3mzyRiFKU+iVvDCzZGw6Bm70=</DigestValue>
    </Reference>
    <Reference Type="http://www.w3.org/2000/09/xmldsig#Object" URI="#idValidSigLnImg">
      <DigestMethod Algorithm="http://www.w3.org/2001/04/xmlenc#sha256"/>
      <DigestValue>AGSKTX1lX/Rt+eZwb+/Z9N02TVrIOOpM1CmiNSurbUk=</DigestValue>
    </Reference>
    <Reference Type="http://www.w3.org/2000/09/xmldsig#Object" URI="#idInvalidSigLnImg">
      <DigestMethod Algorithm="http://www.w3.org/2001/04/xmlenc#sha256"/>
      <DigestValue>w1KXU96IvCfIX2SOC3WvNBQKVIh+pJYeOhiJtiBcf2A=</DigestValue>
    </Reference>
  </SignedInfo>
  <SignatureValue>tsWlHHgK2ZIdMqG1r4jpPaUpFGG6VfvT/eMoEmqBo6+7Dxy9BzA4MtFpqmP7fbBLhuIsG+/UzCuQ
q0KqVkTWiHjYc8GrbO+IDbsv5PYrxosPTT/X/wv2ziSPlgYzMqbF2dd6LQB61rc3sl4THZDQbiTV
Nc1rf4AsC54zbWHWhqoQuBu5NU78xwZZNYdBNZfr50UnIwkzcmbzxTCPOl0gB7yuUjsV4GItaZ0H
g3BedET82NCY+rRXTV6PVfy8yv1BREr9V1q0Cwq9BaCtUSAWlbrPE2s9JRR/cXHbdTK2qcmO5Asm
d8MSLJ+mtEHM9t5moqmMH0KMwqvQMgzRCOpGPQ==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2020-08-06T18:14:50Z</mdssi:Value>
        </mdssi:SignatureTime>
      </SignatureProperty>
    </SignatureProperties>
  </Object>
  <Object Id="idOfficeObject">
    <SignatureProperties>
      <SignatureProperty Id="idOfficeV1Details" Target="#idPackageSignature">
        <SignatureInfoV1 xmlns="http://schemas.microsoft.com/office/2006/digsig">
          <SetupID>{3D96B686-7365-4BCD-A634-E20FD5B2874C}</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2020-08-06T18:14:50Z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IpehCAN6p2YtPtncOrQpVM1x462wVManXnH/c5CzE4o=</DigestValue>
    </Reference>
    <Reference Type="http://www.w3.org/2000/09/xmldsig#Object" URI="#idOfficeObject">
      <DigestMethod Algorithm="http://www.w3.org/2001/04/xmlenc#sha256"/>
      <DigestValue>luMmp6vumxkgR1UFbvUBFL1GA2MJNNoPQuhaN93nYhE=</DigestValue>
    </Reference>
    <Reference Type="http://uri.etsi.org/01903#SignedProperties" URI="#idSignedProperties">
      <Transforms>
        <Transform Algorithm="http://www.w3.org/TR/2001/REC-xml-c14n-20010315"/>
      </Transforms>
      <DigestMethod Algorithm="http://www.w3.org/2001/04/xmlenc#sha256"/>
      <DigestValue>dKqHkKIlFhJo4C/wk3KBGvtEuhwkdKmT/d7wzfljZMA=</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Fde9x1D6hOaxwp/qrheNGQ9z5P8hmMhIay4HTY3vkNI=</DigestValue>
    </Reference>
  </SignedInfo>
  <SignatureValue>KoVMWxcoLwYyv5/CAylSiLcxzsxJwoV+cj0SeQw+sD0GwMgWQ9FZ8rE+4sJU2uHYcYNzP6zN33sU
GrWQ6gV9A4ofHJr1WLl+KXqBb4Trkv9v5Y+Kdq2H384Cdkr15YTaJYFvOu+JHGCu9Z9Dp1cxt9Jt
T5n6jO5fLTnx42rdOEYe5QD2dS4GSw8f4Rqidyzcq8PTenBvP7cwTPgiVcpsRXixtNtgzqqCZMW7
SWzsHISZBZ6PwM06XcaiLZEgHRZeRbg0DjOvIvEYZ1bV9X5itQ3EZuffHmibONPnElXLckXxfI0s
w9/fnmVaN/dYEJvmSqWF/84UIbiRMDl0jfZuTw==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2020-08-24T18:39:48Z</mdssi:Value>
        </mdssi:SignatureTime>
      </SignatureProperty>
    </SignatureProperties>
  </Object>
  <Object Id="idOfficeObject">
    <SignatureProperties>
      <SignatureProperty Id="idOfficeV1Details" Target="#idPackageSignature">
        <SignatureInfoV1 xmlns="http://schemas.microsoft.com/office/2006/digsig">
          <SetupID>{6F2B126B-49B0-4683-839D-E30B8090B8F8}</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2020-08-24T18:39:48Z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UpdZeaYA6Qi2pvyEVlDMsXGI9Fp1vdEi/9XokPacA9w=</DigestValue>
    </Reference>
    <Reference Type="http://www.w3.org/2000/09/xmldsig#Object" URI="#idOfficeObject">
      <DigestMethod Algorithm="http://www.w3.org/2001/04/xmlenc#sha256"/>
      <DigestValue>TWsEpC45NaYMWPymKgSo+nQvyBdXx50XEMiRW4YdXgs=</DigestValue>
    </Reference>
    <Reference Type="http://uri.etsi.org/01903#SignedProperties" URI="#idSignedProperties">
      <Transforms>
        <Transform Algorithm="http://www.w3.org/TR/2001/REC-xml-c14n-20010315"/>
      </Transforms>
      <DigestMethod Algorithm="http://www.w3.org/2001/04/xmlenc#sha256"/>
      <DigestValue>nkJJHOG0D8EA5flLonUghlpia5pmSNZFHvnL9U5NTr4=</DigestValue>
    </Reference>
    <Reference Type="http://www.w3.org/2000/09/xmldsig#Object" URI="#idValidSigLnImg">
      <DigestMethod Algorithm="http://www.w3.org/2001/04/xmlenc#sha256"/>
      <DigestValue>PpruuD4hqRLlqrw0Ffhn1Sf6Nld2q17TBPB0HJ1307w=</DigestValue>
    </Reference>
    <Reference Type="http://www.w3.org/2000/09/xmldsig#Object" URI="#idInvalidSigLnImg">
      <DigestMethod Algorithm="http://www.w3.org/2001/04/xmlenc#sha256"/>
      <DigestValue>Fde9x1D6hOaxwp/qrheNGQ9z5P8hmMhIay4HTY3vkNI=</DigestValue>
    </Reference>
  </SignedInfo>
  <SignatureValue>XlC9U3gcMVAzNOFmqkmMUzbL8oRY9ZXxnr0RxP9nzcI6/a6P9N3+Q+NBqIIWuC3myUhx868R0J89
H/zX72Rt813vxilsNc+egZo2PFofn7OBcEacdEjD2SkGXsNzLS7ZQR17SM4HmxyKLenis2F3SSUC
ewmz1lM6Zm8yXX5uNPQYp7aw1nGwFPZBHlUxpwRSBwNRhZs16naslYhJ1Wwd7DgK30ds/6TDTPcQ
J/mvWjH3Px9KCHg7FwLQHTqGTvusF2PObCcsSQrSgmkxEC6CXuBU3sJB/YMBfUFmsYK9POz2cYbo
xVN4oVGGoEzt7dSYSAQr5r1RVEMTzHi9n+MQWw==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2020-08-24T18:39:55Z</mdssi:Value>
        </mdssi:SignatureTime>
      </SignatureProperty>
    </SignatureProperties>
  </Object>
  <Object Id="idOfficeObject">
    <SignatureProperties>
      <SignatureProperty Id="idOfficeV1Details" Target="#idPackageSignature">
        <SignatureInfoV1 xmlns="http://schemas.microsoft.com/office/2006/digsig">
          <SetupID>{F360998F-FA79-45F4-93FD-30ED57E6F7E7}</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2020-08-24T18:39:55Z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HA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D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cg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W6ezL4teDD9MEoO0wnKKtea01CSJu88eomWAaoQdqrw=</DigestValue>
    </Reference>
    <Reference Type="http://www.w3.org/2000/09/xmldsig#Object" URI="#idOfficeObject">
      <DigestMethod Algorithm="http://www.w3.org/2001/04/xmlenc#sha256"/>
      <DigestValue>o8TAUy3xIKt7Fv/RClLvad9C6rm8+79yaqkTJP1rgRI=</DigestValue>
    </Reference>
    <Reference Type="http://uri.etsi.org/01903#SignedProperties" URI="#idSignedProperties">
      <Transforms>
        <Transform Algorithm="http://www.w3.org/TR/2001/REC-xml-c14n-20010315"/>
      </Transforms>
      <DigestMethod Algorithm="http://www.w3.org/2001/04/xmlenc#sha256"/>
      <DigestValue>AUhe8SiUWvDE9IgUpNEp9mvW8AjSlmIJxl7JtDIAdKA=</DigestValue>
    </Reference>
    <Reference Type="http://www.w3.org/2000/09/xmldsig#Object" URI="#idValidSigLnImg">
      <DigestMethod Algorithm="http://www.w3.org/2001/04/xmlenc#sha256"/>
      <DigestValue>PpruuD4hqRLlqrw0Ffhn1Sf6Nld2q17TBPB0HJ1307w=</DigestValue>
    </Reference>
    <Reference Type="http://www.w3.org/2000/09/xmldsig#Object" URI="#idInvalidSigLnImg">
      <DigestMethod Algorithm="http://www.w3.org/2001/04/xmlenc#sha256"/>
      <DigestValue>Fde9x1D6hOaxwp/qrheNGQ9z5P8hmMhIay4HTY3vkNI=</DigestValue>
    </Reference>
  </SignedInfo>
  <SignatureValue>qWEbdqFcLj323WpJc4uxFdWjorJoi0SBPYqd+So44bhtZmmhSjaH84ndsE+VkgoZ4XvU9X/ffYtx
aU2bffiEuhd2Kem58gVfNWo4ikMKSS9x+R5wnjoxygKnCTv2uO5U4mSX3Zj8hgavN2oYMCrSr2Gm
ziSl1aEr/FeMDgsLAlPFXnBqL0r6XX4sXg9hf5E/zplkscHzWtp9QVDFuci1VStEUv24ZAB+88fK
83ckKxbTJ+wThFvvXW4zjdnBhxhmKM6ERebNrHCxFRs0FTGXdiHLAFlGVF+B1jipHfL61TyZb9zN
Rj8yVySpCRlVDyFCa/JFAJlm06wnHsQ0hUO7eA==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2020-08-24T18:40:03Z</mdssi:Value>
        </mdssi:SignatureTime>
      </SignatureProperty>
    </SignatureProperties>
  </Object>
  <Object Id="idOfficeObject">
    <SignatureProperties>
      <SignatureProperty Id="idOfficeV1Details" Target="#idPackageSignature">
        <SignatureInfoV1 xmlns="http://schemas.microsoft.com/office/2006/digsig">
          <SetupID>{CD812831-F054-46EE-A4BC-CECF2DC3A41C}</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2020-08-24T18:40:03Z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HA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D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cg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tYpJa1ESdkqRxOmMCK02VsiTRDzVPy4cH4xedT5F6+Y=</DigestValue>
    </Reference>
    <Reference Type="http://www.w3.org/2000/09/xmldsig#Object" URI="#idOfficeObject">
      <DigestMethod Algorithm="http://www.w3.org/2001/04/xmlenc#sha256"/>
      <DigestValue>x/5nk627nuZlYbD3Ej0QSuhUMN0vRWapem/VkPOx7VA=</DigestValue>
    </Reference>
    <Reference Type="http://uri.etsi.org/01903#SignedProperties" URI="#idSignedProperties">
      <Transforms>
        <Transform Algorithm="http://www.w3.org/TR/2001/REC-xml-c14n-20010315"/>
      </Transforms>
      <DigestMethod Algorithm="http://www.w3.org/2001/04/xmlenc#sha256"/>
      <DigestValue>tDB+5LDrKHIpnqHMUNSrEicN3YYl6W5IuIQmcS2BIyk=</DigestValue>
    </Reference>
    <Reference Type="http://www.w3.org/2000/09/xmldsig#Object" URI="#idValidSigLnImg">
      <DigestMethod Algorithm="http://www.w3.org/2001/04/xmlenc#sha256"/>
      <DigestValue>QfpYt9Mal86lXjc44YXiHUrXXrzsGExdqDxoMTwwCuw=</DigestValue>
    </Reference>
    <Reference Type="http://www.w3.org/2000/09/xmldsig#Object" URI="#idInvalidSigLnImg">
      <DigestMethod Algorithm="http://www.w3.org/2001/04/xmlenc#sha256"/>
      <DigestValue>Fde9x1D6hOaxwp/qrheNGQ9z5P8hmMhIay4HTY3vkNI=</DigestValue>
    </Reference>
  </SignedInfo>
  <SignatureValue>ZnPppBU6jejwToh2hDlxqlH+bAshJmNGaFser6i7TShA0g2NHbxzs0mv1xEwSl3URhtJ0IpoIUnK
nMuYusSEnkqf9G2GahZmYwsamh/ARZkReCQi36r+b4B5zJJXHzRvKWeeVIknzwXtQ2OQXFGnN9mB
NeTTLbvCd1+0gVIr5Ds5buOdeOcBSPQ6td65sIK0JKpoJuBS7CDJPGYdY6Obwacq6UFNc+hTmneE
xBDKjwm55j1A/Ij6CCTdA7ZA9XIsjiRAg0yKeJVsEnZO2OHhdXm8yD8d3nhQc5/3+rvqte3fkfCR
56a50gTogqh94zjkLm3+lKeDx/IIiA8XVCNbMg==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2020-08-24T18:40:09Z</mdssi:Value>
        </mdssi:SignatureTime>
      </SignatureProperty>
    </SignatureProperties>
  </Object>
  <Object Id="idOfficeObject">
    <SignatureProperties>
      <SignatureProperty Id="idOfficeV1Details" Target="#idPackageSignature">
        <SignatureInfoV1 xmlns="http://schemas.microsoft.com/office/2006/digsig">
          <SetupID>{CE6E7E7E-859F-4EDA-9C34-ABA803B1975E}</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2020-08-24T18:40:09Z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U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rwxG5drMtjPMNvWxFKr+BPGinGi1at0pHwY+mvtAUyc=</DigestValue>
    </Reference>
    <Reference Type="http://www.w3.org/2000/09/xmldsig#Object" URI="#idOfficeObject">
      <DigestMethod Algorithm="http://www.w3.org/2001/04/xmlenc#sha256"/>
      <DigestValue>zD8ccgRKmWV+douUG7SIMM5UQo3BYJKz9MYiQepv12A=</DigestValue>
    </Reference>
    <Reference Type="http://uri.etsi.org/01903#SignedProperties" URI="#idSignedProperties">
      <Transforms>
        <Transform Algorithm="http://www.w3.org/TR/2001/REC-xml-c14n-20010315"/>
      </Transforms>
      <DigestMethod Algorithm="http://www.w3.org/2001/04/xmlenc#sha256"/>
      <DigestValue>+jcmy4QE3YswH+XVrB0Bp9ZEvffr/vhzvtaPR7euGJ4=</DigestValue>
    </Reference>
    <Reference Type="http://www.w3.org/2000/09/xmldsig#Object" URI="#idValidSigLnImg">
      <DigestMethod Algorithm="http://www.w3.org/2001/04/xmlenc#sha256"/>
      <DigestValue>PpruuD4hqRLlqrw0Ffhn1Sf6Nld2q17TBPB0HJ1307w=</DigestValue>
    </Reference>
    <Reference Type="http://www.w3.org/2000/09/xmldsig#Object" URI="#idInvalidSigLnImg">
      <DigestMethod Algorithm="http://www.w3.org/2001/04/xmlenc#sha256"/>
      <DigestValue>EsgE1F6AH6zm6aC4KpWveneJDgQ/xW7jnmVe9AjMd48=</DigestValue>
    </Reference>
  </SignedInfo>
  <SignatureValue>OKDC6GBrjjau3kk9jx5ebCf+NKDlNxKOAXBIVrUQlrXs4uV1XEXaQ+uOg6XLzOb6RLzF2QJ3P1T5
rpm8wN52aTjGgELcGvnH9nda5rH0ZYB6lRocgn+lg5xypHTL98oK3+Br50txCuJ5+PwWRX2j4+Ql
J//hYF3U6Djzy9gfOMAnJ5khxsGwrzQsrXNVUOryqu83KKtjEXx4+T1SVEHbD8KyFC6dOsCyVElu
nSLBb3BnEuPCX1JgTUOLb+E5A5BYr+wyeSMXvDwwV5STICSte8uVG6bXr4KsOBh/OGZtEL4ott06
+h+7Ei8MTRL+JFXi5UVM4KOxzBO1Fk507LTb9w==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2020-08-24T18:40:16Z</mdssi:Value>
        </mdssi:SignatureTime>
      </SignatureProperty>
    </SignatureProperties>
  </Object>
  <Object Id="idOfficeObject">
    <SignatureProperties>
      <SignatureProperty Id="idOfficeV1Details" Target="#idPackageSignature">
        <SignatureInfoV1 xmlns="http://schemas.microsoft.com/office/2006/digsig">
          <SetupID>{FD8E6D22-6F05-4D49-B11B-36B8CD14D15F}</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2020-08-24T18:40:16Z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HA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D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cg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hCvxODTSnxpqce0ABxNdKX1DcQJIiTZobbNVciWRz60=</DigestValue>
    </Reference>
    <Reference Type="http://www.w3.org/2000/09/xmldsig#Object" URI="#idOfficeObject">
      <DigestMethod Algorithm="http://www.w3.org/2001/04/xmlenc#sha256"/>
      <DigestValue>urb/18wKXY97nQkfnCmMIR5HbytoAd92/6H1pTlzYZo=</DigestValue>
    </Reference>
    <Reference Type="http://uri.etsi.org/01903#SignedProperties" URI="#idSignedProperties">
      <Transforms>
        <Transform Algorithm="http://www.w3.org/TR/2001/REC-xml-c14n-20010315"/>
      </Transforms>
      <DigestMethod Algorithm="http://www.w3.org/2001/04/xmlenc#sha256"/>
      <DigestValue>cPe7cBqJVF4/NFyQdbKhv23ssfFLmztutw+igRCs0IA=</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EsgE1F6AH6zm6aC4KpWveneJDgQ/xW7jnmVe9AjMd48=</DigestValue>
    </Reference>
  </SignedInfo>
  <SignatureValue>QlsQg/bmOe//fjgvoKERAWmFxy83/ormIIde+hJk8FiIvpiirioJgZSguteJ/xgSXXPWkUtFDLMA
Ds2eMe6zGrwgymixCmvMAgGJUvr62Yx4cDn3SSYsJiQNeaVe0SlvmIPLkEtlMF0sFNaO3G3aQOQA
TgCFVV1WcFpvD5cEPL30TArskc2Pv5sIytsZGA3z28EAK06Pr5STM2CP4S+HdOXow3v5cLO1Bsnc
gTEbYzGrFFX1StQccNa0iSDi1uE4qs7TDDjSk3x6Q0Pm01pzpbpMVN2NkcejUCOHENqu2exBf0f2
7cmj1bNgXWMoP/dFnYgQFGSHHO1+1XtP+Cra4A==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2020-08-24T18:40:22Z</mdssi:Value>
        </mdssi:SignatureTime>
      </SignatureProperty>
    </SignatureProperties>
  </Object>
  <Object Id="idOfficeObject">
    <SignatureProperties>
      <SignatureProperty Id="idOfficeV1Details" Target="#idPackageSignature">
        <SignatureInfoV1 xmlns="http://schemas.microsoft.com/office/2006/digsig">
          <SetupID>{7A050B10-AA2E-44DB-8D31-ADFF7E5B614D}</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2020-08-24T18:40:22Z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HKXMb2bTg8L4/s4WDCrWscB2j2Gy4H6VI48G3Oongm8=</DigestValue>
    </Reference>
    <Reference Type="http://www.w3.org/2000/09/xmldsig#Object" URI="#idOfficeObject">
      <DigestMethod Algorithm="http://www.w3.org/2001/04/xmlenc#sha256"/>
      <DigestValue>/8T4Hq3kj/iIe2JABdO5Y5ZCqd4EgMZQIrouumhiPXk=</DigestValue>
    </Reference>
    <Reference Type="http://uri.etsi.org/01903#SignedProperties" URI="#idSignedProperties">
      <Transforms>
        <Transform Algorithm="http://www.w3.org/TR/2001/REC-xml-c14n-20010315"/>
      </Transforms>
      <DigestMethod Algorithm="http://www.w3.org/2001/04/xmlenc#sha256"/>
      <DigestValue>GwIJLzEhGvj8DoTx9NaxdUfgQmfDEIT1qnbk+yPwr+g=</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Fde9x1D6hOaxwp/qrheNGQ9z5P8hmMhIay4HTY3vkNI=</DigestValue>
    </Reference>
  </SignedInfo>
  <SignatureValue>JxxyJE6cPtfIqKy0x7BgrGBA+sj9SLs1DAEftQsJMW1RstWL0ReNAQbOjjYj8RAp/6QPgkEucuf4
P1tANLr8h9UzoWY+c/gsh3VHJF5WE1IEMNWsTtxCVtxPXuX1DilWu3inV6gIS5krUt4TK7AfSTBv
8aIFvyjEUE2dRI0OwWY3CceZaCzxanUIUZVQu06j7y5weO4wSQMV4GrBnUSv10VHRPlGFnQ3M3bD
Fo8O3HrbcM09OJCADwx6DEAZPU87r8ysQjN7xOHOfij7YA0sgODJ+hSnFOyA9NPEYBXPMo6xiuti
2G2tFI05Nzkoc2vvEyF4iysM9S64sHBy8ZF6Ow==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2020-08-24T18:40:30Z</mdssi:Value>
        </mdssi:SignatureTime>
      </SignatureProperty>
    </SignatureProperties>
  </Object>
  <Object Id="idOfficeObject">
    <SignatureProperties>
      <SignatureProperty Id="idOfficeV1Details" Target="#idPackageSignature">
        <SignatureInfoV1 xmlns="http://schemas.microsoft.com/office/2006/digsig">
          <SetupID>{C76C9358-662A-40AB-9948-D86B0D0B2B47}</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2020-08-24T18:40:30Z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kbZUDnORENXjJW5B00TprrfUP0509boH/spdhkymyQ4=</DigestValue>
    </Reference>
    <Reference Type="http://www.w3.org/2000/09/xmldsig#Object" URI="#idOfficeObject">
      <DigestMethod Algorithm="http://www.w3.org/2001/04/xmlenc#sha256"/>
      <DigestValue>ERlhFFUwxTcxAemKj41ebGTtd2TJy2nfjWtY8PcTbm4=</DigestValue>
    </Reference>
    <Reference Type="http://uri.etsi.org/01903#SignedProperties" URI="#idSignedProperties">
      <Transforms>
        <Transform Algorithm="http://www.w3.org/TR/2001/REC-xml-c14n-20010315"/>
      </Transforms>
      <DigestMethod Algorithm="http://www.w3.org/2001/04/xmlenc#sha256"/>
      <DigestValue>u7qMmRPzDrKPzCP0fEPlHMvYpfEcpNwWKSlLYNrljDM=</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fNc5/05zC7VmTMpg2KRBEiLVrLrUNq3Iq39UjbNY+vU=</DigestValue>
    </Reference>
  </SignedInfo>
  <SignatureValue>PdTKzRQT+JIUyiBDWEwD4rWcFnC1rvq4egbCIcbJ5oXXS344xNKcOVbDUaGGOfpK9/v1BBbhr5Xg
/gZQH54etkHSBygMkCr/J8BnU8bD/qS2TLn/0lvpGv2a2cYYZ5c5dqQ1x6g9ee9lnvyj4mMbpk87
neslXujp8mlRSwBuWK31pAXJUzC4hsSkg8FwdNfAABc8sJbH58xIuDWaa6jjMuX4oITsIhevD/RF
yv290kHBcrxBm8AWCvIuz9qansCoLg7kHrkDpcOaTGrU9MgauNvxUkqypp+/TWeKOGzHA0Q+bpnR
xfNN1NjL2IrgBfM8qSGjLCxCGKIVgMLFJFllqg==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2020-08-24T18:40:36Z</mdssi:Value>
        </mdssi:SignatureTime>
      </SignatureProperty>
    </SignatureProperties>
  </Object>
  <Object Id="idOfficeObject">
    <SignatureProperties>
      <SignatureProperty Id="idOfficeV1Details" Target="#idPackageSignature">
        <SignatureInfoV1 xmlns="http://schemas.microsoft.com/office/2006/digsig">
          <SetupID>{A0C12BBE-A1BB-4F3B-A922-F9E5D63369EE}</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2020-08-24T18:40:36Z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0qhV7kEdXCMGoaAygy9x6LW6fr5N3y3qlyL+fl11OIE=</DigestValue>
    </Reference>
    <Reference Type="http://www.w3.org/2000/09/xmldsig#Object" URI="#idOfficeObject">
      <DigestMethod Algorithm="http://www.w3.org/2001/04/xmlenc#sha256"/>
      <DigestValue>YHkda22jlHRpihuuF2n4jKAvypfD+dok4oTXHjFpbn0=</DigestValue>
    </Reference>
    <Reference Type="http://uri.etsi.org/01903#SignedProperties" URI="#idSignedProperties">
      <Transforms>
        <Transform Algorithm="http://www.w3.org/TR/2001/REC-xml-c14n-20010315"/>
      </Transforms>
      <DigestMethod Algorithm="http://www.w3.org/2001/04/xmlenc#sha256"/>
      <DigestValue>YbedLQOmmwH7NIOpdYG1J6zkZCtzzQmHpuYuANvoMHw=</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AUGpzDoZ2TpRTw3lVYYBIWP0l7uktYI6fDICJZNhzcs=</DigestValue>
    </Reference>
  </SignedInfo>
  <SignatureValue>HnH/rex7n+5i3NPDIKgKhRkgzPr5e50gs+6qQSAwvG3QrOT+eF0eM6euDBXjMxgrI5BvafzX+BXC
3qlcwQj5fm9KL18fm/2CehF3OZVu0iXVqFQxE0tan3TcvekVqyhh//dT3bNYhfC4UZCgHwbK78m7
KJmHfAPUhe0NmN5wNP9HdMbDzfEHqNDzDKxMqFEhaMBRizWgmLP8S8ftNDSg4979auwD0cSDxkGE
VbNlGiLB1rMljHmJkNekWNW6RzLVEqYX4kYqXLPGheQeU1hdFZq1GZa83NwRloN8mCiVJEbUs4sP
gTDT+qcQxOPDB4O/scsTpIjNsWb26GOqhndXUQ==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2020-08-24T18:40:41Z</mdssi:Value>
        </mdssi:SignatureTime>
      </SignatureProperty>
    </SignatureProperties>
  </Object>
  <Object Id="idOfficeObject">
    <SignatureProperties>
      <SignatureProperty Id="idOfficeV1Details" Target="#idPackageSignature">
        <SignatureInfoV1 xmlns="http://schemas.microsoft.com/office/2006/digsig">
          <SetupID>{C039DB4A-488D-4988-91CF-0FAC74D1CA05}</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2020-08-24T18:40:41Z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qkbCA8mnM/u69/SvI9jt4tgjIR9FBosDBEjMVTUMlXWMVPRKUSeDxk4AAAA9RsAAADT6ff///////+Tk5MjK0krSbkvUcsuT8YVJFoTIFIrSbgtTcEQHEf1GwAAAJzP7vT6/bTa8kRleixHhy1Nwi5PxiQtTnBwcJKSki81SRwtZAgOI6gbAAAAweD02+35gsLqZ5q6Jz1jNEJyOUZ4qamp+/v7////wdPeVnCJAQECIhwAAACv1/Ho8/ubzu6CwuqMudS3u769vb3////////////L5fZymsABAgMjHAAAAK/X8fz9/uLx+snk9uTy+vz9/v///////////////8vl9nKawAECAxccAAAAotHvtdryxOL1xOL1tdry0+r32+350+r3tdryxOL1pdPvc5rAAQIDFhwAAABpj7ZnjrZqj7Zqj7ZnjrZtkbdukrdtkbdnjrZqj7ZojrZ3rdUCAwRjAAAAAAAAAAAAAAAAAAAAAAAAAAAAAAAAAAAAAAAAAAAAAAAAAAAAAAAAAEk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Zr0vX5zmQlTC3SJSVnxQnaPeRNVF0H4vm8L7Zjnf8/8=</DigestValue>
    </Reference>
    <Reference Type="http://www.w3.org/2000/09/xmldsig#Object" URI="#idOfficeObject">
      <DigestMethod Algorithm="http://www.w3.org/2001/04/xmlenc#sha256"/>
      <DigestValue>IeAs4scoDyhXITKhias78F1XtlSwAGMkbQKSjOl0kBA=</DigestValue>
    </Reference>
    <Reference Type="http://uri.etsi.org/01903#SignedProperties" URI="#idSignedProperties">
      <Transforms>
        <Transform Algorithm="http://www.w3.org/TR/2001/REC-xml-c14n-20010315"/>
      </Transforms>
      <DigestMethod Algorithm="http://www.w3.org/2001/04/xmlenc#sha256"/>
      <DigestValue>5rMtwPnT53xPFq7c1yhCMzWz63sDu3KxuXUGZbZEkuM=</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fNc5/05zC7VmTMpg2KRBEiLVrLrUNq3Iq39UjbNY+vU=</DigestValue>
    </Reference>
  </SignedInfo>
  <SignatureValue>Qt29vr+5Dv+C8V+JmMNxJoo3+Z33Lq8FkAQBqJO7v5IxUG9rqHsQCtfv5qxbr7Nh8aE8QcyH4F/Z
oE4tyNFfr6aBfu8vt7F8hBkT/UvuDTXwVPgvFD90ouZyX5dJUb24xKvEYc2R6YhoGBfsRyjm3oPO
vxqe0C0YcYy3xKRC3ZG9+YCdwQhPvPIjCx73W/6sd0N8LEHMznA81lIycxq0eHL1q/+qyPytci2H
CfLLknmyluYVR7humLgXbIGEXIvnx60DCfb1PAvYNm4mZQCIHh01L+1LgGtfs+dLKWS49fA93xgf
+EDn7M3v2kRNNeRLRAkSfv2AmCLnxSFN4dCunQ==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2020-08-24T18:40:46Z</mdssi:Value>
        </mdssi:SignatureTime>
      </SignatureProperty>
    </SignatureProperties>
  </Object>
  <Object Id="idOfficeObject">
    <SignatureProperties>
      <SignatureProperty Id="idOfficeV1Details" Target="#idPackageSignature">
        <SignatureInfoV1 xmlns="http://schemas.microsoft.com/office/2006/digsig">
          <SetupID>{6DD00EE8-CA29-414D-90FD-E785B98DD48C}</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2020-08-24T18:40:46Z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zTPcdlySO8cEVAlIAd1caFh1J1wYUvoVKiKeZnTDCr4=</DigestValue>
    </Reference>
    <Reference Type="http://www.w3.org/2000/09/xmldsig#Object" URI="#idOfficeObject">
      <DigestMethod Algorithm="http://www.w3.org/2001/04/xmlenc#sha256"/>
      <DigestValue>yu+ALNqAtHB9A6gdPJfkK8/0JAoYkst4iXsyzAmCI0c=</DigestValue>
    </Reference>
    <Reference Type="http://uri.etsi.org/01903#SignedProperties" URI="#idSignedProperties">
      <Transforms>
        <Transform Algorithm="http://www.w3.org/TR/2001/REC-xml-c14n-20010315"/>
      </Transforms>
      <DigestMethod Algorithm="http://www.w3.org/2001/04/xmlenc#sha256"/>
      <DigestValue>nxM3PalF64qFUxqD/cZrQovV6KlNRqqQwzVkqdnd6Qw=</DigestValue>
    </Reference>
    <Reference Type="http://www.w3.org/2000/09/xmldsig#Object" URI="#idValidSigLnImg">
      <DigestMethod Algorithm="http://www.w3.org/2001/04/xmlenc#sha256"/>
      <DigestValue>iEBavmggWs8QikbJKDarh7i+/vQ4O+qqmUjw9ImmUMU=</DigestValue>
    </Reference>
    <Reference Type="http://www.w3.org/2000/09/xmldsig#Object" URI="#idInvalidSigLnImg">
      <DigestMethod Algorithm="http://www.w3.org/2001/04/xmlenc#sha256"/>
      <DigestValue>ZVW7ODAHm8aeUajTEAg8wLOUFgNhW4qZQ0iXF5FR/vY=</DigestValue>
    </Reference>
  </SignedInfo>
  <SignatureValue>g1+GuMUEZ461ceRiKcqBFWG+49KIWj9OPelubXIOFzNnh7uAxZiduzpYXTa+xf6GHTOJNb2sY2fq
Df8rW6Gmt0m/dZdHg2jFlZwKdu6bV5dbEA0jkLkCKY5f+lgDQ03SdYCeHw4VYL1ZpkOG4Oa8dJap
y8gJhPnE11FDJoQ9/pY6NMGqaqShF/+hvgSxfY3fFrrTUGOyJVEZJQerJ7UkbpiY7oyi/qfEAolS
4HTCJYsIlpPipep6/RrPqYfCsjv3CkDy0fxZa3Csu34TdF0kBUTUOLvwuwjpGCnB7cN+ZqYdiatB
1CXSzy1eXh0gSMv5JBaJYMm8Hrna2ANsnmZ2Cw==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2020-08-06T18:14:55Z</mdssi:Value>
        </mdssi:SignatureTime>
      </SignatureProperty>
    </SignatureProperties>
  </Object>
  <Object Id="idOfficeObject">
    <SignatureProperties>
      <SignatureProperty Id="idOfficeV1Details" Target="#idPackageSignature">
        <SignatureInfoV1 xmlns="http://schemas.microsoft.com/office/2006/digsig">
          <SetupID>{D7E5433E-86DE-4E5E-AB0E-D2461DAAED14}</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2020-08-06T18:14:55Z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BdE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QAAAACcz+7S6ffb7fnC0t1haH0hMm8aLXIuT8ggOIwoRKslP58cK08AAAFtAAAAAMHg9P///////////+bm5k9SXjw/SzBRzTFU0y1NwSAyVzFGXwEBAmgACA8mnM/u69/SvI9jt4tgjIR9FBosDBEjMVTUMlXWMVPRKUSeDxk4AAAAAAAAAADT6ff///////+Tk5MjK0krSbkvUcsuT8YVJFoTIFIrSbgtTcEQHEcAAAAAAJzP7vT6/bTa8kRleixHhy1Nwi5PxiQtTnBwcJKSki81SRwtZAgOIwAAAAAAweD02+35gsLqZ5q6Jz1jNEJyOUZ4qamp+/v7////wdPeVnCJAQECgD8AAACv1/Ho8/ubzu6CwuqMudS3u769vb3////////////L5fZymsABAgNQQQAAAK/X8fz9/uLx+snk9uTy+vz9/v///////////////8vl9nKawAECAwAAAAAAotHvtdryxOL1xOL1tdry0+r32+350+r3tdryxOL1pdPvc5rAAQIDAAAAAABpj7ZnjrZqj7Zqj7ZnjrZtkbdukrdtkbdnjrZqj7ZojrZ3rdUCAwRe4gAAAAAAAAAAAAAAAAAAAAAAAAAAAAAAAAAAAAAAAAAAAAAAAAAAAAAAAMh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H1Ff6kRdz8zDYZO9ival+VGVXt5RUdtdLfvkoh5KCHM=</DigestValue>
    </Reference>
    <Reference Type="http://www.w3.org/2000/09/xmldsig#Object" URI="#idOfficeObject">
      <DigestMethod Algorithm="http://www.w3.org/2001/04/xmlenc#sha256"/>
      <DigestValue>Mci5tkYr301XadPEYwrPTirdEDo0fovxLuOaMDAtLjQ=</DigestValue>
    </Reference>
    <Reference Type="http://uri.etsi.org/01903#SignedProperties" URI="#idSignedProperties">
      <Transforms>
        <Transform Algorithm="http://www.w3.org/TR/2001/REC-xml-c14n-20010315"/>
      </Transforms>
      <DigestMethod Algorithm="http://www.w3.org/2001/04/xmlenc#sha256"/>
      <DigestValue>l9VRgGv6hicenHZ1NrAfL7bt/172h3JfkSlbzGDr2os=</DigestValue>
    </Reference>
    <Reference Type="http://www.w3.org/2000/09/xmldsig#Object" URI="#idValidSigLnImg">
      <DigestMethod Algorithm="http://www.w3.org/2001/04/xmlenc#sha256"/>
      <DigestValue>kbZ6va1hnp2zLK9N8oE8/aLbQlUU9zR++ezsxk06Mwc=</DigestValue>
    </Reference>
    <Reference Type="http://www.w3.org/2000/09/xmldsig#Object" URI="#idInvalidSigLnImg">
      <DigestMethod Algorithm="http://www.w3.org/2001/04/xmlenc#sha256"/>
      <DigestValue>+rXbCTG2Yy4T2cds+FaCcfGVPKBujbSuODA6/0OaF1s=</DigestValue>
    </Reference>
  </SignedInfo>
  <SignatureValue>MVYZxJPAbJ4YUmYmwLDORyQ3HumMKsGmluZs577L0NcSX7muuiIe7SGw5y1N4sAM0mK58KWc8st3
/WixIEbr7tuj7hEDczCE1PBlHzQG5625UdokBWIll3YKacGIbqMpssBYE8VGZZZd1/Y7vORsN4jz
PlULEwilj3m3g+dZM9fFs365nD1iOjwSquFGJeOjR7YuJWOyRPwaW6CqDSwntlwBKFt5hWR9sDPk
b/JVs9kRFvHTVKo5q5nKyFh8qDwu4Q8S4fHY2GLSdt/QE7JEyQ3SzFeiaz0E/BuxrZxuL9SZt7/O
EDzfk1nn+3DpMsxb0aTI7Z1nQbz1r7SwraAs4A==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2020-08-24T18:40:51Z</mdssi:Value>
        </mdssi:SignatureTime>
      </SignatureProperty>
    </SignatureProperties>
  </Object>
  <Object Id="idOfficeObject">
    <SignatureProperties>
      <SignatureProperty Id="idOfficeV1Details" Target="#idPackageSignature">
        <SignatureInfoV1 xmlns="http://schemas.microsoft.com/office/2006/digsig">
          <SetupID>{9732109F-3EBB-4523-BCEC-19DCB6E8CDFB}</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2020-08-24T18:40:51Z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vb0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vC9zFjV8S7JP2tC4Sww8GV38zDK2AjFNWNDMTPURAsA=</DigestValue>
    </Reference>
    <Reference Type="http://www.w3.org/2000/09/xmldsig#Object" URI="#idOfficeObject">
      <DigestMethod Algorithm="http://www.w3.org/2001/04/xmlenc#sha256"/>
      <DigestValue>pE4tnECDQhPeFz/Qy0b/hlY8T3XgOuiyoEdT+LZHpfI=</DigestValue>
    </Reference>
    <Reference Type="http://uri.etsi.org/01903#SignedProperties" URI="#idSignedProperties">
      <Transforms>
        <Transform Algorithm="http://www.w3.org/TR/2001/REC-xml-c14n-20010315"/>
      </Transforms>
      <DigestMethod Algorithm="http://www.w3.org/2001/04/xmlenc#sha256"/>
      <DigestValue>lOLLU9h1ld+/cPnQ65sQ1DL7Wf+1V8n4Vn/Kmq6QsfU=</DigestValue>
    </Reference>
    <Reference Type="http://www.w3.org/2000/09/xmldsig#Object" URI="#idValidSigLnImg">
      <DigestMethod Algorithm="http://www.w3.org/2001/04/xmlenc#sha256"/>
      <DigestValue>Qs3yPDStQK2QjekiGxRjc+5QTpqeZJ64U30rapID7eY=</DigestValue>
    </Reference>
    <Reference Type="http://www.w3.org/2000/09/xmldsig#Object" URI="#idInvalidSigLnImg">
      <DigestMethod Algorithm="http://www.w3.org/2001/04/xmlenc#sha256"/>
      <DigestValue>Fde9x1D6hOaxwp/qrheNGQ9z5P8hmMhIay4HTY3vkNI=</DigestValue>
    </Reference>
  </SignedInfo>
  <SignatureValue>S56bs5R0fsbSy02ctMeqJL0fJz+sXXHDxkOrdjBiuAIehhHxZZNe6P85xTuYMU/0tb8Eh/2U+sG8
qjy2AViY4wuVR1CLKLDcMPqWnx89VLP/Ctbtr2iZGpDpWiH90nUfF0htOaAYowbVZmBc4zClfEzh
vxSIKs7m+80kwgTMVeEr2lQEuSN3wK/nBBes1zf97JocEAcsi2Ibr/MLDHg8vkDyD3tqteqBDjg1
wNQ7VN+SDGGSkzrauX6rAKjmtbUYlbyG9DFoFI+XeXpDctztvwKiYY+2dHiZTgZ7NHMLSlKbQ8+Y
D7x07+FYQsJd4OyUFSl+myjZoN5unkiEQ16q3w==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9Xxq5vneCUyIXNkbY1obi8QqznjlGCirCx1n22Sw6VQ=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Sokb7TKRnNtJshHb8BXTqrcZj/qrhFshSlSDgWaJBWc=</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xcdAxtWrapTYP4Do9LmicmN0aqAxXZEVDs2maQSOz+U=</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xcdAxtWrapTYP4Do9LmicmN0aqAxXZEVDs2maQSOz+U=</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qC7i8OO3nFc/5lk58ByIa2H/QkZresJtzUd8+AdxLjI=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XpQWkpU/fi/F1lEKNNB+iO++R/y+EJQoIFJtZ6pUHco=</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tdgEvpowaA9NoGyJ+++hWG7Ha/jXuFyUkEHyzAB7asI=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JQInZc9D9lqikE3yeYgx+EpNbSRobMrXCJu8etpuo0M=</DigestValue>
      </Reference>
      <Reference URI="/xl/media/image11.png?ContentType=image/png">
        <DigestMethod Algorithm="http://www.w3.org/2001/04/xmlenc#sha256"/>
        <DigestValue>ErF2jopWqV9t6ADq6zNjBObxDh2tI62WeXz+PHXSRAY=</DigestValue>
      </Reference>
      <Reference URI="/xl/media/image12.emf?ContentType=image/x-emf">
        <DigestMethod Algorithm="http://www.w3.org/2001/04/xmlenc#sha256"/>
        <DigestValue>5O0Azwoi7We8hdw25GDuGxpnFoIgTA4TdImFFB3u78I=</DigestValue>
      </Reference>
      <Reference URI="/xl/media/image13.emf?ContentType=image/x-emf">
        <DigestMethod Algorithm="http://www.w3.org/2001/04/xmlenc#sha256"/>
        <DigestValue>1VY0quV+FczfqHPcTSUiaN6LnK1fn8aIoqs+I955/lo=</DigestValue>
      </Reference>
      <Reference URI="/xl/media/image14.emf?ContentType=image/x-emf">
        <DigestMethod Algorithm="http://www.w3.org/2001/04/xmlenc#sha256"/>
        <DigestValue>ZfJNWPVZJufNBf0R1qhjla8GPM2LwAg/4I3H1Bd/Y8k=</DigestValue>
      </Reference>
      <Reference URI="/xl/media/image15.emf?ContentType=image/x-emf">
        <DigestMethod Algorithm="http://www.w3.org/2001/04/xmlenc#sha256"/>
        <DigestValue>m+i2U3qgO6N1hqvZUcmirdTRKsez7yewz2cJ3DfNipM=</DigestValue>
      </Reference>
      <Reference URI="/xl/media/image16.emf?ContentType=image/x-emf">
        <DigestMethod Algorithm="http://www.w3.org/2001/04/xmlenc#sha256"/>
        <DigestValue>e5NO2odnOBf9EVLX15EXASdmugyMkv7gkUyt+3pKmpY=</DigestValue>
      </Reference>
      <Reference URI="/xl/media/image2.emf?ContentType=image/x-emf">
        <DigestMethod Algorithm="http://www.w3.org/2001/04/xmlenc#sha256"/>
        <DigestValue>pBR9re6B3wSwoKCO4KM1PdsX3J0ieY94DcL5LiNJZ6Q=</DigestValue>
      </Reference>
      <Reference URI="/xl/media/image3.emf?ContentType=image/x-emf">
        <DigestMethod Algorithm="http://www.w3.org/2001/04/xmlenc#sha256"/>
        <DigestValue>7NvxwcAZ9V1OcvKl5ID6568ykYkdwtvbxRNyEyPcQ/Q=</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jgdqfNoqTRmOh+vnHaTSMa/J6nrN4AKWn9uNfXNXA6A=</DigestValue>
      </Reference>
      <Reference URI="/xl/media/image7.emf?ContentType=image/x-emf">
        <DigestMethod Algorithm="http://www.w3.org/2001/04/xmlenc#sha256"/>
        <DigestValue>RZNCnKUHIx7J0bcNhVyC1soE+QU4bI/X/EIYni7Bbc8=</DigestValue>
      </Reference>
      <Reference URI="/xl/media/image8.png?ContentType=image/png">
        <DigestMethod Algorithm="http://www.w3.org/2001/04/xmlenc#sha256"/>
        <DigestValue>uw2y+eU1oKIHjoRyxYf6QvZjsgT7580clAK9PyLYfRU=</DigestValue>
      </Reference>
      <Reference URI="/xl/media/image9.png?ContentType=image/png">
        <DigestMethod Algorithm="http://www.w3.org/2001/04/xmlenc#sha256"/>
        <DigestValue>3JzNB3PeTrn+X7PCl3LRkdijeyCVPDKqC7L72XKEdDA=</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Dqikt0SCuwV0P0k6DMz6j2R2p5+rWcN01PAH1EmZWmA=</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a3+n2ggLP4PavrxRr3s6/1megizqiyVafGG+Dn3ypPw=</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QHFUmzxVq4f6ZO0Skhr6mMNSyDidCD2+EP7QXEHolH8=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TONN+vuY/OuGtqqWZk65njwuQYeNOAKw1cGF1gEWF/A=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FhnODHC2mifYtSq8E9SDugNE4YNzBGNiMdZVFllNSxg=</DigestValue>
      </Reference>
      <Reference URI="/xl/worksheets/sheet11.xml?ContentType=application/vnd.openxmlformats-officedocument.spreadsheetml.worksheet+xml">
        <DigestMethod Algorithm="http://www.w3.org/2001/04/xmlenc#sha256"/>
        <DigestValue>zxizDi40czB4HjLSmtH1o4iX3Mv1KTANd94T7WsAg50=</DigestValue>
      </Reference>
      <Reference URI="/xl/worksheets/sheet12.xml?ContentType=application/vnd.openxmlformats-officedocument.spreadsheetml.worksheet+xml">
        <DigestMethod Algorithm="http://www.w3.org/2001/04/xmlenc#sha256"/>
        <DigestValue>+CqJyVQWhx6E7/kXPU0Ej/tW/SJx2MwVTthorh28vag=</DigestValue>
      </Reference>
      <Reference URI="/xl/worksheets/sheet13.xml?ContentType=application/vnd.openxmlformats-officedocument.spreadsheetml.worksheet+xml">
        <DigestMethod Algorithm="http://www.w3.org/2001/04/xmlenc#sha256"/>
        <DigestValue>nrDKD/CEzN2tRsxfkjojhxiMMQ3HjIgt2wWfXS2VSyU=</DigestValue>
      </Reference>
      <Reference URI="/xl/worksheets/sheet14.xml?ContentType=application/vnd.openxmlformats-officedocument.spreadsheetml.worksheet+xml">
        <DigestMethod Algorithm="http://www.w3.org/2001/04/xmlenc#sha256"/>
        <DigestValue>6h92i/e7Q4dQchRuyk63MqKW6IqkI+OYUttQFAOMPfM=</DigestValue>
      </Reference>
      <Reference URI="/xl/worksheets/sheet15.xml?ContentType=application/vnd.openxmlformats-officedocument.spreadsheetml.worksheet+xml">
        <DigestMethod Algorithm="http://www.w3.org/2001/04/xmlenc#sha256"/>
        <DigestValue>DPrzXlm58GTitwQ7edb3Y149FBDOZSSHneatNUVOmh0=</DigestValue>
      </Reference>
      <Reference URI="/xl/worksheets/sheet16.xml?ContentType=application/vnd.openxmlformats-officedocument.spreadsheetml.worksheet+xml">
        <DigestMethod Algorithm="http://www.w3.org/2001/04/xmlenc#sha256"/>
        <DigestValue>H5iHhm0IICpj3HdYnezWISMyvfT41e9m0EQge58rVfA=</DigestValue>
      </Reference>
      <Reference URI="/xl/worksheets/sheet17.xml?ContentType=application/vnd.openxmlformats-officedocument.spreadsheetml.worksheet+xml">
        <DigestMethod Algorithm="http://www.w3.org/2001/04/xmlenc#sha256"/>
        <DigestValue>RtsNupYET7ZNmzSeeVnPBDusohV1BtqvyBB0jZhell8=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k2GDZZyS9/zvYO6+beAsxr85bZdI+Pr4EmDtCdJC1GM=</DigestValue>
      </Reference>
      <Reference URI="/xl/worksheets/sheet5.xml?ContentType=application/vnd.openxmlformats-officedocument.spreadsheetml.worksheet+xml">
        <DigestMethod Algorithm="http://www.w3.org/2001/04/xmlenc#sha256"/>
        <DigestValue>87rojxyCo303GOwAOq142jZTAc2Je1R2rz6a7NZj9Lc=</DigestValue>
      </Reference>
      <Reference URI="/xl/worksheets/sheet6.xml?ContentType=application/vnd.openxmlformats-officedocument.spreadsheetml.worksheet+xml">
        <DigestMethod Algorithm="http://www.w3.org/2001/04/xmlenc#sha256"/>
        <DigestValue>c0KrGXotAOeyQo08Y6Ilq++Mow0VQouqHFM61C6N6eU=</DigestValue>
      </Reference>
      <Reference URI="/xl/worksheets/sheet7.xml?ContentType=application/vnd.openxmlformats-officedocument.spreadsheetml.worksheet+xml">
        <DigestMethod Algorithm="http://www.w3.org/2001/04/xmlenc#sha256"/>
        <DigestValue>xE26oZAiJkKFKygUFQxasWwUjvb0OALutgPmzrrGszA=</DigestValue>
      </Reference>
      <Reference URI="/xl/worksheets/sheet8.xml?ContentType=application/vnd.openxmlformats-officedocument.spreadsheetml.worksheet+xml">
        <DigestMethod Algorithm="http://www.w3.org/2001/04/xmlenc#sha256"/>
        <DigestValue>FC2MsB2/y+xpKkYx/V6N25rHtXKOxiVhVnv4TyZSqsQ=</DigestValue>
      </Reference>
      <Reference URI="/xl/worksheets/sheet9.xml?ContentType=application/vnd.openxmlformats-officedocument.spreadsheetml.worksheet+xml">
        <DigestMethod Algorithm="http://www.w3.org/2001/04/xmlenc#sha256"/>
        <DigestValue>53IlXSjkGC8Ks9iTM9sKCrTQOXzwXVX2iPNFouMaPcs=</DigestValue>
      </Reference>
    </Manifest>
    <SignatureProperties>
      <SignatureProperty Id="idSignatureTime" Target="#idPackageSignature">
        <mdssi:SignatureTime xmlns:mdssi="http://schemas.openxmlformats.org/package/2006/digital-signature">
          <mdssi:Format>YYYY-MM-DDThh:mm:ssTZD</mdssi:Format>
          <mdssi:Value>2020-08-24T18:40:58Z</mdssi:Value>
        </mdssi:SignatureTime>
      </SignatureProperty>
    </SignatureProperties>
  </Object>
  <Object Id="idOfficeObject">
    <SignatureProperties>
      <SignatureProperty Id="idOfficeV1Details" Target="#idPackageSignature">
        <SignatureInfoV1 xmlns="http://schemas.microsoft.com/office/2006/digsig">
          <SetupID>{AF5835E6-F605-4063-BCAF-C47EE68E9945}</SetupID>
          <SignatureText>Arnold Klassen Toews</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2020-08-24T18:40:58Z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mHgAA+g4AACBFTUYAAAEA0BsAAKo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PZ1PLMzWYDPHAD4zvgBUM0cAEDNHAAAAAAAvlX7dgkAAAC40fgB6VX7dpzNHAC40fgBioozWQAAAACKijNZAQAAALjR+AEAAAAAAAAAAAAAAAAAAAAAaNr4AQAAAAAAAAAAAAAAAAAAAAAAAAAAmRt4KQAAAADwzhwASdpfdQAAHAAAAAAAVdpfdQAAAAD1////AAAAAAAAAAAAAAAAkAEAALINGiuMzRwAobCAdgAA9HWAzRwAAAAAAIjNHAAAAAAAAAAAAJY+gXYAAAAAVAbY/wkAAACgzhwA0F13dgHYAACgzhwAAAAAAAAAAAAAAAAAAAAAAAAAAAA8szNZZHYACAAAAAAlAAAADAAAAAEAAAAYAAAADAAAAAAAAAISAAAADAAAAAEAAAAeAAAAGAAAAMMAAAAEAAAA9wAAABEAAAAlAAAADAAAAAEAAABUAAAAhAAAAMQAAAAEAAAA9QAAABAAAAABAAAALS3xQVWV70HEAAAABAAAAAkAAABMAAAAAAAAAAAAAAAAAAAA//////////9gAAAAMgA0AC8AOA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OyeCxMAAPgBWonQV8YXPLal23gpcH4AAigCAADQBwUACAIAAOgHBQBkAAAA1BMcAAgCAAAAAAAAaFuiFQAAAAAAAAAA8Nd+FgAABQAAAPgBQQAAAAEAAAACAAAAAAAFAHwCBQD8AQAAtBoFAAAAAABo7H4WsBoFAAAA9naYDRwAjq72djCdCxOOrvZ2AAAAAAAAAACIf/oBiH/6AawNHAD5LMJXAAD4AQAAAAD8AQAAvA0cAMUswlcAAAAABwAAAAAAAACWPoF2/AEAAFQG2P8HAAAA5A4cANBdd3YB2AAA5A4c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aIDRwAbA8cAB3bX3UBAAAALA0cAAAAAAANAQAAAAAAACEBAAAFAAAAFAAAAGB+lxUAAAAAcB5/FmCdgBYAAAAAoCR/FgAAAABwHn8WyoPUVwMAAADQg9RXAQAAAFjPqhVwhQpYWonQV8YXPLal23gpcH4AAtwOHABJ2l91AAAcAAIAAABV2l911BMcAOD///8AAAAAAAAAAAAAAACQAQAAAAAAAQAAAABhAHIAaQBhAGwAAAAAAAAAAAAAAAAAAAAGAAAAAAAAAJY+gXYAAAAAVAbY/wYAAACMDhwA0F13dgHYAACMDhwAAAAAAAAAAAAAAAAAAAAAAAAAAABkdgAIAAAAACUAAAAMAAAAAwAAABgAAAAMAAAAAAAAAhIAAAAMAAAAAQAAABYAAAAMAAAACAAAAFQAAABUAAAACgAAACcAAAAeAAAASgAAAAEAAAAtLfF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E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6FsAMHACkDhwAHdtfdWwAAABkDBwAAAAAAPwLHAC3lOJXHg8BL1gyNgkdi+JX2HcrCVgyNgkoxcIVFQAAAFgyNglJi+JXOGABAlgyNgkcAAAAFQAAACQNHAAoxcIVAAAAAAAAAAAAAAAACAAAAP3aeCkBAAAAFA4cAEnaX3UAABwAAwAAAFXaX3XMEBwA8P///wAAAAAAAAAAAAAAAJABAAAAAAABAAAAAHMAZQBnAG8AZQAgAHUAaQAAAAAAAAAAAAkAAAAAAAAAlj6BdgAAAABUBtj/CQAAAMQNHADQXXd2AdgAAMQNHAAAAAAAAAAAAAAAAAAAAAAAAAAAAGR2AAgAAAAAJQAAAAwAAAAEAAAAGAAAAAwAAAAAAAACEgAAAAwAAAABAAAAHgAAABgAAAApAAAAMwAAAMIAAABIAAAAJQAAAAwAAAAEAAAAVAAAAMQAAAAqAAAAMwAAAMAAAABHAAAAAQAAAC0t8UFVle9BKgAAADMAAAAUAAAATAAAAAAAAAAAAAAAAAAAAP//////////dAAAAEEAcgBuAG8AbABkACAASwBsAGEAcwBzAGUAbgAgAFQAbwBlAHcAcwAKAAAABgAAAAkAAAAJAAAABAAAAAkAAAAEAAAACQAAAAQAAAAIAAAABwAAAAcAAAAIAAAACQAAAAQAAAAIAAAACQAAAAgAAAAM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AtLfFBVZXvQQoAAABQAAAAEwAAAEwAAAAAAAAAAAAAAAAAAAD//////////3QAAABMAGkAYwAuACAAQQByAG4AbwBsAGQAIABLAGwAYQBzAHMAZQBuAGk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C0t8UFVle9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LS3xQVWV70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mHgAA+g4AACBFTUYAAAEAcB8AALAAAAAGAAAAAAAAAAAAAAAAAAAAUA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2dTyzM1mAzxwA+M74AVDNHABAzRwAAAAAAL5V+3YJAAAAuNH4AelV+3aczRwAuNH4AYqKM1kAAAAAioozWQEAAAC40fgBAAAAAAAAAAAAAAAAAAAAAGja+AEAAAAAAAAAAAAAAAAAAAAAAAAAAJkbeCkAAAAA8M4cAEnaX3UAABwAAAAAAFXaX3UAAAAA9f///wAAAAAAAAAAAAAAAJABAACyDRorjM0cAKGwgHYAAPR1gM0cAAAAAACIzRwAAAAAAAAAAACWPoF2AAAAAFQG2P8JAAAAoM4cANBdd3YB2AAAoM4cAAAAAAAAAAAAAAAAAAAAAAAAAAAAPLMzWWR2AAgAAAAAJQAAAAwAAAABAAAAGAAAAAwAAAD/AAACEgAAAAwAAAABAAAAHgAAABgAAAAiAAAABAAAAHIAAAARAAAAJQAAAAwAAAABAAAAVAAAAKgAAAAjAAAABAAAAHAAAAAQAAAAAQAAAC0t8UFVle9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sngsTAAD4AVqJ0FfGFzy2pdt4KXB+AAIoAgAA0AcFAAgCAADoBwUAZAAAANQTHAAIAgAAAAAAAGhbohUAAAAAAAAAAPDXfhYAAAUAAAD4AUEAAAABAAAAAgAAAAAABQB8AgUA/AEAALQaBQAAAAAAaOx+FrAaBQAAAPZ2mA0cAI6u9nYwnQsTjq72dgAAAAAAAAAAiH/6AYh/+gGsDRwA+SzCVwAA+AEAAAAA/AEAALwNHADFLMJXAAAAAAcAAAAAAAAAlj6BdvwBAABUBtj/BwAAAOQOHADQXXd2AdgAAOQOH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oWiA0cAGwPHAAd2191AQAAACwNHAAAAAAADQEAAAAAAAAhAQAABQAAABQAAABgfpcVAAAAAHAefxZgnYAWAAAAAKAkfxYAAAAAcB5/FsqD1FcDAAAA0IPUVwEAAABYz6oVcIUKWFqJ0FfGFzy2pdt4KXB+AALcDhwASdpfdQAAHAACAAAAVdpfddQTHADg////AAAAAAAAAAAAAAAAkAEAAAAAAAEAAAAAYQByAGkAYQBsAAAAAAAAAAAAAAAAAAAABgAAAAAAAACWPoF2AAAAAFQG2P8GAAAAjA4cANBdd3YB2AAAjA4cAAAAAAAAAAAAAAAAAAAAAAAAAAAAZHYACAAAAAAlAAAADAAAAAMAAAAYAAAADAAAAAAAAAISAAAADAAAAAEAAAAWAAAADAAAAAgAAABUAAAAVAAAAAoAAAAnAAAAHgAAAEoAAAABAAAALS3xQVWV70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mQAAABUAAAAhAPAAAAAAAAAAAAAAAIA/AAAAAAAAAAAAAIA/AAAAAAAAAAAAAAAAAAAAAAAAAAAAAAAAAAAAAAAAAAAlAAAADAAAAAAAAIAoAAAADAAAAAQAAABSAAAAcAEAAAQAAADw////AAAAAAAAAAAAAAAAkAEAAAAAAAEAAAAAcwBlAGcAbwBlACAAdQBpAAAAAAAAAAAAAAAAAAAAAAAAAAAAAAAAAAAAAAAAAAAAAAAAAAAAAAAAAAAAAAAAAAAAehbADBwApA4cAB3bX3VsAAAAZAwcAAAAAAD8CxwAt5TiVx4PAS9YMjYJHYviV9h3KwlYMjYJKMXCFRUAAABYMjYJSYviVzhgAQJYMjYJHAAAABUAAAAkDRwAKMXCFQAAAAAAAAAAAAAAAAgAAAD92ngpAQAAABQOHABJ2l91AAAcAAMAAABV2l91zBAcAPD///8AAAAAAAAAAAAAAACQAQAAAAAAAQAAAABzAGUAZwBvAGUAIAB1AGkAAAAAAAAAAAAJAAAAAAAAAJY+gXYAAAAAVAbY/wkAAADEDRwA0F13dgHYAADEDRwAAAAAAAAAAAAAAAAAAAAAAAAAAABkdgAIAAAAACUAAAAMAAAABAAAABgAAAAMAAAAAAAAAhIAAAAMAAAAAQAAAB4AAAAYAAAAKQAAADMAAADCAAAASAAAACUAAAAMAAAABAAAAFQAAADEAAAAKgAAADMAAADAAAAARwAAAAEAAAAtLfFBVZXvQSoAAAAzAAAAFAAAAEwAAAAAAAAAAAAAAAAAAAD//////////3QAAABBAHIAbgBvAGwAZAAgAEsAbABhAHMAcwBlAG4AIABUAG8AZQB3AHMACgAAAAYAAAAJAAAACQAAAAQAAAAJAAAABAAAAAkAAAAEAAAACAAAAAcAAAAHAAAACAAAAAkAAAAEAAAACAAAAAkAAAAIAAAAD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LS3xQVWV70EKAAAAUAAAABMAAABMAAAAAAAAAAAAAAAAAAAA//////////90AAAATABpAGMALgAgAEEAcgBuAG8AbABkACAASwBsAGEAcwBzAGUAbgBl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AtLfFBVZXvQQoAAABgAAAADwAAAEwAAAAAAAAAAAAAAAAAAAD//////////2wAAABTAG8AYwBpAG8AIAAtACAARwBlAHIAZQBuAHQAZQBn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C0t8UFVle9BCgAAAHAAAAAhAAAATAAAAAQAAAAJAAAAcAAAANQAAAB9AAAAkAAAAEYAaQByAG0AYQBkAG8AIABwAG8AcgA6ACAAQQBSAE4ATwBMAEQAIABLAEwAQQBTAFMARQBOACAAVABPAEUAVwBTAGc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2oew1LYZcZmFYptb272PUahHDyJoEOqGDqCrP4j9IS8=</DigestValue>
    </Reference>
    <Reference Type="http://www.w3.org/2000/09/xmldsig#Object" URI="#idOfficeObject">
      <DigestMethod Algorithm="http://www.w3.org/2001/04/xmlenc#sha256"/>
      <DigestValue>ve58k0nqEGVkmONBBQXUvLPJWknUPulU8RJ2OBAiaqU=</DigestValue>
    </Reference>
    <Reference Type="http://uri.etsi.org/01903#SignedProperties" URI="#idSignedProperties">
      <Transforms>
        <Transform Algorithm="http://www.w3.org/TR/2001/REC-xml-c14n-20010315"/>
      </Transforms>
      <DigestMethod Algorithm="http://www.w3.org/2001/04/xmlenc#sha256"/>
      <DigestValue>jGcVKz3WOaxCXEI07Kg9n65eo3dg/t63H512qvrqIws=</DigestValue>
    </Reference>
    <Reference Type="http://www.w3.org/2000/09/xmldsig#Object" URI="#idValidSigLnImg">
      <DigestMethod Algorithm="http://www.w3.org/2001/04/xmlenc#sha256"/>
      <DigestValue>AGSKTX1lX/Rt+eZwb+/Z9N02TVrIOOpM1CmiNSurbUk=</DigestValue>
    </Reference>
    <Reference Type="http://www.w3.org/2000/09/xmldsig#Object" URI="#idInvalidSigLnImg">
      <DigestMethod Algorithm="http://www.w3.org/2001/04/xmlenc#sha256"/>
      <DigestValue>f+IkVaHZJhUWZ8JkInKGM7ChB4oNQTgA40Thh2nO1Pk=</DigestValue>
    </Reference>
  </SignedInfo>
  <SignatureValue>zFvmLHmRwBeu1iki+vA0sANFZCBp2fef/cIC+8wzVX12r6eFgd/hm7Q0Y0BY3VKMN0c+vBY/xo3N
Txu6PQ70RVtXvbTKZk256lX5ylLXel6BAacGslhWBILceg2hb4bK0c5lNojPXwPGH1+QpIWvPD1b
Te89518BCdtFhb8XX8WD2MQlfVNoL0lTCjsjpJXaRzz7LT+Wz9GtkZKROFxCMzNEcJDcEIQiRnQB
In8vxXN2NRVvRMLBZjN/JXbsYf/rY6Z0/ShTGYFduUYlrk45oDgdq0rMm8kP1FTjtEfuUn5tDgj8
f0fejsZ0tByEf1buC+p6g8JrFvwCIUBTe1wq1Q==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2020-08-06T18:15:01Z</mdssi:Value>
        </mdssi:SignatureTime>
      </SignatureProperty>
    </SignatureProperties>
  </Object>
  <Object Id="idOfficeObject">
    <SignatureProperties>
      <SignatureProperty Id="idOfficeV1Details" Target="#idPackageSignature">
        <SignatureInfoV1 xmlns="http://schemas.microsoft.com/office/2006/digsig">
          <SetupID>{C6581161-1B01-4415-9F1D-B17ABF97B26D}</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2020-08-06T18:15:01Z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R2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M07ob73a6MfH1YdolrRZou1wZXEztALeHja9PmNVVYU=</DigestValue>
    </Reference>
    <Reference Type="http://www.w3.org/2000/09/xmldsig#Object" URI="#idOfficeObject">
      <DigestMethod Algorithm="http://www.w3.org/2001/04/xmlenc#sha256"/>
      <DigestValue>CX2blyBCWfw7FQHpn9dI+035yQ3WITgs/HjUUiG3E1o=</DigestValue>
    </Reference>
    <Reference Type="http://uri.etsi.org/01903#SignedProperties" URI="#idSignedProperties">
      <Transforms>
        <Transform Algorithm="http://www.w3.org/TR/2001/REC-xml-c14n-20010315"/>
      </Transforms>
      <DigestMethod Algorithm="http://www.w3.org/2001/04/xmlenc#sha256"/>
      <DigestValue>D5MShryJYfHnpJXk6tx7NGF9XE5gZX8nVBQ5otJO23Q=</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mGsZGc2Z2mo2b+AyKfrxbKmiiduG61suocgulWq5wfE=</DigestValue>
    </Reference>
  </SignedInfo>
  <SignatureValue>qATvFCdiN65oJrNMemQrcZmJktWFuBAZSOSZZoUSOUk8skAfBPKoaXYWpFvb/J5Ivlkz4pf6UxH8
raNuv7kzza9sIcisk0a6ERP3ry3MkGwZqy4AQpzrv9CMKVt54xditCl9Ier7g2k66UKy6oKMobyS
eoaROA/kJREUzU6SttOdnno4yNkoKWC2SJvJh3KRptpb1/w+pKN2wyl/iZU35QswPNI5nugfOkd2
Whubtz0054HPORoOg/0Ysp8q+IXkh7PnMDJq1FRP0fNgFWmEgNK57lyI9OPGzl7Osg/i7uicJrPZ
7goZWQ413ylIEYkLYyQBe/LBoyZN0HtHLQauzw==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2020-08-06T18:15:12Z</mdssi:Value>
        </mdssi:SignatureTime>
      </SignatureProperty>
    </SignatureProperties>
  </Object>
  <Object Id="idOfficeObject">
    <SignatureProperties>
      <SignatureProperty Id="idOfficeV1Details" Target="#idPackageSignature">
        <SignatureInfoV1 xmlns="http://schemas.microsoft.com/office/2006/digsig">
          <SetupID>{A8042BED-0820-465C-9B52-7BD631250AB8}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2020-08-06T18:15:12Z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WGHNk/+Vp9jrbjX2EcFyE7HYeIMUCRunoR/Zx4mmnb8=</DigestValue>
    </Reference>
    <Reference Type="http://www.w3.org/2000/09/xmldsig#Object" URI="#idOfficeObject">
      <DigestMethod Algorithm="http://www.w3.org/2001/04/xmlenc#sha256"/>
      <DigestValue>KBDNNqk8VidaNkAhraqZUtIWz94rQGlfvt/Deudxvas=</DigestValue>
    </Reference>
    <Reference Type="http://uri.etsi.org/01903#SignedProperties" URI="#idSignedProperties">
      <Transforms>
        <Transform Algorithm="http://www.w3.org/TR/2001/REC-xml-c14n-20010315"/>
      </Transforms>
      <DigestMethod Algorithm="http://www.w3.org/2001/04/xmlenc#sha256"/>
      <DigestValue>HjXCzIrJ4Eg7GNsRKf88MqzW0wlOWLQ/TT2VV0897dM=</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o8Uh+mSGGJoL31CXz511Weix24ALHtFWTrzkAGV561c=</DigestValue>
    </Reference>
  </SignedInfo>
  <SignatureValue>MM4KtXvwskApJNhaUJvaKvMVi6P6/8C3R7JyW1Bd+Tos7z5OoYPzOhtXmOPuxmM1JzFPpNieP8BL
+tDJNtcBfFq2COoZMFh87OZhnsavJZl5XEP7bCahor6xj5ya5xgEmw39vXAgqTv09dM/KmAjRi2F
k7u4Aq0jzYbSsuF7Ge2AQzGTxgXIS4T0yK71wm2w+CvnLUn1pv8Rf6gy3FOKhLoNkTKrR9xPqatd
ukqZuoy7ufemiUrWX78gbJFh2oVGQ/rkVLVWyttRK9NQHSWnpQlODqYHpXhXzY8Q3Blyc6c3Z0Ae
V//O0TaByNjceNplyMseTXFPBFanxa5cK82Fgw==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2020-08-06T18:15:17Z</mdssi:Value>
        </mdssi:SignatureTime>
      </SignatureProperty>
    </SignatureProperties>
  </Object>
  <Object Id="idOfficeObject">
    <SignatureProperties>
      <SignatureProperty Id="idOfficeV1Details" Target="#idPackageSignature">
        <SignatureInfoV1 xmlns="http://schemas.microsoft.com/office/2006/digsig">
          <SetupID>{41A1CF45-50D0-4DDE-8544-B01B83309B8B}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2020-08-06T18:15:17Z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OoR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wT5F+4d/L4lI/G7NqnLIOKAabv5OuvC2VY6l+ffERvI=</DigestValue>
    </Reference>
    <Reference Type="http://www.w3.org/2000/09/xmldsig#Object" URI="#idOfficeObject">
      <DigestMethod Algorithm="http://www.w3.org/2001/04/xmlenc#sha256"/>
      <DigestValue>v4vk2gbtSp2zO1dLDVU7jhTHewfd44BRf/1OKtN5qXE=</DigestValue>
    </Reference>
    <Reference Type="http://uri.etsi.org/01903#SignedProperties" URI="#idSignedProperties">
      <Transforms>
        <Transform Algorithm="http://www.w3.org/TR/2001/REC-xml-c14n-20010315"/>
      </Transforms>
      <DigestMethod Algorithm="http://www.w3.org/2001/04/xmlenc#sha256"/>
      <DigestValue>80TA3uHjIpvaaBec2uWCGtNiGviNorADy69ZVyqgzEA=</DigestValue>
    </Reference>
    <Reference Type="http://www.w3.org/2000/09/xmldsig#Object" URI="#idValidSigLnImg">
      <DigestMethod Algorithm="http://www.w3.org/2001/04/xmlenc#sha256"/>
      <DigestValue>KuVnG306iqHP5rogRDlgQqykShjhWOcQh4YCgWWKMSI=</DigestValue>
    </Reference>
    <Reference Type="http://www.w3.org/2000/09/xmldsig#Object" URI="#idInvalidSigLnImg">
      <DigestMethod Algorithm="http://www.w3.org/2001/04/xmlenc#sha256"/>
      <DigestValue>iSfdwJW+DCUNQNFTDuJqrkuUnhFHmSCR3aUgTWmlPLc=</DigestValue>
    </Reference>
  </SignedInfo>
  <SignatureValue>zbChjjr0861pM082qYPV5ez1jrThNOngRsabn6gNM5ER1wIIOIWDdpxSHjCXSMeeK2NLj9wz4Lwf
PRhIL3S/hKJ5ALrWymL1tHEY8sRPV/H6asaTksd3LwVmZe3nhDWo27NMkWafya054BdQyCFFKPH1
rza36iS9xxtg/Jp3Rv/mnFFT1u9cvYsB2/sWM5a7eJqdbSuEB8KDYXxT++xCL/N7utNIB2xeT6xE
FuAxXYcBS7YtbXy3VXnvjw7s1OAQv99YlxRXopL5H1sO2mlDpNcTmKDrXb4ayO1gOGa2dy6sYPp9
OCyMihQ6IZLjLjUDd4YazHRHbULY93Y777Skbg==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yfp3ILf/Ca4Q12RD1JGLuGKrcyyn7mI9fcBanbrK20Q=</DigestValue>
      </Reference>
      <Reference URI="/xl/calcChain.xml?ContentType=application/vnd.openxmlformats-officedocument.spreadsheetml.calcChain+xml">
        <DigestMethod Algorithm="http://www.w3.org/2001/04/xmlenc#sha256"/>
        <DigestValue>MEX54rawdyewOoJoFW270962+PYPTl+3bHglwHQLYY0=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qCJZCpF7ywLgOcgMhJsjYXMXU0VWL5mGsj8P/ZAX0Ek=</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gKK9PKFsTYe5p1YzuVF9k19xSrd2ZC9ncZszvxMQ/d8=</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m1ez7e1npsbU+e/oh95arrX6ErJ45uDM/lDMom92C9o=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ZmcP6FbfovmuAOMPH6GHr/aO4r7BAd/XA5q1Aw2skO8=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tGKwoVM7fm58rNTCmWIKuRsWA6RvqrmsOsYrUaRmF3U=</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IPvKpUcsRcLXKtF/pd2isDnfXalTt5KsrbxUkNuqB/8=</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jQkfZnI3hmxba3NglboN20yXtZnr/5hN0BRpQti2HJ4=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IPvKpUcsRcLXKtF/pd2isDnfXalTt5KsrbxUkNuqB/8=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4tkXyB/Gu9Pqcj6LUSxsSKNyRc2vB94Niy98H256Hjs=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uKL19oCfC0RE5plWq2H6lr+ydO4ciPngMCEoCbFQdwc=</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RjmGqtqOa9R9OmXze2y7mz7Gux0IJZ3Ek+o2k5f6REw=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XykNh+D7wBOOMAPrn/mB16OrWP0pMI2Si301n9lMZk8=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X7iAdHyvFyXhb7+1NraGtwD03YcWi9Tbb8pt8hoS78k=</DigestValue>
      </Reference>
      <Reference URI="/xl/drawings/drawing1.xml?ContentType=application/vnd.openxmlformats-officedocument.drawing+xml">
        <DigestMethod Algorithm="http://www.w3.org/2001/04/xmlenc#sha256"/>
        <DigestValue>Bchbsnf8ZarB23VDmJMOGeUX1JVE5Nj8KAEG0E/ZYBo=</DigestValue>
      </Reference>
      <Reference URI="/xl/drawings/drawing2.xml?ContentType=application/vnd.openxmlformats-officedocument.drawing+xml">
        <DigestMethod Algorithm="http://www.w3.org/2001/04/xmlenc#sha256"/>
        <DigestValue>PJO2vrT0Zb/DGUlDYTLvLqxr0iIIYFUwqkOqGOcGHfs=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oMlKik+LZxCLC2VPLmqT8A03sufgflpCjX/q31NOBM0=</DigestValue>
      </Reference>
      <Reference URI="/xl/drawings/vmlDrawing1.vml?ContentType=application/vnd.openxmlformats-officedocument.vmlDrawing">
        <DigestMethod Algorithm="http://www.w3.org/2001/04/xmlenc#sha256"/>
        <DigestValue>o3h8ZcghJXgQ/SquJNj0X8Q/M6TLBsjxHmvRT43NV5M=</DigestValue>
      </Reference>
      <Reference URI="/xl/drawings/vmlDrawing10.vml?ContentType=application/vnd.openxmlformats-officedocument.vmlDrawing">
        <DigestMethod Algorithm="http://www.w3.org/2001/04/xmlenc#sha256"/>
        <DigestValue>eDxLLYc3T7Q1vSGx+4Ngh0KQrHJlZyYTRq8ZJLQ7JpE=</DigestValue>
      </Reference>
      <Reference URI="/xl/drawings/vmlDrawing11.vml?ContentType=application/vnd.openxmlformats-officedocument.vmlDrawing">
        <DigestMethod Algorithm="http://www.w3.org/2001/04/xmlenc#sha256"/>
        <DigestValue>jAZ4Gw3M5t+V9i3D6W3Wyuo1f75kOFGyOqn6fsp8P4s=</DigestValue>
      </Reference>
      <Reference URI="/xl/drawings/vmlDrawing12.vml?ContentType=application/vnd.openxmlformats-officedocument.vmlDrawing">
        <DigestMethod Algorithm="http://www.w3.org/2001/04/xmlenc#sha256"/>
        <DigestValue>qhc6uG5vguqWoeHncphlzSX7gx4aDcY7NEABxJPIoQ4=</DigestValue>
      </Reference>
      <Reference URI="/xl/drawings/vmlDrawing13.vml?ContentType=application/vnd.openxmlformats-officedocument.vmlDrawing">
        <DigestMethod Algorithm="http://www.w3.org/2001/04/xmlenc#sha256"/>
        <DigestValue>qfp5T1ZB9KPfI3PW9OTR1qy2vvgkuaqCwqCrAIPTqt8=</DigestValue>
      </Reference>
      <Reference URI="/xl/drawings/vmlDrawing14.vml?ContentType=application/vnd.openxmlformats-officedocument.vmlDrawing">
        <DigestMethod Algorithm="http://www.w3.org/2001/04/xmlenc#sha256"/>
        <DigestValue>8oF6EtL/V2DWF5FnBD3vxHv1FodSpGO6Lrc7+F+FMQ4=</DigestValue>
      </Reference>
      <Reference URI="/xl/drawings/vmlDrawing15.vml?ContentType=application/vnd.openxmlformats-officedocument.vmlDrawing">
        <DigestMethod Algorithm="http://www.w3.org/2001/04/xmlenc#sha256"/>
        <DigestValue>0JYwxEBn+XLtiLVfIjwpqrAPAyWB0qjR3ekWEB/Cmfo=</DigestValue>
      </Reference>
      <Reference URI="/xl/drawings/vmlDrawing16.vml?ContentType=application/vnd.openxmlformats-officedocument.vmlDrawing">
        <DigestMethod Algorithm="http://www.w3.org/2001/04/xmlenc#sha256"/>
        <DigestValue>i9jLDywQ342aqUyXguCrByUo9q1JdQikJVOCDu47nq8=</DigestValue>
      </Reference>
      <Reference URI="/xl/drawings/vmlDrawing17.vml?ContentType=application/vnd.openxmlformats-officedocument.vmlDrawing">
        <DigestMethod Algorithm="http://www.w3.org/2001/04/xmlenc#sha256"/>
        <DigestValue>Iewe1tvoXM/fR+q7tJqqvO8J6SvszmYkoks5EYT6tVo=</DigestValue>
      </Reference>
      <Reference URI="/xl/drawings/vmlDrawing2.vml?ContentType=application/vnd.openxmlformats-officedocument.vmlDrawing">
        <DigestMethod Algorithm="http://www.w3.org/2001/04/xmlenc#sha256"/>
        <DigestValue>LudNu2cGd5QzXmXf1p0s055xkiXiyJ0N81vp8E89esc=</DigestValue>
      </Reference>
      <Reference URI="/xl/drawings/vmlDrawing3.vml?ContentType=application/vnd.openxmlformats-officedocument.vmlDrawing">
        <DigestMethod Algorithm="http://www.w3.org/2001/04/xmlenc#sha256"/>
        <DigestValue>H5gvBfwB5o03+dI8AmDoIScMD1rJVey3WYuhBPMlFqY=</DigestValue>
      </Reference>
      <Reference URI="/xl/drawings/vmlDrawing4.vml?ContentType=application/vnd.openxmlformats-officedocument.vmlDrawing">
        <DigestMethod Algorithm="http://www.w3.org/2001/04/xmlenc#sha256"/>
        <DigestValue>CumuzBzP28kTlPjtE4PsFjgXLC4YbXC+wygvlYexT84=</DigestValue>
      </Reference>
      <Reference URI="/xl/drawings/vmlDrawing5.vml?ContentType=application/vnd.openxmlformats-officedocument.vmlDrawing">
        <DigestMethod Algorithm="http://www.w3.org/2001/04/xmlenc#sha256"/>
        <DigestValue>3ax2JtOjEnzwjVepEcJKZARClVxPb8poDk0m34ZGshY=</DigestValue>
      </Reference>
      <Reference URI="/xl/drawings/vmlDrawing6.vml?ContentType=application/vnd.openxmlformats-officedocument.vmlDrawing">
        <DigestMethod Algorithm="http://www.w3.org/2001/04/xmlenc#sha256"/>
        <DigestValue>c2XwU50j/xzhkTlhV/jSXhe5sUzwZUk2ujwP/azCj1o=</DigestValue>
      </Reference>
      <Reference URI="/xl/drawings/vmlDrawing7.vml?ContentType=application/vnd.openxmlformats-officedocument.vmlDrawing">
        <DigestMethod Algorithm="http://www.w3.org/2001/04/xmlenc#sha256"/>
        <DigestValue>l5b117CEHLRVAV0jiGtog6AE3YJEOrZvUGbFw1R0sV4=</DigestValue>
      </Reference>
      <Reference URI="/xl/drawings/vmlDrawing8.vml?ContentType=application/vnd.openxmlformats-officedocument.vmlDrawing">
        <DigestMethod Algorithm="http://www.w3.org/2001/04/xmlenc#sha256"/>
        <DigestValue>i9fBP0QPeo9BhkmFP+yZvsvkAQ5us/I7Vqi3u0KGJqE=</DigestValue>
      </Reference>
      <Reference URI="/xl/drawings/vmlDrawing9.vml?ContentType=application/vnd.openxmlformats-officedocument.vmlDrawing">
        <DigestMethod Algorithm="http://www.w3.org/2001/04/xmlenc#sha256"/>
        <DigestValue>LXYdpmqYP8TGjkOfh3JGnxO0M+hFHdjD3wfmFel5csM=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Bk0ADef9yVIcDsusm2IVNiA8ZYed4Mke0q0deyrHChs=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yksKx6jE/F2Pn67449H/+bTC5ZdN5A0aLq+SvfDJ9Pw=</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jgdqfNoqTRmOh+vnHaTSMa/J6nrN4AKWn9uNfXNXA6A=</DigestValue>
      </Reference>
      <Reference URI="/xl/media/image11.emf?ContentType=image/x-emf">
        <DigestMethod Algorithm="http://www.w3.org/2001/04/xmlenc#sha256"/>
        <DigestValue>RZNCnKUHIx7J0bcNhVyC1soE+QU4bI/X/EIYni7Bbc8=</DigestValue>
      </Reference>
      <Reference URI="/xl/media/image12.png?ContentType=image/png">
        <DigestMethod Algorithm="http://www.w3.org/2001/04/xmlenc#sha256"/>
        <DigestValue>uw2y+eU1oKIHjoRyxYf6QvZjsgT7580clAK9PyLYfRU=</DigestValue>
      </Reference>
      <Reference URI="/xl/media/image13.png?ContentType=image/png">
        <DigestMethod Algorithm="http://www.w3.org/2001/04/xmlenc#sha256"/>
        <DigestValue>3JzNB3PeTrn+X7PCl3LRkdijeyCVPDKqC7L72XKEdDA=</DigestValue>
      </Reference>
      <Reference URI="/xl/media/image14.png?ContentType=image/png">
        <DigestMethod Algorithm="http://www.w3.org/2001/04/xmlenc#sha256"/>
        <DigestValue>JQInZc9D9lqikE3yeYgx+EpNbSRobMrXCJu8etpuo0M=</DigestValue>
      </Reference>
      <Reference URI="/xl/media/image15.png?ContentType=image/png">
        <DigestMethod Algorithm="http://www.w3.org/2001/04/xmlenc#sha256"/>
        <DigestValue>ErF2jopWqV9t6ADq6zNjBObxDh2tI62WeXz+PHXSRAY=</DigestValue>
      </Reference>
      <Reference URI="/xl/media/image16.emf?ContentType=image/x-emf">
        <DigestMethod Algorithm="http://www.w3.org/2001/04/xmlenc#sha256"/>
        <DigestValue>yu8iCgNbVr651kwFtkIaE85zDT47W/lLoY/0kLqSQm4=</DigestValue>
      </Reference>
      <Reference URI="/xl/media/image17.emf?ContentType=image/x-emf">
        <DigestMethod Algorithm="http://www.w3.org/2001/04/xmlenc#sha256"/>
        <DigestValue>44p26pD74Gf9BllnKhphkloTEjw7iXX86ybsiNUqXrI=</DigestValue>
      </Reference>
      <Reference URI="/xl/media/image18.emf?ContentType=image/x-emf">
        <DigestMethod Algorithm="http://www.w3.org/2001/04/xmlenc#sha256"/>
        <DigestValue>1VY0quV+FczfqHPcTSUiaN6LnK1fn8aIoqs+I955/lo=</DigestValue>
      </Reference>
      <Reference URI="/xl/media/image19.emf?ContentType=image/x-emf">
        <DigestMethod Algorithm="http://www.w3.org/2001/04/xmlenc#sha256"/>
        <DigestValue>ZfJNWPVZJufNBf0R1qhjla8GPM2LwAg/4I3H1Bd/Y8k=</DigestValue>
      </Reference>
      <Reference URI="/xl/media/image2.emf?ContentType=image/x-emf">
        <DigestMethod Algorithm="http://www.w3.org/2001/04/xmlenc#sha256"/>
        <DigestValue>O6qCjVzX5lc78kO3vptyctHACUg/8AcqA80ZcX/erbc=</DigestValue>
      </Reference>
      <Reference URI="/xl/media/image20.emf?ContentType=image/x-emf">
        <DigestMethod Algorithm="http://www.w3.org/2001/04/xmlenc#sha256"/>
        <DigestValue>Vd4x/g5aelr7HJdnohWHGcDkEPJGh6Uu948Qp0SDkIU=</DigestValue>
      </Reference>
      <Reference URI="/xl/media/image21.emf?ContentType=image/x-emf">
        <DigestMethod Algorithm="http://www.w3.org/2001/04/xmlenc#sha256"/>
        <DigestValue>fd/TWTDFnWjkojVdk/3nZ1O5twZQ/BhH+sSBq7tSBO0=</DigestValue>
      </Reference>
      <Reference URI="/xl/media/image22.emf?ContentType=image/x-emf">
        <DigestMethod Algorithm="http://www.w3.org/2001/04/xmlenc#sha256"/>
        <DigestValue>m+i2U3qgO6N1hqvZUcmirdTRKsez7yewz2cJ3DfNipM=</DigestValue>
      </Reference>
      <Reference URI="/xl/media/image23.emf?ContentType=image/x-emf">
        <DigestMethod Algorithm="http://www.w3.org/2001/04/xmlenc#sha256"/>
        <DigestValue>e5NO2odnOBf9EVLX15EXASdmugyMkv7gkUyt+3pKmpY=</DigestValue>
      </Reference>
      <Reference URI="/xl/media/image24.emf?ContentType=image/x-emf">
        <DigestMethod Algorithm="http://www.w3.org/2001/04/xmlenc#sha256"/>
        <DigestValue>hiL9wTU2UBj4S/7jrPdJTaBk7ClsBPz2oBW645JUvkU=</DigestValue>
      </Reference>
      <Reference URI="/xl/media/image3.emf?ContentType=image/x-emf">
        <DigestMethod Algorithm="http://www.w3.org/2001/04/xmlenc#sha256"/>
        <DigestValue>Edih6RDIQcRI7KqqXBmyt6QkisW8uUlOn/DgHMPvW2Y=</DigestValue>
      </Reference>
      <Reference URI="/xl/media/image4.emf?ContentType=image/x-emf">
        <DigestMethod Algorithm="http://www.w3.org/2001/04/xmlenc#sha256"/>
        <DigestValue>tw6011R0OPVoQMKOgfSYFavriU3ebnWTonOwJEOsG08=</DigestValue>
      </Reference>
      <Reference URI="/xl/media/image5.emf?ContentType=image/x-emf">
        <DigestMethod Algorithm="http://www.w3.org/2001/04/xmlenc#sha256"/>
        <DigestValue>DpyaGNl57gAqO4x06XKU6K43D/xb2Dvz01u447Mp+ws=</DigestValue>
      </Reference>
      <Reference URI="/xl/media/image6.emf?ContentType=image/x-emf">
        <DigestMethod Algorithm="http://www.w3.org/2001/04/xmlenc#sha256"/>
        <DigestValue>e1PjYJpvqR+ItRUtT+8hNxPh3zcTqWS8ZGne6X6UqUU=</DigestValue>
      </Reference>
      <Reference URI="/xl/media/image7.emf?ContentType=image/x-emf">
        <DigestMethod Algorithm="http://www.w3.org/2001/04/xmlenc#sha256"/>
        <DigestValue>YgVJAEK5rqwmWVeR24tjwDFGb+LGn9AcbW60wb7bL+w=</DigestValue>
      </Reference>
      <Reference URI="/xl/media/image8.emf?ContentType=image/x-emf">
        <DigestMethod Algorithm="http://www.w3.org/2001/04/xmlenc#sha256"/>
        <DigestValue>da4UY/d5rc6LxsT67QBSMOSJY00/dhXhyS2mc+JyZIM=</DigestValue>
      </Reference>
      <Reference URI="/xl/media/image9.emf?ContentType=image/x-emf">
        <DigestMethod Algorithm="http://www.w3.org/2001/04/xmlenc#sha256"/>
        <DigestValue>RY/MjHn5gd+N+zSw9s+jwe66M0BOWzYuwf1Cy7t3O24=</DigestValue>
      </Reference>
      <Reference URI="/xl/printerSettings/printerSettings1.bin?ContentType=application/vnd.openxmlformats-officedocument.spreadsheetml.printerSettings">
        <DigestMethod Algorithm="http://www.w3.org/2001/04/xmlenc#sha256"/>
        <DigestValue>Ou2jjlZUcP0RSC8AJFDO/C6cH0az1V03zTqGNPp4K0Y=</DigestValue>
      </Reference>
      <Reference URI="/xl/printerSettings/printerSettings10.bin?ContentType=application/vnd.openxmlformats-officedocument.spreadsheetml.printerSettings">
        <DigestMethod Algorithm="http://www.w3.org/2001/04/xmlenc#sha256"/>
        <DigestValue>jSCJStGnumr6hVVAmoR8iAkqE1W+Z6xjVc1Wca12nCE=</DigestValue>
      </Reference>
      <Reference URI="/xl/printerSettings/printerSettings11.bin?ContentType=application/vnd.openxmlformats-officedocument.spreadsheetml.printerSettings">
        <DigestMethod Algorithm="http://www.w3.org/2001/04/xmlenc#sha256"/>
        <DigestValue>B5kfT1WdQ6/s4ywEZNjfotgI0SFTrT5O3TENXUdYFVE=</DigestValue>
      </Reference>
      <Reference URI="/xl/printerSettings/printerSettings12.bin?ContentType=application/vnd.openxmlformats-officedocument.spreadsheetml.printerSettings">
        <DigestMethod Algorithm="http://www.w3.org/2001/04/xmlenc#sha256"/>
        <DigestValue>B5kfT1WdQ6/s4ywEZNjfotgI0SFTrT5O3TENXUdYFVE=</DigestValue>
      </Reference>
      <Reference URI="/xl/printerSettings/printerSettings13.bin?ContentType=application/vnd.openxmlformats-officedocument.spreadsheetml.printerSettings">
        <DigestMethod Algorithm="http://www.w3.org/2001/04/xmlenc#sha256"/>
        <DigestValue>B5kfT1WdQ6/s4ywEZNjfotgI0SFTrT5O3TENXUdYFVE=</DigestValue>
      </Reference>
      <Reference URI="/xl/printerSettings/printerSettings14.bin?ContentType=application/vnd.openxmlformats-officedocument.spreadsheetml.printerSettings">
        <DigestMethod Algorithm="http://www.w3.org/2001/04/xmlenc#sha256"/>
        <DigestValue>B5kfT1WdQ6/s4ywEZNjfotgI0SFTrT5O3TENXUdYFVE=</DigestValue>
      </Reference>
      <Reference URI="/xl/printerSettings/printerSettings15.bin?ContentType=application/vnd.openxmlformats-officedocument.spreadsheetml.printerSettings">
        <DigestMethod Algorithm="http://www.w3.org/2001/04/xmlenc#sha256"/>
        <DigestValue>B5kfT1WdQ6/s4ywEZNjfotgI0SFTrT5O3TENXUdYFVE=</DigestValue>
      </Reference>
      <Reference URI="/xl/printerSettings/printerSettings16.bin?ContentType=application/vnd.openxmlformats-officedocument.spreadsheetml.printerSettings">
        <DigestMethod Algorithm="http://www.w3.org/2001/04/xmlenc#sha256"/>
        <DigestValue>B5kfT1WdQ6/s4ywEZNjfotgI0SFTrT5O3TENXUdYFVE=</DigestValue>
      </Reference>
      <Reference URI="/xl/printerSettings/printerSettings17.bin?ContentType=application/vnd.openxmlformats-officedocument.spreadsheetml.printerSettings">
        <DigestMethod Algorithm="http://www.w3.org/2001/04/xmlenc#sha256"/>
        <DigestValue>B5kfT1WdQ6/s4ywEZNjfotgI0SFTrT5O3TENXUdYFVE=</DigestValue>
      </Reference>
      <Reference URI="/xl/printerSettings/printerSettings2.bin?ContentType=application/vnd.openxmlformats-officedocument.spreadsheetml.printerSettings">
        <DigestMethod Algorithm="http://www.w3.org/2001/04/xmlenc#sha256"/>
        <DigestValue>B5kfT1WdQ6/s4ywEZNjfotgI0SFTrT5O3TENXUdYFVE=</DigestValue>
      </Reference>
      <Reference URI="/xl/printerSettings/printerSettings3.bin?ContentType=application/vnd.openxmlformats-officedocument.spreadsheetml.printerSettings">
        <DigestMethod Algorithm="http://www.w3.org/2001/04/xmlenc#sha256"/>
        <DigestValue>B5kfT1WdQ6/s4ywEZNjfotgI0SFTrT5O3TENXUdYFVE=</DigestValue>
      </Reference>
      <Reference URI="/xl/printerSettings/printerSettings4.bin?ContentType=application/vnd.openxmlformats-officedocument.spreadsheetml.printerSettings">
        <DigestMethod Algorithm="http://www.w3.org/2001/04/xmlenc#sha256"/>
        <DigestValue>B5kfT1WdQ6/s4ywEZNjfotgI0SFTrT5O3TENXUdYFVE=</DigestValue>
      </Reference>
      <Reference URI="/xl/printerSettings/printerSettings5.bin?ContentType=application/vnd.openxmlformats-officedocument.spreadsheetml.printerSettings">
        <DigestMethod Algorithm="http://www.w3.org/2001/04/xmlenc#sha256"/>
        <DigestValue>jSCJStGnumr6hVVAmoR8iAkqE1W+Z6xjVc1Wca12nCE=</DigestValue>
      </Reference>
      <Reference URI="/xl/printerSettings/printerSettings6.bin?ContentType=application/vnd.openxmlformats-officedocument.spreadsheetml.printerSettings">
        <DigestMethod Algorithm="http://www.w3.org/2001/04/xmlenc#sha256"/>
        <DigestValue>B5kfT1WdQ6/s4ywEZNjfotgI0SFTrT5O3TENXUdYFVE=</DigestValue>
      </Reference>
      <Reference URI="/xl/printerSettings/printerSettings7.bin?ContentType=application/vnd.openxmlformats-officedocument.spreadsheetml.printerSettings">
        <DigestMethod Algorithm="http://www.w3.org/2001/04/xmlenc#sha256"/>
        <DigestValue>Ou2jjlZUcP0RSC8AJFDO/C6cH0az1V03zTqGNPp4K0Y=</DigestValue>
      </Reference>
      <Reference URI="/xl/printerSettings/printerSettings8.bin?ContentType=application/vnd.openxmlformats-officedocument.spreadsheetml.printerSettings">
        <DigestMethod Algorithm="http://www.w3.org/2001/04/xmlenc#sha256"/>
        <DigestValue>jSCJStGnumr6hVVAmoR8iAkqE1W+Z6xjVc1Wca12nCE=</DigestValue>
      </Reference>
      <Reference URI="/xl/printerSettings/printerSettings9.bin?ContentType=application/vnd.openxmlformats-officedocument.spreadsheetml.printerSettings">
        <DigestMethod Algorithm="http://www.w3.org/2001/04/xmlenc#sha256"/>
        <DigestValue>jSCJStGnumr6hVVAmoR8iAkqE1W+Z6xjVc1Wca12nCE=</DigestValue>
      </Reference>
      <Reference URI="/xl/sharedStrings.xml?ContentType=application/vnd.openxmlformats-officedocument.spreadsheetml.sharedStrings+xml">
        <DigestMethod Algorithm="http://www.w3.org/2001/04/xmlenc#sha256"/>
        <DigestValue>myBQoBIFEpwA+BKUsgTTsopHJbnNHWLSoYsMHiSRKxs=</DigestValue>
      </Reference>
      <Reference URI="/xl/styles.xml?ContentType=application/vnd.openxmlformats-officedocument.spreadsheetml.styles+xml">
        <DigestMethod Algorithm="http://www.w3.org/2001/04/xmlenc#sha256"/>
        <DigestValue>3VrfiQAN8s3dkyUJaboCnIBTkDHCnf9oQsmnU9b8Wmw=</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iUtuNRsk0xJ847OnR8Y5UYv/GWPs808jk55zEq/YdnM=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tWw8sX4LerROqX1jnXT8BKZdkCVqX+xxXFAHK6biee0=</DigestValue>
      </Reference>
      <Reference URI="/xl/worksheets/sheet10.xml?ContentType=application/vnd.openxmlformats-officedocument.spreadsheetml.worksheet+xml">
        <DigestMethod Algorithm="http://www.w3.org/2001/04/xmlenc#sha256"/>
        <DigestValue>ucBwSuYo5tPu3tLY6r0p25xulbfLhCBJjB4hd5VvTtw=</DigestValue>
      </Reference>
      <Reference URI="/xl/worksheets/sheet11.xml?ContentType=application/vnd.openxmlformats-officedocument.spreadsheetml.worksheet+xml">
        <DigestMethod Algorithm="http://www.w3.org/2001/04/xmlenc#sha256"/>
        <DigestValue>W7WpbV4lMe4TV/AQmMynAlNtf3POlqN5LKKFqp1/7Tg=</DigestValue>
      </Reference>
      <Reference URI="/xl/worksheets/sheet12.xml?ContentType=application/vnd.openxmlformats-officedocument.spreadsheetml.worksheet+xml">
        <DigestMethod Algorithm="http://www.w3.org/2001/04/xmlenc#sha256"/>
        <DigestValue>VFW8B26IxJb29MgSsdaCQ2cODoQPrpcakbauOP98h7s=</DigestValue>
      </Reference>
      <Reference URI="/xl/worksheets/sheet13.xml?ContentType=application/vnd.openxmlformats-officedocument.spreadsheetml.worksheet+xml">
        <DigestMethod Algorithm="http://www.w3.org/2001/04/xmlenc#sha256"/>
        <DigestValue>DSzzwneZ7+eK95wQYA/SGo+0k/V8T5kGvRGGZQ67XM8=</DigestValue>
      </Reference>
      <Reference URI="/xl/worksheets/sheet14.xml?ContentType=application/vnd.openxmlformats-officedocument.spreadsheetml.worksheet+xml">
        <DigestMethod Algorithm="http://www.w3.org/2001/04/xmlenc#sha256"/>
        <DigestValue>jVV+RJhB3AGit8zfa8riC5m43yoMFNsDItRqdYXIlZ0=</DigestValue>
      </Reference>
      <Reference URI="/xl/worksheets/sheet15.xml?ContentType=application/vnd.openxmlformats-officedocument.spreadsheetml.worksheet+xml">
        <DigestMethod Algorithm="http://www.w3.org/2001/04/xmlenc#sha256"/>
        <DigestValue>oHotV6tfRqxCphI+KK3BXkkf/2GhwyeJUdjZCPGxpek=</DigestValue>
      </Reference>
      <Reference URI="/xl/worksheets/sheet16.xml?ContentType=application/vnd.openxmlformats-officedocument.spreadsheetml.worksheet+xml">
        <DigestMethod Algorithm="http://www.w3.org/2001/04/xmlenc#sha256"/>
        <DigestValue>y07DExRCGD6FbliYdzmpZTL3IC/bohCuNK0OZxB7Acg=</DigestValue>
      </Reference>
      <Reference URI="/xl/worksheets/sheet17.xml?ContentType=application/vnd.openxmlformats-officedocument.spreadsheetml.worksheet+xml">
        <DigestMethod Algorithm="http://www.w3.org/2001/04/xmlenc#sha256"/>
        <DigestValue>Aa4u9YkqDgIte6OSb1LvexMrhWfpb6+sMXseIxxRg18=</DigestValue>
      </Reference>
      <Reference URI="/xl/worksheets/sheet2.xml?ContentType=application/vnd.openxmlformats-officedocument.spreadsheetml.worksheet+xml">
        <DigestMethod Algorithm="http://www.w3.org/2001/04/xmlenc#sha256"/>
        <DigestValue>xpBABRVbsCvcuxhUeSYVGHr6+0uU6UE81ui9sBSh6ak=</DigestValue>
      </Reference>
      <Reference URI="/xl/worksheets/sheet3.xml?ContentType=application/vnd.openxmlformats-officedocument.spreadsheetml.worksheet+xml">
        <DigestMethod Algorithm="http://www.w3.org/2001/04/xmlenc#sha256"/>
        <DigestValue>9FEIFajBbTJgLYvLdZeuYHSBCOzoo+E7VXIRiQb0+2M=</DigestValue>
      </Reference>
      <Reference URI="/xl/worksheets/sheet4.xml?ContentType=application/vnd.openxmlformats-officedocument.spreadsheetml.worksheet+xml">
        <DigestMethod Algorithm="http://www.w3.org/2001/04/xmlenc#sha256"/>
        <DigestValue>Se0KwK6VmhaampFsTpe0Frv+lMOnqNj8NjyQtI2fOQs=</DigestValue>
      </Reference>
      <Reference URI="/xl/worksheets/sheet5.xml?ContentType=application/vnd.openxmlformats-officedocument.spreadsheetml.worksheet+xml">
        <DigestMethod Algorithm="http://www.w3.org/2001/04/xmlenc#sha256"/>
        <DigestValue>FPL4Je0L+x/NixMO5rOwTvFSkLcmE0mVNYm3cSHr4PU=</DigestValue>
      </Reference>
      <Reference URI="/xl/worksheets/sheet6.xml?ContentType=application/vnd.openxmlformats-officedocument.spreadsheetml.worksheet+xml">
        <DigestMethod Algorithm="http://www.w3.org/2001/04/xmlenc#sha256"/>
        <DigestValue>MY8Gxy6XTsOeUrFENRbwkFwb/iv4b2v0TXbAjhpfjqM=</DigestValue>
      </Reference>
      <Reference URI="/xl/worksheets/sheet7.xml?ContentType=application/vnd.openxmlformats-officedocument.spreadsheetml.worksheet+xml">
        <DigestMethod Algorithm="http://www.w3.org/2001/04/xmlenc#sha256"/>
        <DigestValue>ty3L3aqDTpNaHDgmuu37FwbuZxQIyi7XOFoLEiQrNSQ=</DigestValue>
      </Reference>
      <Reference URI="/xl/worksheets/sheet8.xml?ContentType=application/vnd.openxmlformats-officedocument.spreadsheetml.worksheet+xml">
        <DigestMethod Algorithm="http://www.w3.org/2001/04/xmlenc#sha256"/>
        <DigestValue>OuIKESSgWOLuAMX0nwRr4NbzvtN59hYs5bVucKlQ1Z8=</DigestValue>
      </Reference>
      <Reference URI="/xl/worksheets/sheet9.xml?ContentType=application/vnd.openxmlformats-officedocument.spreadsheetml.worksheet+xml">
        <DigestMethod Algorithm="http://www.w3.org/2001/04/xmlenc#sha256"/>
        <DigestValue>ADrd5z81pDPQx8XKone1ZpvkmKfLWOINJl3CKn5TfvM=</DigestValue>
      </Reference>
    </Manifest>
    <SignatureProperties>
      <SignatureProperty Id="idSignatureTime" Target="#idPackageSignature">
        <mdssi:SignatureTime xmlns:mdssi="http://schemas.openxmlformats.org/package/2006/digital-signature">
          <mdssi:Format>YYYY-MM-DDThh:mm:ssTZD</mdssi:Format>
          <mdssi:Value>2020-08-06T18:15:22Z</mdssi:Value>
        </mdssi:SignatureTime>
      </SignatureProperty>
    </SignatureProperties>
  </Object>
  <Object Id="idOfficeObject">
    <SignatureProperties>
      <SignatureProperty Id="idOfficeV1Details" Target="#idPackageSignature">
        <SignatureInfoV1 xmlns="http://schemas.microsoft.com/office/2006/digsig">
          <SetupID>{DB271008-C6D6-411A-8EAD-0BD8397307BB}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2020-08-06T18:15:22Z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E13/O89bVjJVQDIz2cCKMdVAhjHVQIAAAAAvlV2dwkAAAC42GcC6VV2d3THVQK42GcCSsc9bQAAAABKxz1tAQAAALjYZwIAAAAAAAAAAAAAAAAAAAAAEOBnAgAAAAAAAAAAAAAAAAAAAAAAAAAA25lOLgAAAADIyFUCSdpkdgAAVQIAAAAAVdpkdgAAAAD1////AAAAAAAAAAAAAAAAkAEAAKMvMc5kx1UC8bBjdQAAS3dYx1UCAAAAAGDHVQIAAAAAAAAAAGZBZHUAAAAAVAYn/wkAAAB4yFUC5F1adQHYAAB4yFUCAAAAAAAAAAAAAAAAAAAAAAAAAAD87z1tZHYACAAAAAAlAAAADAAAAAEAAAAYAAAADAAAAAAAAAISAAAADAAAAAEAAAAeAAAAGAAAAL0AAAAEAAAA9wAAABEAAAAlAAAADAAAAAEAAABUAAAAiAAAAL4AAAAEAAAA9QAAABAAAAABAAAAAADYQVVV1UG+AAAABAAAAAoAAABMAAAAAAAAAAAAAAAAAAAA//////////9gAAAAMAA2AC8AMAA4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CI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4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Nd/zvPW1YyVUAyM9nAijHVQIYx1UCAAAAAL5VdncJAAAAuNhnAulVdnd0x1UCuNhnAkrHPW0AAAAASsc9bQEAAAC42GcCAAAAAAAAAAAAAAAAAAAAABDgZwIAAAAAAAAAAAAAAAAAAAAAAAAAANuZTi4AAAAAyMhVAknaZHYAAFUCAAAAAFXaZHYAAAAA9f///wAAAAAAAAAAAAAAAJABAACjLzHOZMdVAvGwY3UAAEt3WMdVAgAAAABgx1UCAAAAAAAAAABmQWR1AAAAAFQGJ/8JAAAAeMhVAuRdWnUB2AAAeMhVAgAAAAAAAAAAAAAAAAAAAAAAAAAA/O89b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jZbCr5hOQq+YTFJniZXAs5mXIq+YTAQAAAJSr5hMQ6lUCmizmZUxf42Wwq+YTPOpVAnsq5mWQq+YTTF/jZbCr5hPQ7eVlsOflZYir5hNE6lUCAQAAAHCr5hMCAAAAAAAAAFTqVQJD6ORlcKvmEyDo5GWY6lUCTiLmZVUi5mUAAHX4xKvmEwib4mWwLOZlAAAAAHCr5hPIq+YTpOpVAp8q5mV8X+NlqP5RCZCr5hMUmeJlcCzmZVUi5mUBAAAAAAAAAAAAAABmQWR1fF/jZVQGJ/8HAAAA0OtVAuRdWnUB2AAA0OtVAgAAAAAAAAAAAAAAAAAAAAAAAAAAxKvmE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XAFBVAuRRVQId22R2AQAAAKRPVQIAAAAADQEAAAAAAADFAQAABQAAALgAAABIaowXAAAAACBQjRd40osXAAAAALBrjRcAAAAAIFCNFzv83WsDAAAARPzdawEAAABora0XyHIVbP+52mtK5BvpVxFOLviCbwJUUVUCSdpkdgAAVQICAAAAVdpkdkxWVQLg////AAAAAAAAAAAAAAAAkAEAAAAAAAEAAAAAYQByAGkAYQBsAAAAAAAAAAAAAAAAAAAABgAAAAAAAABmQWR1AAAAAFQGJ/8GAAAABFFVAuRdWnUB2AAABFFV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iBc4T1UCHFFVAh3bZHZsAAAA3E5VAgAAAAB0TlUCYA7ta5ISAZV4S4gEAAnta3AwiAR4S4gEmGmrFxUAAAB4S4gELAnta9CwcQJ4S4gEHAAAABUAAACcT1UCmGmrFwAAAAAAAAAAAAAAAAgAAAAfEE4uAQAAAIxQVQJJ2mR2AABVAgMAAABV2mR2RFNVAvD///8AAAAAAAAAAAAAAACQAQAAAAAAAQAAAABzAGUAZwBvAGUAIAB1AGkAAAAAAAAAAAAJAAAAAAAAAGZBZHUAAAAAVAYn/wkAAAA8UFUC5F1adQHYAAA8UF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H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FQ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kABgAAAAMAAAAEAAAACQAAAAYAAAAHAAAABwAAAAMAAAAHAAAABwAAAAQAAAADAAAAAwAAAAcAAAAIAAAACAAAAAkAAAAFAAAABgAAAAMAAAALAAAAAwAAAAYAAAAIAAAABgAAAAMAAAAIAAAABgAAAAgAAAAGAAAABgAAAAUAAAAI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15</vt:i4>
      </vt:variant>
    </vt:vector>
  </HeadingPairs>
  <TitlesOfParts>
    <vt:vector size="32" baseType="lpstr">
      <vt:lpstr>ENCABEZADO</vt:lpstr>
      <vt:lpstr>ACTIVO</vt:lpstr>
      <vt:lpstr>PASIVO</vt:lpstr>
      <vt:lpstr>RESULTADO</vt:lpstr>
      <vt:lpstr>EPN</vt:lpstr>
      <vt:lpstr>FE</vt:lpstr>
      <vt:lpstr>NOTAS ECC</vt:lpstr>
      <vt:lpstr>A</vt:lpstr>
      <vt:lpstr>B</vt:lpstr>
      <vt:lpstr>C</vt:lpstr>
      <vt:lpstr>D</vt:lpstr>
      <vt:lpstr>E</vt:lpstr>
      <vt:lpstr>F</vt:lpstr>
      <vt:lpstr>G</vt:lpstr>
      <vt:lpstr>H</vt:lpstr>
      <vt:lpstr>I</vt:lpstr>
      <vt:lpstr>J</vt:lpstr>
      <vt:lpstr>A!Área_de_impresión</vt:lpstr>
      <vt:lpstr>ACTIVO!Área_de_impresión</vt:lpstr>
      <vt:lpstr>B!Área_de_impresión</vt:lpstr>
      <vt:lpstr>'C'!Área_de_impresión</vt:lpstr>
      <vt:lpstr>D!Área_de_impresión</vt:lpstr>
      <vt:lpstr>E!Área_de_impresión</vt:lpstr>
      <vt:lpstr>EPN!Área_de_impresión</vt:lpstr>
      <vt:lpstr>'F'!Área_de_impresión</vt:lpstr>
      <vt:lpstr>FE!Área_de_impresión</vt:lpstr>
      <vt:lpstr>G!Área_de_impresión</vt:lpstr>
      <vt:lpstr>H!Área_de_impresión</vt:lpstr>
      <vt:lpstr>I!Área_de_impresión</vt:lpstr>
      <vt:lpstr>J!Área_de_impresión</vt:lpstr>
      <vt:lpstr>PASIVO!Área_de_impresión</vt:lpstr>
      <vt:lpstr>RESULTADO!Área_de_impresión</vt:lpstr>
    </vt:vector>
  </TitlesOfParts>
  <Company>GESTION EMPRESARIAL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PARA LA COMISION NACIONAL DE VALORES</dc:title>
  <dc:creator>Cesar Acosta</dc:creator>
  <cp:lastModifiedBy>Bergen, Heidi</cp:lastModifiedBy>
  <cp:lastPrinted>2020-07-31T15:56:31Z</cp:lastPrinted>
  <dcterms:created xsi:type="dcterms:W3CDTF">2001-10-24T20:55:40Z</dcterms:created>
  <dcterms:modified xsi:type="dcterms:W3CDTF">2020-08-07T20:20:46Z</dcterms:modified>
</cp:coreProperties>
</file>