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0.xml" ContentType="application/vnd.openxmlformats-officedocument.spreadsheetml.externalLink+xml"/>
  <Override PartName="/_xmlsignatures/sig13.xml" ContentType="application/vnd.openxmlformats-package.digital-signature-xmlsignature+xml"/>
  <Override PartName="/_xmlsignatures/sig3.xml" ContentType="application/vnd.openxmlformats-package.digital-signature-xmlsignature+xml"/>
  <Override PartName="/_xmlsignatures/sig7.xml" ContentType="application/vnd.openxmlformats-package.digital-signature-xmlsignature+xml"/>
  <Override PartName="/_xmlsignatures/sig12.xml" ContentType="application/vnd.openxmlformats-package.digital-signature-xmlsignature+xml"/>
  <Override PartName="/_xmlsignatures/sig17.xml" ContentType="application/vnd.openxmlformats-package.digital-signature-xmlsignature+xml"/>
  <Override PartName="/_xmlsignatures/sig2.xml" ContentType="application/vnd.openxmlformats-package.digital-signature-xmlsignature+xml"/>
  <Override PartName="/_xmlsignatures/sig8.xml" ContentType="application/vnd.openxmlformats-package.digital-signature-xmlsignature+xml"/>
  <Override PartName="/_xmlsignatures/sig14.xml" ContentType="application/vnd.openxmlformats-package.digital-signature-xmlsignature+xml"/>
  <Override PartName="/_xmlsignatures/sig9.xml" ContentType="application/vnd.openxmlformats-package.digital-signature-xmlsignature+xml"/>
  <Override PartName="/_xmlsignatures/sig5.xml" ContentType="application/vnd.openxmlformats-package.digital-signature-xmlsignature+xml"/>
  <Override PartName="/_xmlsignatures/sig15.xml" ContentType="application/vnd.openxmlformats-package.digital-signature-xmlsignature+xml"/>
  <Override PartName="/_xmlsignatures/sig10.xml" ContentType="application/vnd.openxmlformats-package.digital-signature-xmlsignature+xml"/>
  <Override PartName="/_xmlsignatures/sig4.xml" ContentType="application/vnd.openxmlformats-package.digital-signature-xmlsignature+xml"/>
  <Override PartName="/_xmlsignatures/sig16.xml" ContentType="application/vnd.openxmlformats-package.digital-signature-xmlsignature+xml"/>
  <Override PartName="/_xmlsignatures/sig1.xml" ContentType="application/vnd.openxmlformats-package.digital-signature-xmlsignature+xml"/>
  <Override PartName="/_xmlsignatures/sig6.xml" ContentType="application/vnd.openxmlformats-package.digital-signature-xmlsignature+xml"/>
  <Override PartName="/_xmlsignatures/sig11.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Override PartName="/_xmlsignatures/sig53.xml" ContentType="application/vnd.openxmlformats-package.digital-signature-xmlsignature+xml"/>
  <Override PartName="/_xmlsignatures/sig54.xml" ContentType="application/vnd.openxmlformats-package.digital-signature-xmlsignature+xml"/>
  <Override PartName="/_xmlsignatures/sig55.xml" ContentType="application/vnd.openxmlformats-package.digital-signature-xmlsignature+xml"/>
  <Override PartName="/_xmlsignatures/sig56.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idi.bergen\Downloads\"/>
    </mc:Choice>
  </mc:AlternateContent>
  <bookViews>
    <workbookView xWindow="0" yWindow="0" windowWidth="20490" windowHeight="7350" tabRatio="799" activeTab="3"/>
  </bookViews>
  <sheets>
    <sheet name="ENCABEZADO" sheetId="35" r:id="rId1"/>
    <sheet name="ACTIVO" sheetId="1" r:id="rId2"/>
    <sheet name="PASIVO" sheetId="4" r:id="rId3"/>
    <sheet name="RESULTADO" sheetId="15" r:id="rId4"/>
    <sheet name="EPN" sheetId="5" r:id="rId5"/>
    <sheet name="FE" sheetId="2" r:id="rId6"/>
    <sheet name="NOTAS ECC" sheetId="33" r:id="rId7"/>
    <sheet name="A" sheetId="7" r:id="rId8"/>
    <sheet name="B" sheetId="6" r:id="rId9"/>
    <sheet name="C" sheetId="10" r:id="rId10"/>
    <sheet name="D" sheetId="11" r:id="rId11"/>
    <sheet name="E" sheetId="9" r:id="rId12"/>
    <sheet name="F" sheetId="8" r:id="rId13"/>
    <sheet name="G" sheetId="20" r:id="rId14"/>
    <sheet name="H" sheetId="13" r:id="rId15"/>
    <sheet name="I" sheetId="14" r:id="rId16"/>
    <sheet name="J" sheetId="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Print_Area" localSheetId="7">A!$B$10:$N$34</definedName>
    <definedName name="_xlnm.Print_Area" localSheetId="1">ACTIVO!$A$2:$F$105</definedName>
    <definedName name="_xlnm.Print_Area" localSheetId="8">B!$A$6:$L$25</definedName>
    <definedName name="_xlnm.Print_Area" localSheetId="9">'C'!$A$1:$M$45</definedName>
    <definedName name="_xlnm.Print_Area" localSheetId="10">D!$A$1:$F$38</definedName>
    <definedName name="_xlnm.Print_Area" localSheetId="11">E!$B$1:$G$35</definedName>
    <definedName name="_xlnm.Print_Area" localSheetId="4">EPN!$B$2:$M$38</definedName>
    <definedName name="_xlnm.Print_Area" localSheetId="12">F!$B$1:$G$53</definedName>
    <definedName name="_xlnm.Print_Area" localSheetId="5">FE!$A$1:$F$84</definedName>
    <definedName name="_xlnm.Print_Area" localSheetId="13">G!$A$1:$G$116</definedName>
    <definedName name="_xlnm.Print_Area" localSheetId="14">H!$B$1:$H$44</definedName>
    <definedName name="_xlnm.Print_Area" localSheetId="15">I!$B$1:$F$34</definedName>
    <definedName name="_xlnm.Print_Area" localSheetId="16">J!$A$1:$K$40</definedName>
    <definedName name="_xlnm.Print_Area" localSheetId="2">PASIVO!$A$1:$F$92</definedName>
    <definedName name="_xlnm.Print_Area" localSheetId="3">RESULTADO!$A$1:$F$44</definedName>
  </definedNames>
  <calcPr calcId="162913"/>
</workbook>
</file>

<file path=xl/calcChain.xml><?xml version="1.0" encoding="utf-8"?>
<calcChain xmlns="http://schemas.openxmlformats.org/spreadsheetml/2006/main">
  <c r="H37" i="13" l="1"/>
  <c r="D30" i="2"/>
  <c r="K31" i="7"/>
  <c r="F23" i="7"/>
  <c r="G100" i="20" l="1"/>
  <c r="F100" i="20"/>
  <c r="D98" i="20"/>
  <c r="D97" i="20"/>
  <c r="D92" i="20"/>
  <c r="D91" i="20"/>
  <c r="F83" i="20"/>
  <c r="F82" i="20"/>
  <c r="F75" i="20"/>
  <c r="G75" i="20" s="1"/>
  <c r="F74" i="20"/>
  <c r="G74" i="20" s="1"/>
  <c r="F73" i="20"/>
  <c r="G73" i="20" s="1"/>
  <c r="F72" i="20"/>
  <c r="G72" i="20" s="1"/>
  <c r="F71" i="20"/>
  <c r="G71" i="20" s="1"/>
  <c r="F70" i="20"/>
  <c r="G70" i="20" s="1"/>
  <c r="G85" i="20" s="1"/>
  <c r="D69" i="20"/>
  <c r="D68" i="20"/>
  <c r="D65" i="20"/>
  <c r="D64" i="20"/>
  <c r="G54" i="20"/>
  <c r="D54" i="20"/>
  <c r="F52" i="20"/>
  <c r="F54" i="20" s="1"/>
  <c r="G48" i="20"/>
  <c r="G55" i="20" s="1"/>
  <c r="F46" i="20"/>
  <c r="D42" i="20"/>
  <c r="D41" i="20"/>
  <c r="D40" i="20"/>
  <c r="D39" i="20"/>
  <c r="D38" i="20"/>
  <c r="D37" i="20"/>
  <c r="D36" i="20"/>
  <c r="F35" i="20"/>
  <c r="D35" i="20" s="1"/>
  <c r="F34" i="20"/>
  <c r="F33" i="20"/>
  <c r="F30" i="20"/>
  <c r="D30" i="20" s="1"/>
  <c r="F29" i="20"/>
  <c r="D29" i="20"/>
  <c r="F28" i="20"/>
  <c r="D28" i="20" s="1"/>
  <c r="C28" i="20"/>
  <c r="C29" i="20" s="1"/>
  <c r="C30" i="20" s="1"/>
  <c r="D27" i="20"/>
  <c r="F26" i="20"/>
  <c r="D26" i="20" s="1"/>
  <c r="F25" i="20"/>
  <c r="D25" i="20" s="1"/>
  <c r="F24" i="20"/>
  <c r="D24" i="20" s="1"/>
  <c r="D21" i="20"/>
  <c r="D20" i="20"/>
  <c r="F19" i="20"/>
  <c r="F48" i="20" l="1"/>
  <c r="F55" i="20" s="1"/>
  <c r="D100" i="20"/>
  <c r="G103" i="20"/>
  <c r="F85" i="20"/>
  <c r="F103" i="20" s="1"/>
  <c r="D85" i="20"/>
  <c r="D19" i="20"/>
  <c r="D48" i="20" s="1"/>
  <c r="D55" i="20" s="1"/>
  <c r="D103" i="20" l="1"/>
  <c r="F17" i="2"/>
  <c r="F21" i="1"/>
  <c r="F13" i="1"/>
  <c r="J29" i="7" l="1"/>
  <c r="J27" i="7"/>
  <c r="J25" i="7"/>
  <c r="E25" i="7"/>
  <c r="J23" i="7"/>
  <c r="E23" i="7"/>
  <c r="J21" i="7"/>
  <c r="J19" i="7"/>
  <c r="E19" i="7"/>
  <c r="J17" i="7"/>
  <c r="J15" i="7"/>
  <c r="E17" i="6"/>
  <c r="H15" i="6"/>
  <c r="J21" i="5"/>
  <c r="J15" i="5"/>
  <c r="J13" i="5"/>
  <c r="J31" i="7" l="1"/>
  <c r="J17" i="5"/>
  <c r="D85" i="1"/>
  <c r="D82" i="1"/>
  <c r="D86" i="1"/>
  <c r="D21" i="1"/>
  <c r="D19" i="8" l="1"/>
  <c r="D20" i="4" l="1"/>
  <c r="D47" i="4"/>
  <c r="D41" i="4"/>
  <c r="F41" i="4"/>
  <c r="K25" i="5"/>
  <c r="A35" i="10" l="1"/>
  <c r="F64" i="8" l="1"/>
  <c r="F63" i="8"/>
  <c r="F18" i="9" l="1"/>
  <c r="D11" i="2"/>
  <c r="K15" i="5"/>
  <c r="G64" i="8" l="1"/>
  <c r="G66" i="8" s="1"/>
  <c r="F66" i="8"/>
  <c r="D26" i="8" s="1"/>
  <c r="E31" i="8" s="1"/>
  <c r="G36" i="8"/>
  <c r="D33" i="8"/>
  <c r="E36" i="8" s="1"/>
  <c r="K31" i="8"/>
  <c r="G31" i="8"/>
  <c r="G22" i="8"/>
  <c r="E22" i="8"/>
  <c r="B3" i="8"/>
  <c r="G43" i="8" l="1"/>
  <c r="G69" i="8" s="1"/>
  <c r="E43" i="8"/>
  <c r="F69" i="8" s="1"/>
  <c r="C21" i="6" l="1"/>
  <c r="D21" i="6"/>
  <c r="E21" i="6"/>
  <c r="G21" i="6"/>
  <c r="H21" i="6"/>
  <c r="I21" i="6"/>
  <c r="F55" i="4" l="1"/>
  <c r="D55" i="4" l="1"/>
  <c r="D87" i="1"/>
  <c r="D70" i="2" l="1"/>
  <c r="F50" i="2" l="1"/>
  <c r="G14" i="13" l="1"/>
  <c r="M27" i="7"/>
  <c r="M15" i="7"/>
  <c r="D75" i="1" l="1"/>
  <c r="F17" i="6"/>
  <c r="F7" i="4" l="1"/>
  <c r="F7" i="2" s="1"/>
  <c r="D7" i="4"/>
  <c r="D9" i="15" s="1"/>
  <c r="D7" i="2" s="1"/>
  <c r="F31" i="7"/>
  <c r="F9" i="15" l="1"/>
  <c r="F47" i="4"/>
  <c r="G27" i="5" l="1"/>
  <c r="F27" i="5"/>
  <c r="F93" i="1" l="1"/>
  <c r="D26" i="4"/>
  <c r="D59" i="1"/>
  <c r="D54" i="1"/>
  <c r="F43" i="1"/>
  <c r="D43" i="1"/>
  <c r="D32" i="1"/>
  <c r="J17" i="6" l="1"/>
  <c r="J15" i="6"/>
  <c r="F15" i="6"/>
  <c r="F21" i="6" s="1"/>
  <c r="B2" i="6"/>
  <c r="D93" i="1"/>
  <c r="D95" i="1" s="1"/>
  <c r="D49" i="1"/>
  <c r="D25" i="1"/>
  <c r="D14" i="1"/>
  <c r="F75" i="1"/>
  <c r="J21" i="6" l="1"/>
  <c r="K15" i="6"/>
  <c r="K17" i="6"/>
  <c r="K21" i="6" l="1"/>
  <c r="M13" i="5"/>
  <c r="F59" i="1" l="1"/>
  <c r="M19" i="5"/>
  <c r="B4" i="3" l="1"/>
  <c r="B3" i="14"/>
  <c r="G34" i="13" l="1"/>
  <c r="B3" i="13"/>
  <c r="G25" i="9" l="1"/>
  <c r="E25" i="9" l="1"/>
  <c r="D25" i="9"/>
  <c r="C25" i="9"/>
  <c r="F23" i="9" l="1"/>
  <c r="G20" i="9"/>
  <c r="E20" i="9"/>
  <c r="D20" i="9"/>
  <c r="C20" i="9"/>
  <c r="F25" i="9" l="1"/>
  <c r="B4" i="9"/>
  <c r="A4" i="11"/>
  <c r="A2" i="10"/>
  <c r="A25" i="10"/>
  <c r="B37" i="13" s="1"/>
  <c r="F20" i="9" l="1"/>
  <c r="H18" i="9"/>
  <c r="A37" i="10"/>
  <c r="L31" i="7"/>
  <c r="I31" i="7"/>
  <c r="G31" i="7" l="1"/>
  <c r="E31" i="7"/>
  <c r="D31" i="7"/>
  <c r="M29" i="7"/>
  <c r="H29" i="7"/>
  <c r="H27" i="7"/>
  <c r="M25" i="7"/>
  <c r="H25" i="7"/>
  <c r="M23" i="7"/>
  <c r="H23" i="7"/>
  <c r="N27" i="7" l="1"/>
  <c r="N29" i="7"/>
  <c r="N25" i="7"/>
  <c r="N23" i="7"/>
  <c r="M21" i="7"/>
  <c r="H21" i="7"/>
  <c r="M19" i="7"/>
  <c r="H19" i="7"/>
  <c r="N21" i="7" l="1"/>
  <c r="N19" i="7"/>
  <c r="M17" i="7"/>
  <c r="H17" i="7"/>
  <c r="N17" i="7" l="1"/>
  <c r="H15" i="7"/>
  <c r="N15" i="7" s="1"/>
  <c r="M13" i="7"/>
  <c r="M31" i="7" s="1"/>
  <c r="H13" i="7"/>
  <c r="A3" i="7"/>
  <c r="B3" i="6" s="1"/>
  <c r="A2" i="7"/>
  <c r="H31" i="7" l="1"/>
  <c r="N13" i="7"/>
  <c r="F70" i="2" l="1"/>
  <c r="F62" i="2"/>
  <c r="F72" i="2" l="1"/>
  <c r="F75" i="2" s="1"/>
  <c r="L27" i="5" l="1"/>
  <c r="I27" i="5"/>
  <c r="H27" i="5"/>
  <c r="E27" i="5" l="1"/>
  <c r="D27" i="5"/>
  <c r="M23" i="5" l="1"/>
  <c r="M21" i="5"/>
  <c r="M25" i="5" l="1"/>
  <c r="M17" i="5"/>
  <c r="K27" i="5"/>
  <c r="B4" i="5"/>
  <c r="A2" i="2" s="1"/>
  <c r="B3" i="5"/>
  <c r="M15" i="5" l="1"/>
  <c r="F30" i="15"/>
  <c r="F27" i="15"/>
  <c r="J27" i="5" l="1"/>
  <c r="M27" i="5" s="1"/>
  <c r="D27" i="15"/>
  <c r="F22" i="15"/>
  <c r="F15" i="15" l="1"/>
  <c r="F24" i="15" s="1"/>
  <c r="F32" i="15" s="1"/>
  <c r="F36" i="15" s="1"/>
  <c r="F83" i="4" l="1"/>
  <c r="D83" i="4"/>
  <c r="F67" i="4"/>
  <c r="F63" i="4"/>
  <c r="D63" i="4"/>
  <c r="F29" i="4"/>
  <c r="D29" i="4"/>
  <c r="F26" i="4"/>
  <c r="F20" i="4"/>
  <c r="F13" i="4"/>
  <c r="D13" i="4"/>
  <c r="A2" i="4"/>
  <c r="A3" i="10" s="1"/>
  <c r="A5" i="11" s="1"/>
  <c r="B5" i="9" s="1"/>
  <c r="B4" i="13" s="1"/>
  <c r="A1" i="4"/>
  <c r="F57" i="4" l="1"/>
  <c r="D67" i="4"/>
  <c r="D69" i="4"/>
  <c r="H23" i="9"/>
  <c r="D57" i="4"/>
  <c r="F69" i="4"/>
  <c r="D71" i="4" l="1"/>
  <c r="D85" i="4" s="1"/>
  <c r="F71" i="4"/>
  <c r="F85" i="4" s="1"/>
  <c r="F87" i="1"/>
  <c r="F95" i="1" l="1"/>
  <c r="F54" i="1"/>
  <c r="F49" i="1"/>
  <c r="F32" i="1" l="1"/>
  <c r="D62" i="1"/>
  <c r="D97" i="1" s="1"/>
  <c r="F25" i="1"/>
  <c r="F14" i="1"/>
  <c r="B35" i="13"/>
  <c r="D62" i="2"/>
  <c r="H19" i="3"/>
  <c r="F62" i="1" l="1"/>
  <c r="F97" i="1" s="1"/>
  <c r="G18" i="13"/>
  <c r="G32" i="13"/>
  <c r="G24" i="13"/>
  <c r="G31" i="13"/>
  <c r="G33" i="13"/>
  <c r="G20" i="13"/>
  <c r="E35" i="13"/>
  <c r="G19" i="13"/>
  <c r="G30" i="13"/>
  <c r="G25" i="13"/>
  <c r="G22" i="13"/>
  <c r="F35" i="13"/>
  <c r="C35" i="13"/>
  <c r="N31" i="7"/>
  <c r="D19" i="15" l="1"/>
  <c r="D20" i="15"/>
  <c r="D29" i="15"/>
  <c r="D30" i="15" s="1"/>
  <c r="H17" i="3"/>
  <c r="D15" i="15"/>
  <c r="B4" i="14"/>
  <c r="B5" i="3" s="1"/>
  <c r="E16" i="14" l="1"/>
  <c r="G28" i="13" l="1"/>
  <c r="D35" i="13"/>
  <c r="D21" i="15" l="1"/>
  <c r="D22" i="15" s="1"/>
  <c r="D24" i="15" s="1"/>
  <c r="D32" i="15" s="1"/>
  <c r="G35" i="13"/>
  <c r="D36" i="15" l="1"/>
  <c r="H21" i="3"/>
  <c r="D50" i="2" l="1"/>
  <c r="D72" i="2" s="1"/>
  <c r="D75" i="2" s="1"/>
</calcChain>
</file>

<file path=xl/sharedStrings.xml><?xml version="1.0" encoding="utf-8"?>
<sst xmlns="http://schemas.openxmlformats.org/spreadsheetml/2006/main" count="608" uniqueCount="442">
  <si>
    <t>ACTIVO</t>
  </si>
  <si>
    <t>ACTIVO CORRIENTE</t>
  </si>
  <si>
    <t>Caja</t>
  </si>
  <si>
    <t xml:space="preserve">Bancos </t>
  </si>
  <si>
    <t>Créditos</t>
  </si>
  <si>
    <t>ACTIVO NO CORRIENTE</t>
  </si>
  <si>
    <t>Rodados</t>
  </si>
  <si>
    <t>TOTAL ACTIVO</t>
  </si>
  <si>
    <t>PASIVO</t>
  </si>
  <si>
    <t>PASIVO CORRIENTE</t>
  </si>
  <si>
    <t>Deudas Comerciales</t>
  </si>
  <si>
    <t>TOTAL PASIVO</t>
  </si>
  <si>
    <t>PATRIMONIO NETO</t>
  </si>
  <si>
    <t>Reserva de Revalúo Ley 125/91</t>
  </si>
  <si>
    <t>Resultado del Ejercicio</t>
  </si>
  <si>
    <t>TOTAL PATRIMONIO NETO</t>
  </si>
  <si>
    <t>TOTAL PASIVO Y PATRIMONIO NETO</t>
  </si>
  <si>
    <t>Capital</t>
  </si>
  <si>
    <t>Revalúo</t>
  </si>
  <si>
    <t>Acumulados</t>
  </si>
  <si>
    <t>Ejercicio</t>
  </si>
  <si>
    <t>Transferencias</t>
  </si>
  <si>
    <t>Cuentas</t>
  </si>
  <si>
    <t>BIENES DE USO</t>
  </si>
  <si>
    <t>Al inicio del  Periodo</t>
  </si>
  <si>
    <t>Altas y Transf. Del Periodo</t>
  </si>
  <si>
    <t>Bajas del Periodo</t>
  </si>
  <si>
    <t>Revalúo del Periodo</t>
  </si>
  <si>
    <t>Al Cierre del Periodo</t>
  </si>
  <si>
    <t>Altas del Periodo</t>
  </si>
  <si>
    <t>Neto Resultante</t>
  </si>
  <si>
    <t>ANEXO B</t>
  </si>
  <si>
    <t>(Expresado en guaraníes)</t>
  </si>
  <si>
    <t>ACTIVOS INTANGIBLES</t>
  </si>
  <si>
    <t>VALORES DE ORIGEN</t>
  </si>
  <si>
    <t>AMORTIZACIONES</t>
  </si>
  <si>
    <t>Al Inicio</t>
  </si>
  <si>
    <t>Al Cierrre</t>
  </si>
  <si>
    <t xml:space="preserve">Acumulados </t>
  </si>
  <si>
    <t xml:space="preserve">del </t>
  </si>
  <si>
    <t xml:space="preserve">al Cierre </t>
  </si>
  <si>
    <t>Periodo</t>
  </si>
  <si>
    <t>Aumentos</t>
  </si>
  <si>
    <t>Disminución</t>
  </si>
  <si>
    <t>del Periodo</t>
  </si>
  <si>
    <t>Bajas</t>
  </si>
  <si>
    <t>ANEXO C</t>
  </si>
  <si>
    <t>INVERSIONES, ACCIONES, DEBENTURES Y OTROS TITULOS EMITIDOS EN SERIE</t>
  </si>
  <si>
    <t>PARTICIPACION EN OTRAS SOCIEDADES</t>
  </si>
  <si>
    <t>Denominación y Características</t>
  </si>
  <si>
    <t>Valor</t>
  </si>
  <si>
    <t xml:space="preserve">Valor </t>
  </si>
  <si>
    <t>Información sobre el Emisor</t>
  </si>
  <si>
    <t xml:space="preserve">de los Valores </t>
  </si>
  <si>
    <t xml:space="preserve">Nominal </t>
  </si>
  <si>
    <t>Patrimonial</t>
  </si>
  <si>
    <t>de</t>
  </si>
  <si>
    <t xml:space="preserve">de </t>
  </si>
  <si>
    <t>% de</t>
  </si>
  <si>
    <t>Actividad</t>
  </si>
  <si>
    <t>Según Ultimo Balance</t>
  </si>
  <si>
    <t>Emisor</t>
  </si>
  <si>
    <t>Clase</t>
  </si>
  <si>
    <t>Unitario</t>
  </si>
  <si>
    <t>Cantidad</t>
  </si>
  <si>
    <t>Total</t>
  </si>
  <si>
    <t>Proporcional</t>
  </si>
  <si>
    <t>Libros</t>
  </si>
  <si>
    <t>Cotización</t>
  </si>
  <si>
    <t>Participación</t>
  </si>
  <si>
    <t>Principal</t>
  </si>
  <si>
    <t>Resultado</t>
  </si>
  <si>
    <t>Patrimonio Neto</t>
  </si>
  <si>
    <t xml:space="preserve">Inversiones </t>
  </si>
  <si>
    <t>Temporarias</t>
  </si>
  <si>
    <t>Permanentes</t>
  </si>
  <si>
    <t>ANEXO D</t>
  </si>
  <si>
    <t>OTRAS INVERSIONES</t>
  </si>
  <si>
    <t xml:space="preserve"> de</t>
  </si>
  <si>
    <t>Registrado</t>
  </si>
  <si>
    <t>Costo</t>
  </si>
  <si>
    <t>Amortización</t>
  </si>
  <si>
    <t>Corrientes</t>
  </si>
  <si>
    <t>Sub Total</t>
  </si>
  <si>
    <t>No Corrientes</t>
  </si>
  <si>
    <t>Totales Ejercicio</t>
  </si>
  <si>
    <t>RUBRO</t>
  </si>
  <si>
    <t>Detalle</t>
  </si>
  <si>
    <t xml:space="preserve">Mercaderías </t>
  </si>
  <si>
    <t>Materias Primas y Materiales</t>
  </si>
  <si>
    <t>Otros</t>
  </si>
  <si>
    <t>a) Compras</t>
  </si>
  <si>
    <t>Diferencia de Inventario</t>
  </si>
  <si>
    <t>II</t>
  </si>
  <si>
    <t>ANEXO G</t>
  </si>
  <si>
    <t>Moneda Extranjera</t>
  </si>
  <si>
    <t>Moneda Local</t>
  </si>
  <si>
    <t>Monto</t>
  </si>
  <si>
    <t>Sub- Totales</t>
  </si>
  <si>
    <t>Sub Totales</t>
  </si>
  <si>
    <t>Sueldos y Jornales</t>
  </si>
  <si>
    <t>Contribuciones Sociales</t>
  </si>
  <si>
    <t>Servicios Básicos</t>
  </si>
  <si>
    <t>Diferencia de Cambio</t>
  </si>
  <si>
    <t>Amortizaciones Bienes de Uso</t>
  </si>
  <si>
    <t>Gastos Rodados</t>
  </si>
  <si>
    <t>Créditos Incobrables</t>
  </si>
  <si>
    <t>Otros Gastos</t>
  </si>
  <si>
    <t>DATOS ESTADISTICOS</t>
  </si>
  <si>
    <t>Volumen de Ventas (En miles de Guaraníes)</t>
  </si>
  <si>
    <t>Cantidad de Empleados y Obreros</t>
  </si>
  <si>
    <t>Consumo de Energia (En Miles de Guaraníes)</t>
  </si>
  <si>
    <t>Cantidad de Sucursales</t>
  </si>
  <si>
    <t>INDICES ECONOMICO - FINANCIEROS</t>
  </si>
  <si>
    <t xml:space="preserve"> Activo Corriente</t>
  </si>
  <si>
    <t xml:space="preserve">Conciliación del Resultado Neto con el Efectivo y equivalente </t>
  </si>
  <si>
    <t>de efectivo proveniente de las actividades de operación.</t>
  </si>
  <si>
    <t>Utilidad del Ejercicio</t>
  </si>
  <si>
    <t>Ajustes a la utilidad del ejercicio</t>
  </si>
  <si>
    <t>Cargos y abonos por cambios en el activo y pasivo</t>
  </si>
  <si>
    <t>Aumento (Disminución) del efectivo y equivalente de</t>
  </si>
  <si>
    <t>efectivo proveniente de la actividad de operación</t>
  </si>
  <si>
    <t>Actividades de Inversión</t>
  </si>
  <si>
    <t>efectivo proveniente de la actividad de Inversión</t>
  </si>
  <si>
    <t>Actividades de Financiamiento</t>
  </si>
  <si>
    <t>efectivo proveniente de la actividad de Financiamiento</t>
  </si>
  <si>
    <t>Aumento neto de efectivo y equivalente de efectivo</t>
  </si>
  <si>
    <t>Saldo efectivo y equivalente de efectivo al inicio</t>
  </si>
  <si>
    <t>Saldo efectivo equivalente de efectivo al finalizar el ejercicio</t>
  </si>
  <si>
    <t>ANEXO E</t>
  </si>
  <si>
    <t>( Expresado en guaraníes )</t>
  </si>
  <si>
    <t>ANEXO A</t>
  </si>
  <si>
    <t>Acumulados al inicio del Periodo</t>
  </si>
  <si>
    <t>Deudores por Ventas</t>
  </si>
  <si>
    <t xml:space="preserve">    ANEXO  H</t>
  </si>
  <si>
    <t>ANEXO    I</t>
  </si>
  <si>
    <t>ANEXO  J</t>
  </si>
  <si>
    <t>ANEXO   F</t>
  </si>
  <si>
    <t>PREVISIONES</t>
  </si>
  <si>
    <t>Menos: Gastos Operativos</t>
  </si>
  <si>
    <t>Resultado por Operaciones Ordinarias</t>
  </si>
  <si>
    <t>Más: Ingresos Extraordinarios</t>
  </si>
  <si>
    <t>Ganancia del Ejercicio</t>
  </si>
  <si>
    <t>Cambio</t>
  </si>
  <si>
    <t>Vigente</t>
  </si>
  <si>
    <t>Total Activo Corriente</t>
  </si>
  <si>
    <t>Total Activo no Corriente</t>
  </si>
  <si>
    <t>Total Pasivo Corriente</t>
  </si>
  <si>
    <t>Ventas Netas</t>
  </si>
  <si>
    <t>Ganancia Bruta</t>
  </si>
  <si>
    <t>Deducidas</t>
  </si>
  <si>
    <t>del Activo</t>
  </si>
  <si>
    <t>el Pasivo</t>
  </si>
  <si>
    <t>Saldo al</t>
  </si>
  <si>
    <t>Inicio del</t>
  </si>
  <si>
    <t>PODUCTOS VENDIDOS</t>
  </si>
  <si>
    <t>COSTO DE SERVICIOS</t>
  </si>
  <si>
    <t>PRESTADOS</t>
  </si>
  <si>
    <t>Existencias al comienzo del periodo</t>
  </si>
  <si>
    <t>COSTO DE MERCADERÍAS O</t>
  </si>
  <si>
    <t>PRODUCTOS VENDIDOS Y</t>
  </si>
  <si>
    <t>SERVICIOS PRESTADOS</t>
  </si>
  <si>
    <t>DETALLE</t>
  </si>
  <si>
    <t>Remuneraciones de</t>
  </si>
  <si>
    <t>administradores, directores,</t>
  </si>
  <si>
    <t xml:space="preserve">síndicos y consejo de </t>
  </si>
  <si>
    <t>vigilancia</t>
  </si>
  <si>
    <t>Gastos de</t>
  </si>
  <si>
    <t>Administrac.</t>
  </si>
  <si>
    <t>Gastos</t>
  </si>
  <si>
    <t>Financieros</t>
  </si>
  <si>
    <t xml:space="preserve">Gastos de </t>
  </si>
  <si>
    <t>Comercializ.</t>
  </si>
  <si>
    <t xml:space="preserve">Otros Gastos no </t>
  </si>
  <si>
    <t>Operativos</t>
  </si>
  <si>
    <t>INDICADORES OPERATIVOS</t>
  </si>
  <si>
    <t>RUBROS</t>
  </si>
  <si>
    <t>RESERVAS</t>
  </si>
  <si>
    <t>RESULTADOS</t>
  </si>
  <si>
    <t>CAPITAL</t>
  </si>
  <si>
    <t>CUENTAS</t>
  </si>
  <si>
    <t>(1)</t>
  </si>
  <si>
    <t xml:space="preserve"> Liquidez (1)</t>
  </si>
  <si>
    <t xml:space="preserve"> Endeudamiento (2)</t>
  </si>
  <si>
    <t xml:space="preserve"> Rentabilidad (3)</t>
  </si>
  <si>
    <t xml:space="preserve"> Pasivo Corriente</t>
  </si>
  <si>
    <t>:</t>
  </si>
  <si>
    <t>(2)</t>
  </si>
  <si>
    <t>Total del Pasivo</t>
  </si>
  <si>
    <t>Resultado Antes</t>
  </si>
  <si>
    <t>Del Impuesto a</t>
  </si>
  <si>
    <t>Excluido el Resultado</t>
  </si>
  <si>
    <t>Del Periodo</t>
  </si>
  <si>
    <t>(3)</t>
  </si>
  <si>
    <t>INDICES</t>
  </si>
  <si>
    <t xml:space="preserve">la Renta </t>
  </si>
  <si>
    <t xml:space="preserve">Compras y Costos de Producción del </t>
  </si>
  <si>
    <t>Existencia al Cierre del Periodo</t>
  </si>
  <si>
    <t xml:space="preserve">  COSTO DE MERCADERÍAS O PRODUCTOS VENDIDOS</t>
  </si>
  <si>
    <t>O SERVICIOS PRESTADOS</t>
  </si>
  <si>
    <t>INFORMACIÓN REQUERIDA SOBRE COSTOS Y GASTOS</t>
  </si>
  <si>
    <t>Acumuladas al Cierre del periodo</t>
  </si>
  <si>
    <t>Acumuladas al inicio del periodo</t>
  </si>
  <si>
    <t>Renta</t>
  </si>
  <si>
    <t>Gastos de publicidad</t>
  </si>
  <si>
    <t>y propaganda</t>
  </si>
  <si>
    <t>Regalías y Honorarios por</t>
  </si>
  <si>
    <t>servicios técnicos</t>
  </si>
  <si>
    <t xml:space="preserve">Intereses a Bancos e </t>
  </si>
  <si>
    <t>Instituciones Financieras</t>
  </si>
  <si>
    <t>PASIVO NO CORRIENTE</t>
  </si>
  <si>
    <t>SOCIAL</t>
  </si>
  <si>
    <t>Monto Ejercicio</t>
  </si>
  <si>
    <t>Total al</t>
  </si>
  <si>
    <t>Seguros Pagados por Adelantado</t>
  </si>
  <si>
    <t>b) Devoluciones</t>
  </si>
  <si>
    <t>ESTADO DE VARIACIÓN DEL PATRIMONIO NETO</t>
  </si>
  <si>
    <t>ESTADO DE FLUJOS DE EFECTIVO</t>
  </si>
  <si>
    <t>Más</t>
  </si>
  <si>
    <t>Depreciación</t>
  </si>
  <si>
    <t>Compras de Activo Fijo</t>
  </si>
  <si>
    <t xml:space="preserve">BALANCE GENERAL </t>
  </si>
  <si>
    <t>Cheques Adelantados</t>
  </si>
  <si>
    <t>Cheques Rechazados</t>
  </si>
  <si>
    <t>Créditos Fiscales</t>
  </si>
  <si>
    <t>Otros Activos</t>
  </si>
  <si>
    <t>Terrenos</t>
  </si>
  <si>
    <t>Edificios</t>
  </si>
  <si>
    <t>Deudas Fiscales</t>
  </si>
  <si>
    <t>Deudas Sociales</t>
  </si>
  <si>
    <t>Provisiones</t>
  </si>
  <si>
    <t>Previsiones</t>
  </si>
  <si>
    <t>Previs. Para Indemnizaciones</t>
  </si>
  <si>
    <t>Otros Pasivos</t>
  </si>
  <si>
    <t>Adelantos de Clientes</t>
  </si>
  <si>
    <t>Instalaciones</t>
  </si>
  <si>
    <t>Muebles y Equipos de Oficina</t>
  </si>
  <si>
    <t xml:space="preserve"> </t>
  </si>
  <si>
    <t xml:space="preserve">COSTO DE MERCADERÍAS O </t>
  </si>
  <si>
    <t>Maquinarias y Herramientas de Taller</t>
  </si>
  <si>
    <t xml:space="preserve">Muebles y Equipos de Oficina </t>
  </si>
  <si>
    <t>Mejoras en Predio Ajeno</t>
  </si>
  <si>
    <t>Impuesto a la Renta</t>
  </si>
  <si>
    <t>Ganancia Neta</t>
  </si>
  <si>
    <t>ESTADO DE RESULTADOS</t>
  </si>
  <si>
    <t>Ajuste por Diferencia</t>
  </si>
  <si>
    <t>Ordenes de Trabajo en Proceso</t>
  </si>
  <si>
    <t>Otros Créditos</t>
  </si>
  <si>
    <t>Préstamos al Personal</t>
  </si>
  <si>
    <t>Resultado Acum Ejerc. Ant.</t>
  </si>
  <si>
    <t>APORTES P/</t>
  </si>
  <si>
    <t xml:space="preserve">FUTURA </t>
  </si>
  <si>
    <t>INTEGRACIÓN</t>
  </si>
  <si>
    <t>Reserva Legal</t>
  </si>
  <si>
    <t>Actual</t>
  </si>
  <si>
    <t>Legal</t>
  </si>
  <si>
    <t>Anticipo a Proveedores</t>
  </si>
  <si>
    <t>Deudas Bancarias</t>
  </si>
  <si>
    <t>Total Pasivo no Corriente</t>
  </si>
  <si>
    <t>Total Patrimonio Neto al cierre</t>
  </si>
  <si>
    <t>Incluidas en</t>
  </si>
  <si>
    <t>BANCOS</t>
  </si>
  <si>
    <t>Banco Regional S.A.</t>
  </si>
  <si>
    <t>CREDITOS</t>
  </si>
  <si>
    <t>OBLIGACIONES BANCARIAS</t>
  </si>
  <si>
    <t>OBLIGACIONES COMERCIALES</t>
  </si>
  <si>
    <t>Deudas Bancarias (Nota 8)</t>
  </si>
  <si>
    <t>Anticipo Impuesto a la Renta</t>
  </si>
  <si>
    <t>Previsión para Indemnizaciones</t>
  </si>
  <si>
    <t>Acumulado al Final del Periodo</t>
  </si>
  <si>
    <t>Saldo al Cierre</t>
  </si>
  <si>
    <t>Acumulado al Fin del Periodo</t>
  </si>
  <si>
    <t>I</t>
  </si>
  <si>
    <t>Equipos de Informática</t>
  </si>
  <si>
    <t>Máquinas y Herramientas</t>
  </si>
  <si>
    <t xml:space="preserve">Impuestos, Tasas, </t>
  </si>
  <si>
    <t xml:space="preserve">Contribuciones e Impuesto a la </t>
  </si>
  <si>
    <t>(Expresado en  guaraníes)</t>
  </si>
  <si>
    <t xml:space="preserve">                                                </t>
  </si>
  <si>
    <t>Adelanto de Clientes</t>
  </si>
  <si>
    <t>Garantía de Alquiler</t>
  </si>
  <si>
    <t>Anticipo Personal</t>
  </si>
  <si>
    <t>Provisión Remuneraciones</t>
  </si>
  <si>
    <t>Garantia de Alquiler</t>
  </si>
  <si>
    <t>Mercaderías para Reventa (Nota 7)</t>
  </si>
  <si>
    <t>Revalúo y/o Transf. del Periodo</t>
  </si>
  <si>
    <t>Bienes de Cambio</t>
  </si>
  <si>
    <t>Cuentas por Cobrar</t>
  </si>
  <si>
    <t>Creditos Fiscales</t>
  </si>
  <si>
    <t>Disponibilidades (Nota 5)</t>
  </si>
  <si>
    <t>Retención Impuesto a la Renta</t>
  </si>
  <si>
    <t>Retención IVA</t>
  </si>
  <si>
    <t>Bienes de Uso (Nota 2.c)</t>
  </si>
  <si>
    <t>Const. y Mejoras en Predio Ajeno</t>
  </si>
  <si>
    <t>Depreciación Acumulada</t>
  </si>
  <si>
    <t>Las notas y anexos que se acompañan forman parte de los estados financieros</t>
  </si>
  <si>
    <t>(Expresado en Gs.)</t>
  </si>
  <si>
    <t xml:space="preserve">Deudas Bancarias y Financieras </t>
  </si>
  <si>
    <t>Retenciones I.V.A a Pagar</t>
  </si>
  <si>
    <t>Provisión Impuesto a la Renta</t>
  </si>
  <si>
    <t>Aportes de Socios p/ Futuras Integraciones (Nota 10)</t>
  </si>
  <si>
    <t>POR EL PERIODO COMPRENDIDO ENTRE</t>
  </si>
  <si>
    <t>Previsiones para Créditos Incobrables</t>
  </si>
  <si>
    <t>Provision Donaciones y Contribuciones</t>
  </si>
  <si>
    <t>ACTIVOS Y PASIVOS EN MONEDA EN EXTRANJERA</t>
  </si>
  <si>
    <t>Itaú S.A.</t>
  </si>
  <si>
    <t>BBVA</t>
  </si>
  <si>
    <t>Banco Regional Préstamos</t>
  </si>
  <si>
    <t>Banco Regional Intereses a Pagar</t>
  </si>
  <si>
    <t>Intereses no Devengados Banco Regional</t>
  </si>
  <si>
    <t>Banco Itaú Préstamos</t>
  </si>
  <si>
    <t>Banco Itaú Intereses a Pagar</t>
  </si>
  <si>
    <t>Intereses no Devengados Banco Itaú</t>
  </si>
  <si>
    <t>BBVA Intereses a Pagar</t>
  </si>
  <si>
    <t>Intereses no Devengados BBVA</t>
  </si>
  <si>
    <t>Total Pasivo</t>
  </si>
  <si>
    <t>CAJA</t>
  </si>
  <si>
    <t>Viáticos a Rendir</t>
  </si>
  <si>
    <t>Intereses no Devengados</t>
  </si>
  <si>
    <t>Deudas Comerciales (Nota 9)</t>
  </si>
  <si>
    <t xml:space="preserve">Proveedores de Bienes y Servicios </t>
  </si>
  <si>
    <t xml:space="preserve">Proveedores de Bienes y Servicios (Nota 9) </t>
  </si>
  <si>
    <t xml:space="preserve">Deudas Comerciales </t>
  </si>
  <si>
    <t>(Expresado en Guaranies.)</t>
  </si>
  <si>
    <t>Deudores por Ventas (Nota 6)</t>
  </si>
  <si>
    <t>Previsión para Cuentas Incobrables (Nota 3)</t>
  </si>
  <si>
    <t>Proveedores de bienes y servicios</t>
  </si>
  <si>
    <t xml:space="preserve">Anticipo Comisiones </t>
  </si>
  <si>
    <t>Otros Gastos Pagados p/Adelantado</t>
  </si>
  <si>
    <t>Dirección General de Recaudaciones</t>
  </si>
  <si>
    <t>Banco Amambay - Préstamos</t>
  </si>
  <si>
    <t>Banco Amambay Intereses a Pagar</t>
  </si>
  <si>
    <t>Cheques Adelantados U$S</t>
  </si>
  <si>
    <t>Resultado del Ejercicio Actual</t>
  </si>
  <si>
    <t>Deudores Morosos</t>
  </si>
  <si>
    <t>IVA Credito Fiscal 5%</t>
  </si>
  <si>
    <t>IVA Credito Fiscal 10%</t>
  </si>
  <si>
    <t>-</t>
  </si>
  <si>
    <t>Anticipos a Comisiones</t>
  </si>
  <si>
    <t>Depósito de Clientes</t>
  </si>
  <si>
    <t>Reserva de Revalúo</t>
  </si>
  <si>
    <t>Previsión para Mercaderias Obsoletas</t>
  </si>
  <si>
    <t>Provision para Aguinaldo</t>
  </si>
  <si>
    <t>BBVA - Prestamos</t>
  </si>
  <si>
    <t>Reserva p/ Futura Capitalización</t>
  </si>
  <si>
    <t>Cheques Rechazados U$S</t>
  </si>
  <si>
    <t>Alquileres Pagados p/Adelantado</t>
  </si>
  <si>
    <t>Intereses no Devengados Banco Familiar</t>
  </si>
  <si>
    <t>GNB</t>
  </si>
  <si>
    <t>Retenciones Renta a Pagar</t>
  </si>
  <si>
    <t>INVERSIONES</t>
  </si>
  <si>
    <t>Inversiones en Otras empresas</t>
  </si>
  <si>
    <t>Previs. Por Garantia Autom - CFMOTO</t>
  </si>
  <si>
    <t>Herramientas y Enseres</t>
  </si>
  <si>
    <t>Previsión por Garantia Autom-CFMOTO</t>
  </si>
  <si>
    <t>(-) Prevision para Mercaderías Obsoletas</t>
  </si>
  <si>
    <t>Importaciones en Curso - Provee. Ext.</t>
  </si>
  <si>
    <t>Inversiones C.G. - CADIEM</t>
  </si>
  <si>
    <t>Banco Familiar S.A.E.C.A</t>
  </si>
  <si>
    <t>Intereses no Devengados GNB</t>
  </si>
  <si>
    <t>Intereses no Devengados Sudameris</t>
  </si>
  <si>
    <t>Banco GNB - Préstamos</t>
  </si>
  <si>
    <t>Banco GNB- Intereses a Pagar</t>
  </si>
  <si>
    <t>Sudameris Bank Préstamos</t>
  </si>
  <si>
    <t>Sudameris Bank Intereses a Pagar</t>
  </si>
  <si>
    <t>Banco Familiar- Préstamos</t>
  </si>
  <si>
    <t>Banco Familiar Intereses a Pagar</t>
  </si>
  <si>
    <t>Deudores en Gestión de Cobro</t>
  </si>
  <si>
    <t>Previsión p. Incobrables (Nota 3)</t>
  </si>
  <si>
    <t>Clientes Morosos</t>
  </si>
  <si>
    <t>Cheques en Gestión Judicial</t>
  </si>
  <si>
    <t>Activos Intangibles</t>
  </si>
  <si>
    <t>Sistemas Informático</t>
  </si>
  <si>
    <t>Amortización Acumulada</t>
  </si>
  <si>
    <t>Marcas</t>
  </si>
  <si>
    <t>Provisión Premios</t>
  </si>
  <si>
    <t>Previs. Por Garantía motos</t>
  </si>
  <si>
    <t>Sistema Informático</t>
  </si>
  <si>
    <t>IVA a Devengar</t>
  </si>
  <si>
    <t>I.P.S. a Pagar</t>
  </si>
  <si>
    <t>Pago de Dividendos</t>
  </si>
  <si>
    <t>Distribución de Dividendos</t>
  </si>
  <si>
    <t>Cliente Incobrable</t>
  </si>
  <si>
    <t>Tarjetas de Credito</t>
  </si>
  <si>
    <t>Cheques Emitidos Diferidos</t>
  </si>
  <si>
    <t>Previs. Perdida de Activo Fijo</t>
  </si>
  <si>
    <t>BALANCE GENERAL</t>
  </si>
  <si>
    <t>BIENES DE CAMBIO</t>
  </si>
  <si>
    <t>Provisión Bono Anual</t>
  </si>
  <si>
    <t>Ingreso Diferido</t>
  </si>
  <si>
    <t>Cargo Diferido</t>
  </si>
  <si>
    <t>Sueldos a Pagar</t>
  </si>
  <si>
    <t>Saldo al 31/12/2019</t>
  </si>
  <si>
    <t xml:space="preserve">Provisión Remuneraciones </t>
  </si>
  <si>
    <t>EI</t>
  </si>
  <si>
    <t>C</t>
  </si>
  <si>
    <t>Costo s/ Resultados</t>
  </si>
  <si>
    <t>EF</t>
  </si>
  <si>
    <t>CV</t>
  </si>
  <si>
    <t>Compras</t>
  </si>
  <si>
    <t>ESTADOS CONTABLES Y ANEXOS A LOS MISMOS SEGÚN RESOLUCION Nº 5/92</t>
  </si>
  <si>
    <t>Caja $ Suc. Ciudad del Este</t>
  </si>
  <si>
    <t>Banco Visión</t>
  </si>
  <si>
    <t>Importaciones en curso - Provee.Ext.</t>
  </si>
  <si>
    <t>Cheques Girados no pagados</t>
  </si>
  <si>
    <t>Interes a pagar</t>
  </si>
  <si>
    <t>Provisión para Donaciones</t>
  </si>
  <si>
    <t>Provisión para Aguinaldo</t>
  </si>
  <si>
    <t>Provisión Proveedor a Pagar</t>
  </si>
  <si>
    <t>Provisión Comisiones a Pagar</t>
  </si>
  <si>
    <t>Provisiones Varias a Pagar</t>
  </si>
  <si>
    <t>Previsión por Garantia motos</t>
  </si>
  <si>
    <t>Prov. Impuesto a la renta</t>
  </si>
  <si>
    <t>Prov. Varios a Pagar</t>
  </si>
  <si>
    <t>Prov. Proveedor a Pagar</t>
  </si>
  <si>
    <t>Provision de Comisiones a Pagar</t>
  </si>
  <si>
    <t>Provision Premios</t>
  </si>
  <si>
    <t>Cheques Rechazados Gs.</t>
  </si>
  <si>
    <t>Cheques Rechazados Us$</t>
  </si>
  <si>
    <t>Provision Bono Anual</t>
  </si>
  <si>
    <t>AL 30 DE SETIEMBRE DE 2020 Y 2019</t>
  </si>
  <si>
    <t>1° DE ENERO Y EL 30 DE SETIEMBRE DE 2020 y 2019</t>
  </si>
  <si>
    <t>Totales al 30/09/20</t>
  </si>
  <si>
    <t>Totales al 30/09/19</t>
  </si>
  <si>
    <t>Totales al 30/09/2020</t>
  </si>
  <si>
    <t>Totales al 30/09/2019</t>
  </si>
  <si>
    <t>Iva Debito Fiscal</t>
  </si>
  <si>
    <t>Provisión Recupero Desc. COVID-19</t>
  </si>
  <si>
    <t>Dividendo a Pagar</t>
  </si>
  <si>
    <t>Reserva Facultativa</t>
  </si>
  <si>
    <t>U$S</t>
  </si>
  <si>
    <t>Caja U$ Suc. Encarnación</t>
  </si>
  <si>
    <t>Banco Atlas</t>
  </si>
  <si>
    <t>Provisiones Recupero Desc. Covid-19</t>
  </si>
  <si>
    <r>
      <t xml:space="preserve">Deudores por Ventas </t>
    </r>
    <r>
      <rPr>
        <b/>
        <sz val="10"/>
        <rFont val="Calibri"/>
        <family val="2"/>
        <scheme val="minor"/>
      </rPr>
      <t>(Nota 6)</t>
    </r>
  </si>
  <si>
    <r>
      <t>Bienes de cambio</t>
    </r>
    <r>
      <rPr>
        <sz val="10"/>
        <rFont val="Calibri"/>
        <family val="2"/>
        <scheme val="minor"/>
      </rPr>
      <t xml:space="preserve"> </t>
    </r>
  </si>
  <si>
    <r>
      <t xml:space="preserve">Capital Integrado </t>
    </r>
    <r>
      <rPr>
        <b/>
        <sz val="10"/>
        <rFont val="Calibri"/>
        <family val="2"/>
        <scheme val="minor"/>
      </rPr>
      <t>(Nota 10)</t>
    </r>
  </si>
  <si>
    <r>
      <t xml:space="preserve">Menos: Costos de Mercaderías Vendidas </t>
    </r>
    <r>
      <rPr>
        <b/>
        <sz val="10"/>
        <rFont val="Calibri"/>
        <family val="2"/>
        <scheme val="minor"/>
      </rPr>
      <t>(Anexo F)</t>
    </r>
  </si>
  <si>
    <r>
      <t xml:space="preserve">      De Comercialización </t>
    </r>
    <r>
      <rPr>
        <b/>
        <sz val="10"/>
        <rFont val="Calibri"/>
        <family val="2"/>
        <scheme val="minor"/>
      </rPr>
      <t>(Anexo H)</t>
    </r>
  </si>
  <si>
    <r>
      <t xml:space="preserve">      De Administración</t>
    </r>
    <r>
      <rPr>
        <b/>
        <sz val="10"/>
        <rFont val="Calibri"/>
        <family val="2"/>
        <scheme val="minor"/>
      </rPr>
      <t xml:space="preserve"> (Anexo H)</t>
    </r>
  </si>
  <si>
    <r>
      <t xml:space="preserve">      Financieros </t>
    </r>
    <r>
      <rPr>
        <b/>
        <sz val="10"/>
        <rFont val="Calibri"/>
        <family val="2"/>
        <scheme val="minor"/>
      </rPr>
      <t>(Anexo H)</t>
    </r>
  </si>
  <si>
    <r>
      <t xml:space="preserve">Menos: Gastos No Operativos </t>
    </r>
    <r>
      <rPr>
        <b/>
        <sz val="10"/>
        <rFont val="Calibri"/>
        <family val="2"/>
        <scheme val="minor"/>
      </rPr>
      <t>(Anexo 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</si>
</sst>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 #,##0_ ;_ * \-#,##0_ ;_ * &quot;-&quot;_ ;_ @_ "/>
    <numFmt numFmtId="164" formatCode="_-* #,##0_-;\-* #,##0_-;_-* &quot;-&quot;_-;_-@_-"/>
    <numFmt numFmtId="165" formatCode="_-* #,##0.00_-;\-* #,##0.00_-;_-* &quot;-&quot;??_-;_-@_-"/>
    <numFmt numFmtId="166" formatCode="_(* #,##0_);_(* \(#,##0\);_(* &quot;-&quot;_);_(@_)"/>
    <numFmt numFmtId="167" formatCode="_(* #,##0_);_(* \(#,##0\);_(* &quot;-&quot;??_);_(@_)"/>
    <numFmt numFmtId="168" formatCode="_-* #,##0_-;\(#,##0\);_-* &quot;-&quot;??_-;_-@_-"/>
    <numFmt numFmtId="169" formatCode="_-* #,##0.00_-;\(#,##0.00\);_-* &quot;-&quot;??_-;_-@_-"/>
    <numFmt numFmtId="170" formatCode="_ * #,##0;\(#,##0\);_ * &quot;-&quot;??_ \ \ \ \ \ \ ;_ @_ "/>
    <numFmt numFmtId="171" formatCode="_-* #,##0_-;\(#,##0\);_-* \-??_-;_-@_-"/>
    <numFmt numFmtId="172" formatCode="_-* #,##0.00_-;\-* #,##0.00_-;_-* \-??_-;_-@_-"/>
    <numFmt numFmtId="173" formatCode="_-* #,##0_-;\-* #,##0_-;_-* \-??_-;_-@_-"/>
    <numFmt numFmtId="174" formatCode="_-* #,##0.00_-;\(#,##0.00\);_-* \-??_-;_-@_-"/>
    <numFmt numFmtId="175" formatCode="_-* #,##0_-;\-* #,##0_-;_-* &quot;-&quot;??_-;_-@_-"/>
    <numFmt numFmtId="176" formatCode="_-* #,##0\ _€_-;\-* #,##0\ _€_-;_-* &quot;-&quot;??\ _€_-;_-@_-"/>
  </numFmts>
  <fonts count="16" x14ac:knownFonts="1">
    <font>
      <sz val="10"/>
      <name val="Arial"/>
    </font>
    <font>
      <sz val="11"/>
      <color theme="1"/>
      <name val="Calibri"/>
      <family val="2"/>
      <scheme val="minor"/>
    </font>
    <font>
      <sz val="10"/>
      <name val="Arial"/>
      <family val="2"/>
    </font>
    <font>
      <b/>
      <sz val="12"/>
      <name val="Tahoma"/>
      <family val="2"/>
    </font>
    <font>
      <sz val="8"/>
      <name val="Arial"/>
      <family val="2"/>
    </font>
    <font>
      <b/>
      <sz val="12"/>
      <color rgb="FFFF0000"/>
      <name val="Tahoma"/>
      <family val="2"/>
    </font>
    <font>
      <sz val="10"/>
      <color theme="1"/>
      <name val="Calibri"/>
      <family val="2"/>
      <scheme val="minor"/>
    </font>
    <font>
      <b/>
      <sz val="10"/>
      <name val="Calibri"/>
      <family val="2"/>
      <scheme val="minor"/>
    </font>
    <font>
      <sz val="10"/>
      <name val="Calibri"/>
      <family val="2"/>
      <scheme val="minor"/>
    </font>
    <font>
      <b/>
      <u/>
      <sz val="10"/>
      <name val="Calibri"/>
      <family val="2"/>
      <scheme val="minor"/>
    </font>
    <font>
      <b/>
      <sz val="10"/>
      <color theme="0"/>
      <name val="Calibri"/>
      <family val="2"/>
      <scheme val="minor"/>
    </font>
    <font>
      <b/>
      <sz val="10"/>
      <color indexed="10"/>
      <name val="Calibri"/>
      <family val="2"/>
      <scheme val="minor"/>
    </font>
    <font>
      <sz val="10"/>
      <color indexed="10"/>
      <name val="Calibri"/>
      <family val="2"/>
      <scheme val="minor"/>
    </font>
    <font>
      <sz val="10"/>
      <color rgb="FF000000"/>
      <name val="Calibri"/>
      <family val="2"/>
      <scheme val="minor"/>
    </font>
    <font>
      <sz val="10"/>
      <color theme="0"/>
      <name val="Calibri"/>
      <family val="2"/>
      <scheme val="minor"/>
    </font>
    <font>
      <sz val="10"/>
      <color indexed="9"/>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rgb="FFFDEADA"/>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hair">
        <color indexed="64"/>
      </diagonal>
    </border>
    <border>
      <left/>
      <right/>
      <top style="thin">
        <color theme="0"/>
      </top>
      <bottom/>
      <diagonal/>
    </border>
    <border>
      <left/>
      <right/>
      <top style="medium">
        <color indexed="64"/>
      </top>
      <bottom style="double">
        <color indexed="64"/>
      </bottom>
      <diagonal/>
    </border>
  </borders>
  <cellStyleXfs count="6">
    <xf numFmtId="0" fontId="0" fillId="0" borderId="0"/>
    <xf numFmtId="165"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cellStyleXfs>
  <cellXfs count="556">
    <xf numFmtId="168" fontId="3" fillId="0" borderId="0" xfId="0" applyNumberFormat="1" applyFont="1" applyFill="1"/>
    <xf numFmtId="168" fontId="3" fillId="3" borderId="0" xfId="0" applyNumberFormat="1" applyFont="1" applyFill="1"/>
    <xf numFmtId="168" fontId="5" fillId="3" borderId="0" xfId="0" applyNumberFormat="1" applyFont="1" applyFill="1"/>
    <xf numFmtId="0" fontId="6" fillId="3" borderId="0" xfId="0" applyFont="1" applyFill="1"/>
    <xf numFmtId="4" fontId="6" fillId="3" borderId="0" xfId="0" applyNumberFormat="1" applyFont="1" applyFill="1"/>
    <xf numFmtId="41" fontId="6" fillId="3" borderId="0" xfId="2" applyNumberFormat="1" applyFont="1" applyFill="1"/>
    <xf numFmtId="41" fontId="6" fillId="3" borderId="0" xfId="0" applyNumberFormat="1" applyFont="1" applyFill="1"/>
    <xf numFmtId="3" fontId="6" fillId="3" borderId="0" xfId="0" applyNumberFormat="1" applyFont="1" applyFill="1"/>
    <xf numFmtId="176" fontId="6" fillId="3" borderId="0" xfId="1" applyNumberFormat="1" applyFont="1" applyFill="1"/>
    <xf numFmtId="168" fontId="7" fillId="3" borderId="0" xfId="0" applyNumberFormat="1" applyFont="1" applyFill="1"/>
    <xf numFmtId="168" fontId="7" fillId="3" borderId="0" xfId="0" applyNumberFormat="1" applyFont="1" applyFill="1" applyAlignment="1">
      <alignment vertical="top" wrapText="1"/>
    </xf>
    <xf numFmtId="168" fontId="7" fillId="3" borderId="0" xfId="0" applyNumberFormat="1" applyFont="1" applyFill="1" applyAlignment="1">
      <alignment horizontal="center" vertical="top" wrapText="1"/>
    </xf>
    <xf numFmtId="168" fontId="8" fillId="3" borderId="0" xfId="0" applyNumberFormat="1" applyFont="1" applyFill="1" applyAlignment="1">
      <alignment horizontal="center" wrapText="1"/>
    </xf>
    <xf numFmtId="0" fontId="8" fillId="3" borderId="0" xfId="0" applyFont="1" applyFill="1" applyBorder="1"/>
    <xf numFmtId="168" fontId="8" fillId="3" borderId="0" xfId="1" applyNumberFormat="1" applyFont="1" applyFill="1" applyBorder="1"/>
    <xf numFmtId="168" fontId="8" fillId="3" borderId="0" xfId="0" applyNumberFormat="1" applyFont="1" applyFill="1" applyBorder="1"/>
    <xf numFmtId="168" fontId="8" fillId="0" borderId="0" xfId="1" applyNumberFormat="1" applyFont="1" applyFill="1" applyBorder="1"/>
    <xf numFmtId="168" fontId="8" fillId="3" borderId="0" xfId="0" applyNumberFormat="1" applyFont="1" applyFill="1" applyBorder="1" applyAlignment="1">
      <alignment horizontal="center"/>
    </xf>
    <xf numFmtId="168" fontId="8" fillId="3" borderId="0" xfId="0" applyNumberFormat="1" applyFont="1" applyFill="1" applyBorder="1" applyAlignment="1">
      <alignment horizontal="left"/>
    </xf>
    <xf numFmtId="168" fontId="7" fillId="3" borderId="0" xfId="1" applyNumberFormat="1" applyFont="1" applyFill="1" applyBorder="1" applyAlignment="1">
      <alignment horizontal="center"/>
    </xf>
    <xf numFmtId="168" fontId="8" fillId="3" borderId="0" xfId="1" applyNumberFormat="1" applyFont="1" applyFill="1" applyBorder="1" applyAlignment="1">
      <alignment horizontal="center"/>
    </xf>
    <xf numFmtId="168" fontId="8" fillId="0" borderId="0" xfId="0" applyNumberFormat="1" applyFont="1" applyFill="1" applyBorder="1"/>
    <xf numFmtId="164" fontId="8" fillId="0" borderId="0" xfId="0" applyNumberFormat="1" applyFont="1" applyBorder="1" applyAlignment="1" applyProtection="1"/>
    <xf numFmtId="168" fontId="7" fillId="3" borderId="0" xfId="0" applyNumberFormat="1" applyFont="1" applyFill="1" applyBorder="1"/>
    <xf numFmtId="168" fontId="7" fillId="3" borderId="0" xfId="0" applyNumberFormat="1" applyFont="1" applyFill="1" applyBorder="1" applyAlignment="1">
      <alignment vertical="center"/>
    </xf>
    <xf numFmtId="0" fontId="7" fillId="3" borderId="1" xfId="1" applyNumberFormat="1" applyFont="1" applyFill="1" applyBorder="1" applyAlignment="1">
      <alignment horizontal="center"/>
    </xf>
    <xf numFmtId="0" fontId="7" fillId="3" borderId="0" xfId="1" applyNumberFormat="1" applyFont="1" applyFill="1" applyBorder="1" applyAlignment="1">
      <alignment horizontal="center"/>
    </xf>
    <xf numFmtId="168" fontId="7" fillId="3" borderId="0" xfId="0" applyNumberFormat="1" applyFont="1" applyFill="1" applyBorder="1" applyAlignment="1">
      <alignment horizontal="left" vertical="center"/>
    </xf>
    <xf numFmtId="168" fontId="7" fillId="3" borderId="0" xfId="0" applyNumberFormat="1" applyFont="1" applyFill="1" applyBorder="1" applyAlignment="1">
      <alignment horizontal="center" vertical="center"/>
    </xf>
    <xf numFmtId="168" fontId="7" fillId="3" borderId="2" xfId="1" applyNumberFormat="1" applyFont="1" applyFill="1" applyBorder="1"/>
    <xf numFmtId="168" fontId="7" fillId="3" borderId="0" xfId="1" applyNumberFormat="1" applyFont="1" applyFill="1" applyBorder="1" applyAlignment="1"/>
    <xf numFmtId="168" fontId="8" fillId="3" borderId="0" xfId="1" applyNumberFormat="1" applyFont="1" applyFill="1" applyBorder="1" applyAlignment="1"/>
    <xf numFmtId="0" fontId="8" fillId="3" borderId="0" xfId="0" applyFont="1" applyFill="1" applyBorder="1" applyAlignment="1">
      <alignment horizontal="center"/>
    </xf>
    <xf numFmtId="168" fontId="7" fillId="0" borderId="0" xfId="0" applyNumberFormat="1" applyFont="1" applyFill="1" applyBorder="1" applyAlignment="1">
      <alignment horizontal="center"/>
    </xf>
    <xf numFmtId="168" fontId="7" fillId="0" borderId="0" xfId="1" applyNumberFormat="1" applyFont="1" applyBorder="1" applyAlignment="1">
      <alignment horizontal="center"/>
    </xf>
    <xf numFmtId="168" fontId="7" fillId="3" borderId="3" xfId="1" applyNumberFormat="1" applyFont="1" applyFill="1" applyBorder="1" applyAlignment="1"/>
    <xf numFmtId="168" fontId="7" fillId="0" borderId="0" xfId="0" applyNumberFormat="1" applyFont="1" applyFill="1" applyBorder="1" applyAlignment="1">
      <alignment horizontal="center" vertical="center"/>
    </xf>
    <xf numFmtId="168" fontId="7" fillId="0" borderId="0" xfId="0" applyNumberFormat="1" applyFont="1" applyFill="1" applyBorder="1"/>
    <xf numFmtId="164" fontId="8" fillId="3" borderId="0" xfId="0" applyNumberFormat="1" applyFont="1" applyFill="1" applyBorder="1" applyAlignment="1" applyProtection="1"/>
    <xf numFmtId="0" fontId="7" fillId="0" borderId="0" xfId="1" applyNumberFormat="1" applyFont="1" applyFill="1" applyBorder="1" applyAlignment="1">
      <alignment horizontal="center"/>
    </xf>
    <xf numFmtId="168" fontId="7" fillId="0" borderId="0" xfId="1" applyNumberFormat="1" applyFont="1" applyFill="1" applyBorder="1"/>
    <xf numFmtId="168" fontId="7" fillId="0" borderId="0" xfId="0" applyNumberFormat="1" applyFont="1" applyFill="1" applyBorder="1" applyAlignment="1">
      <alignment vertical="center"/>
    </xf>
    <xf numFmtId="168" fontId="7" fillId="3" borderId="0" xfId="1" applyNumberFormat="1" applyFont="1" applyFill="1" applyBorder="1"/>
    <xf numFmtId="168" fontId="7" fillId="0" borderId="0" xfId="0" applyNumberFormat="1" applyFont="1" applyFill="1" applyBorder="1" applyAlignment="1">
      <alignment horizontal="left" vertical="center"/>
    </xf>
    <xf numFmtId="168" fontId="7" fillId="3" borderId="4" xfId="0" applyNumberFormat="1" applyFont="1" applyFill="1" applyBorder="1"/>
    <xf numFmtId="0" fontId="7" fillId="3" borderId="0" xfId="0" applyNumberFormat="1" applyFont="1" applyFill="1" applyBorder="1" applyAlignment="1">
      <alignment horizontal="center" vertical="center"/>
    </xf>
    <xf numFmtId="168" fontId="8" fillId="3" borderId="0" xfId="1" applyNumberFormat="1" applyFont="1" applyFill="1" applyBorder="1" applyAlignment="1">
      <alignment horizontal="center" wrapText="1"/>
    </xf>
    <xf numFmtId="168" fontId="8" fillId="0" borderId="0" xfId="1" applyNumberFormat="1" applyFont="1" applyFill="1" applyBorder="1" applyAlignment="1">
      <alignment horizontal="left" indent="1"/>
    </xf>
    <xf numFmtId="168" fontId="7" fillId="0" borderId="0" xfId="0" applyNumberFormat="1" applyFont="1"/>
    <xf numFmtId="168" fontId="7" fillId="0" borderId="0" xfId="0" applyNumberFormat="1" applyFont="1" applyAlignment="1">
      <alignment horizontal="center"/>
    </xf>
    <xf numFmtId="168" fontId="7" fillId="0" borderId="0" xfId="0" applyNumberFormat="1" applyFont="1" applyBorder="1" applyAlignment="1">
      <alignment horizontal="center"/>
    </xf>
    <xf numFmtId="168" fontId="8" fillId="0" borderId="0" xfId="1" applyNumberFormat="1" applyFont="1" applyBorder="1"/>
    <xf numFmtId="168" fontId="8" fillId="0" borderId="0" xfId="1" applyNumberFormat="1" applyFont="1"/>
    <xf numFmtId="168" fontId="8" fillId="0" borderId="0" xfId="0" applyNumberFormat="1" applyFont="1"/>
    <xf numFmtId="168" fontId="8" fillId="0" borderId="0" xfId="0" applyNumberFormat="1" applyFont="1" applyBorder="1"/>
    <xf numFmtId="168" fontId="8" fillId="3" borderId="1" xfId="1" applyNumberFormat="1" applyFont="1" applyFill="1" applyBorder="1"/>
    <xf numFmtId="168" fontId="8" fillId="2" borderId="0" xfId="0" applyNumberFormat="1" applyFont="1" applyFill="1"/>
    <xf numFmtId="168" fontId="8" fillId="3" borderId="0" xfId="1" applyNumberFormat="1" applyFont="1" applyFill="1" applyBorder="1" applyAlignment="1">
      <alignment horizontal="right"/>
    </xf>
    <xf numFmtId="0" fontId="7" fillId="2" borderId="0" xfId="0" applyNumberFormat="1" applyFont="1" applyFill="1" applyBorder="1" applyAlignment="1">
      <alignment horizontal="center"/>
    </xf>
    <xf numFmtId="168" fontId="8" fillId="2" borderId="0" xfId="0" applyNumberFormat="1" applyFont="1" applyFill="1" applyBorder="1" applyAlignment="1">
      <alignment horizontal="right"/>
    </xf>
    <xf numFmtId="168" fontId="8" fillId="2" borderId="0" xfId="1" applyNumberFormat="1" applyFont="1" applyFill="1" applyBorder="1" applyAlignment="1"/>
    <xf numFmtId="168" fontId="8" fillId="3" borderId="0" xfId="0" applyNumberFormat="1" applyFont="1" applyFill="1" applyBorder="1" applyAlignment="1">
      <alignment horizontal="right"/>
    </xf>
    <xf numFmtId="168" fontId="9" fillId="0" borderId="0" xfId="0" applyNumberFormat="1" applyFont="1"/>
    <xf numFmtId="168" fontId="8" fillId="2" borderId="0" xfId="1" applyNumberFormat="1" applyFont="1" applyFill="1" applyBorder="1"/>
    <xf numFmtId="168" fontId="7" fillId="3" borderId="3" xfId="0" applyNumberFormat="1" applyFont="1" applyFill="1" applyBorder="1" applyAlignment="1">
      <alignment horizontal="right"/>
    </xf>
    <xf numFmtId="168" fontId="8" fillId="3" borderId="0" xfId="1" applyNumberFormat="1" applyFont="1" applyFill="1" applyBorder="1" applyAlignment="1">
      <alignment horizontal="left" indent="1"/>
    </xf>
    <xf numFmtId="168" fontId="8" fillId="3" borderId="0" xfId="0" applyNumberFormat="1" applyFont="1" applyFill="1"/>
    <xf numFmtId="168" fontId="8" fillId="3" borderId="0" xfId="1" applyNumberFormat="1" applyFont="1" applyFill="1"/>
    <xf numFmtId="168" fontId="8" fillId="3" borderId="1" xfId="1" applyNumberFormat="1" applyFont="1" applyFill="1" applyBorder="1" applyAlignment="1">
      <alignment horizontal="right"/>
    </xf>
    <xf numFmtId="168" fontId="7" fillId="3" borderId="0" xfId="0" applyNumberFormat="1" applyFont="1" applyFill="1" applyAlignment="1">
      <alignment horizontal="center"/>
    </xf>
    <xf numFmtId="168" fontId="7" fillId="3" borderId="0" xfId="0" applyNumberFormat="1" applyFont="1" applyFill="1" applyBorder="1" applyAlignment="1">
      <alignment horizontal="center"/>
    </xf>
    <xf numFmtId="168" fontId="7" fillId="3" borderId="3" xfId="0" applyNumberFormat="1" applyFont="1" applyFill="1" applyBorder="1"/>
    <xf numFmtId="168" fontId="7" fillId="3" borderId="4" xfId="1" applyNumberFormat="1" applyFont="1" applyFill="1" applyBorder="1" applyAlignment="1">
      <alignment horizontal="right"/>
    </xf>
    <xf numFmtId="169" fontId="8" fillId="3" borderId="0" xfId="0" applyNumberFormat="1" applyFont="1" applyFill="1" applyBorder="1" applyAlignment="1">
      <alignment horizontal="left"/>
    </xf>
    <xf numFmtId="168" fontId="8" fillId="0" borderId="0" xfId="1" applyNumberFormat="1" applyFont="1" applyBorder="1" applyAlignment="1">
      <alignment horizontal="center"/>
    </xf>
    <xf numFmtId="168" fontId="8" fillId="0" borderId="0" xfId="1" applyNumberFormat="1" applyFont="1" applyAlignment="1">
      <alignment horizontal="right"/>
    </xf>
    <xf numFmtId="0" fontId="7" fillId="0" borderId="0" xfId="0" applyFont="1" applyAlignment="1">
      <alignment horizontal="center"/>
    </xf>
    <xf numFmtId="0" fontId="7" fillId="3" borderId="0" xfId="0" applyFont="1" applyFill="1" applyAlignment="1">
      <alignment horizontal="center"/>
    </xf>
    <xf numFmtId="168" fontId="7" fillId="0" borderId="0" xfId="1" applyNumberFormat="1" applyFont="1" applyAlignment="1">
      <alignment horizontal="center"/>
    </xf>
    <xf numFmtId="168" fontId="8" fillId="0" borderId="0" xfId="0" applyNumberFormat="1" applyFont="1" applyAlignment="1">
      <alignment wrapText="1"/>
    </xf>
    <xf numFmtId="168" fontId="7" fillId="3" borderId="0" xfId="1" applyNumberFormat="1" applyFont="1" applyFill="1" applyAlignment="1">
      <alignment horizontal="center"/>
    </xf>
    <xf numFmtId="168" fontId="8" fillId="0" borderId="0" xfId="1" applyNumberFormat="1" applyFont="1" applyAlignment="1">
      <alignment wrapText="1"/>
    </xf>
    <xf numFmtId="168" fontId="8" fillId="0" borderId="0" xfId="1" applyNumberFormat="1" applyFont="1" applyBorder="1" applyAlignment="1">
      <alignment wrapText="1"/>
    </xf>
    <xf numFmtId="168" fontId="8" fillId="3" borderId="0" xfId="0" applyNumberFormat="1" applyFont="1" applyFill="1" applyAlignment="1">
      <alignment horizontal="center"/>
    </xf>
    <xf numFmtId="168" fontId="7" fillId="3" borderId="0" xfId="1" applyNumberFormat="1" applyFont="1" applyFill="1" applyBorder="1" applyAlignment="1">
      <alignment horizontal="center" wrapText="1"/>
    </xf>
    <xf numFmtId="168" fontId="7" fillId="0" borderId="0" xfId="1" applyNumberFormat="1" applyFont="1" applyBorder="1" applyAlignment="1"/>
    <xf numFmtId="169" fontId="8" fillId="0" borderId="0" xfId="1" applyNumberFormat="1" applyFont="1" applyFill="1" applyBorder="1" applyAlignment="1">
      <alignment horizontal="left" indent="1"/>
    </xf>
    <xf numFmtId="168" fontId="7" fillId="0" borderId="0" xfId="1" applyNumberFormat="1" applyFont="1" applyBorder="1" applyAlignment="1">
      <alignment wrapText="1"/>
    </xf>
    <xf numFmtId="168" fontId="7" fillId="3" borderId="2" xfId="1" applyNumberFormat="1" applyFont="1" applyFill="1" applyBorder="1" applyAlignment="1">
      <alignment wrapText="1"/>
    </xf>
    <xf numFmtId="168" fontId="7" fillId="3" borderId="1" xfId="1" applyNumberFormat="1" applyFont="1" applyFill="1" applyBorder="1" applyAlignment="1">
      <alignment wrapText="1"/>
    </xf>
    <xf numFmtId="168" fontId="8" fillId="3" borderId="0" xfId="1" applyNumberFormat="1" applyFont="1" applyFill="1" applyBorder="1" applyAlignment="1">
      <alignment wrapText="1"/>
    </xf>
    <xf numFmtId="168" fontId="7" fillId="3" borderId="3" xfId="1" applyNumberFormat="1" applyFont="1" applyFill="1" applyBorder="1" applyAlignment="1">
      <alignment wrapText="1"/>
    </xf>
    <xf numFmtId="168" fontId="8" fillId="3" borderId="1" xfId="1" applyNumberFormat="1" applyFont="1" applyFill="1" applyBorder="1" applyAlignment="1">
      <alignment wrapText="1"/>
    </xf>
    <xf numFmtId="168" fontId="7" fillId="3" borderId="4" xfId="1" applyNumberFormat="1" applyFont="1" applyFill="1" applyBorder="1" applyAlignment="1">
      <alignment wrapText="1"/>
    </xf>
    <xf numFmtId="168" fontId="8" fillId="0" borderId="0" xfId="0" applyNumberFormat="1" applyFont="1" applyBorder="1" applyAlignment="1"/>
    <xf numFmtId="168" fontId="7" fillId="0" borderId="0" xfId="0" applyNumberFormat="1" applyFont="1" applyBorder="1" applyAlignment="1"/>
    <xf numFmtId="168" fontId="7" fillId="3" borderId="0" xfId="0" applyNumberFormat="1" applyFont="1" applyFill="1" applyBorder="1" applyAlignment="1"/>
    <xf numFmtId="168" fontId="8" fillId="0" borderId="0" xfId="0" applyNumberFormat="1" applyFont="1" applyAlignment="1">
      <alignment horizontal="left"/>
    </xf>
    <xf numFmtId="168" fontId="8" fillId="0" borderId="0" xfId="0" applyNumberFormat="1" applyFont="1" applyBorder="1" applyAlignment="1">
      <alignment horizontal="left"/>
    </xf>
    <xf numFmtId="168" fontId="10" fillId="3" borderId="8" xfId="0" applyNumberFormat="1" applyFont="1" applyFill="1" applyBorder="1"/>
    <xf numFmtId="168" fontId="8" fillId="3" borderId="5" xfId="0" applyNumberFormat="1" applyFont="1" applyFill="1" applyBorder="1" applyAlignment="1">
      <alignment horizontal="center"/>
    </xf>
    <xf numFmtId="168" fontId="7" fillId="3" borderId="6" xfId="0" applyNumberFormat="1" applyFont="1" applyFill="1" applyBorder="1" applyAlignment="1">
      <alignment horizontal="center" vertical="center"/>
    </xf>
    <xf numFmtId="168" fontId="7" fillId="3" borderId="5" xfId="0" applyNumberFormat="1" applyFont="1" applyFill="1" applyBorder="1" applyAlignment="1">
      <alignment horizontal="center"/>
    </xf>
    <xf numFmtId="168" fontId="7" fillId="3" borderId="9" xfId="0" applyNumberFormat="1" applyFont="1" applyFill="1" applyBorder="1" applyAlignment="1">
      <alignment horizontal="center"/>
    </xf>
    <xf numFmtId="168" fontId="7" fillId="3" borderId="9" xfId="0" applyNumberFormat="1" applyFont="1" applyFill="1" applyBorder="1" applyAlignment="1">
      <alignment horizontal="center" vertical="center"/>
    </xf>
    <xf numFmtId="168" fontId="7" fillId="3" borderId="15" xfId="0" applyNumberFormat="1" applyFont="1" applyFill="1" applyBorder="1"/>
    <xf numFmtId="168" fontId="7" fillId="3" borderId="9" xfId="0" applyNumberFormat="1" applyFont="1" applyFill="1" applyBorder="1" applyAlignment="1">
      <alignment horizontal="center" wrapText="1"/>
    </xf>
    <xf numFmtId="168" fontId="7" fillId="3" borderId="7" xfId="0" applyNumberFormat="1" applyFont="1" applyFill="1" applyBorder="1" applyAlignment="1">
      <alignment horizontal="center" vertical="center"/>
    </xf>
    <xf numFmtId="168" fontId="8" fillId="3" borderId="6" xfId="0" applyNumberFormat="1" applyFont="1" applyFill="1" applyBorder="1"/>
    <xf numFmtId="168" fontId="8" fillId="3" borderId="7" xfId="0" applyNumberFormat="1" applyFont="1" applyFill="1" applyBorder="1" applyAlignment="1">
      <alignment horizontal="center"/>
    </xf>
    <xf numFmtId="168" fontId="11" fillId="3" borderId="9" xfId="1" applyNumberFormat="1" applyFont="1" applyFill="1" applyBorder="1" applyAlignment="1">
      <alignment wrapText="1"/>
    </xf>
    <xf numFmtId="168" fontId="7" fillId="3" borderId="15" xfId="1" applyNumberFormat="1" applyFont="1" applyFill="1" applyBorder="1"/>
    <xf numFmtId="168" fontId="8" fillId="3" borderId="10" xfId="1" applyNumberFormat="1" applyFont="1" applyFill="1" applyBorder="1" applyAlignment="1">
      <alignment wrapText="1"/>
    </xf>
    <xf numFmtId="168" fontId="8" fillId="3" borderId="9" xfId="1" applyNumberFormat="1" applyFont="1" applyFill="1" applyBorder="1" applyAlignment="1">
      <alignment wrapText="1"/>
    </xf>
    <xf numFmtId="168" fontId="8" fillId="3" borderId="12" xfId="0" applyNumberFormat="1" applyFont="1" applyFill="1" applyBorder="1" applyAlignment="1">
      <alignment horizontal="right"/>
    </xf>
    <xf numFmtId="168" fontId="8" fillId="3" borderId="15" xfId="0" applyNumberFormat="1" applyFont="1" applyFill="1" applyBorder="1"/>
    <xf numFmtId="168" fontId="8" fillId="3" borderId="8" xfId="0" applyNumberFormat="1" applyFont="1" applyFill="1" applyBorder="1" applyAlignment="1">
      <alignment horizontal="right"/>
    </xf>
    <xf numFmtId="168" fontId="8" fillId="3" borderId="15" xfId="1" applyNumberFormat="1" applyFont="1" applyFill="1" applyBorder="1"/>
    <xf numFmtId="168" fontId="8" fillId="3" borderId="8" xfId="2" applyNumberFormat="1" applyFont="1" applyFill="1" applyBorder="1" applyAlignment="1">
      <alignment horizontal="center"/>
    </xf>
    <xf numFmtId="168" fontId="8" fillId="3" borderId="12" xfId="1" applyNumberFormat="1" applyFont="1" applyFill="1" applyBorder="1" applyAlignment="1">
      <alignment wrapText="1"/>
    </xf>
    <xf numFmtId="168" fontId="7" fillId="3" borderId="13" xfId="2" applyNumberFormat="1" applyFont="1" applyFill="1" applyBorder="1"/>
    <xf numFmtId="168" fontId="7" fillId="3" borderId="14" xfId="0" applyNumberFormat="1" applyFont="1" applyFill="1" applyBorder="1"/>
    <xf numFmtId="168" fontId="7" fillId="3" borderId="8" xfId="0" applyNumberFormat="1" applyFont="1" applyFill="1" applyBorder="1"/>
    <xf numFmtId="168" fontId="7" fillId="0" borderId="0" xfId="0" applyNumberFormat="1" applyFont="1" applyFill="1" applyBorder="1" applyAlignment="1">
      <alignment horizontal="left"/>
    </xf>
    <xf numFmtId="0" fontId="7" fillId="2" borderId="0" xfId="0" applyFont="1" applyFill="1"/>
    <xf numFmtId="0" fontId="8" fillId="3" borderId="0" xfId="0" applyFont="1" applyFill="1"/>
    <xf numFmtId="168" fontId="7" fillId="0" borderId="0" xfId="0" applyNumberFormat="1" applyFont="1" applyFill="1" applyBorder="1" applyAlignment="1">
      <alignment wrapText="1"/>
    </xf>
    <xf numFmtId="37" fontId="8" fillId="3" borderId="0" xfId="0" applyNumberFormat="1" applyFont="1" applyFill="1"/>
    <xf numFmtId="0" fontId="7" fillId="0" borderId="1" xfId="1" applyNumberFormat="1" applyFont="1" applyFill="1" applyBorder="1" applyAlignment="1">
      <alignment horizontal="center"/>
    </xf>
    <xf numFmtId="168" fontId="7" fillId="2" borderId="0" xfId="0" applyNumberFormat="1" applyFont="1" applyFill="1"/>
    <xf numFmtId="0" fontId="7" fillId="0" borderId="0" xfId="0" applyFont="1" applyFill="1"/>
    <xf numFmtId="0" fontId="7" fillId="3" borderId="0" xfId="0" applyNumberFormat="1" applyFont="1" applyFill="1" applyAlignment="1">
      <alignment horizontal="center"/>
    </xf>
    <xf numFmtId="0" fontId="7" fillId="0" borderId="0" xfId="0" applyNumberFormat="1" applyFont="1" applyFill="1" applyAlignment="1">
      <alignment horizontal="center"/>
    </xf>
    <xf numFmtId="167" fontId="7" fillId="3" borderId="0" xfId="1" applyNumberFormat="1" applyFont="1" applyFill="1"/>
    <xf numFmtId="167" fontId="7" fillId="0" borderId="0" xfId="1" applyNumberFormat="1" applyFont="1" applyFill="1"/>
    <xf numFmtId="168" fontId="7" fillId="0" borderId="0" xfId="0" applyNumberFormat="1" applyFont="1" applyFill="1"/>
    <xf numFmtId="0" fontId="8" fillId="2" borderId="0" xfId="0" applyFont="1" applyFill="1"/>
    <xf numFmtId="167" fontId="8" fillId="3" borderId="0" xfId="1" applyNumberFormat="1" applyFont="1" applyFill="1" applyAlignment="1">
      <alignment horizontal="right"/>
    </xf>
    <xf numFmtId="167" fontId="8" fillId="3" borderId="0" xfId="1" applyNumberFormat="1" applyFont="1" applyFill="1"/>
    <xf numFmtId="167" fontId="8" fillId="0" borderId="0" xfId="1" applyNumberFormat="1" applyFont="1" applyFill="1"/>
    <xf numFmtId="0" fontId="7" fillId="3" borderId="0" xfId="0" applyFont="1" applyFill="1"/>
    <xf numFmtId="168" fontId="7" fillId="3" borderId="0" xfId="0" applyNumberFormat="1" applyFont="1" applyFill="1" applyBorder="1" applyAlignment="1">
      <alignment horizontal="left"/>
    </xf>
    <xf numFmtId="170" fontId="8" fillId="3" borderId="0" xfId="0" applyNumberFormat="1" applyFont="1" applyFill="1"/>
    <xf numFmtId="0" fontId="8" fillId="3" borderId="0" xfId="0" applyNumberFormat="1" applyFont="1" applyFill="1" applyAlignment="1">
      <alignment horizontal="center"/>
    </xf>
    <xf numFmtId="170" fontId="8" fillId="0" borderId="0" xfId="0" applyNumberFormat="1" applyFont="1" applyFill="1"/>
    <xf numFmtId="167" fontId="8" fillId="3" borderId="0" xfId="1" applyNumberFormat="1" applyFont="1" applyFill="1" applyAlignment="1">
      <alignment horizontal="center"/>
    </xf>
    <xf numFmtId="167" fontId="8" fillId="0" borderId="0" xfId="1" applyNumberFormat="1" applyFont="1" applyFill="1" applyAlignment="1">
      <alignment horizontal="center"/>
    </xf>
    <xf numFmtId="167" fontId="7" fillId="3" borderId="0" xfId="1" applyNumberFormat="1" applyFont="1" applyFill="1" applyBorder="1"/>
    <xf numFmtId="167" fontId="7" fillId="0" borderId="0" xfId="1" applyNumberFormat="1" applyFont="1" applyFill="1" applyBorder="1"/>
    <xf numFmtId="167" fontId="8" fillId="3" borderId="0" xfId="1" applyNumberFormat="1" applyFont="1" applyFill="1" applyBorder="1"/>
    <xf numFmtId="167" fontId="8" fillId="0" borderId="0" xfId="1" applyNumberFormat="1" applyFont="1" applyFill="1" applyAlignment="1"/>
    <xf numFmtId="167" fontId="8" fillId="0" borderId="0" xfId="1" applyNumberFormat="1" applyFont="1" applyFill="1" applyBorder="1"/>
    <xf numFmtId="167" fontId="8" fillId="3" borderId="0" xfId="1" applyNumberFormat="1" applyFont="1" applyFill="1" applyAlignment="1"/>
    <xf numFmtId="167" fontId="7" fillId="3" borderId="0" xfId="1" applyNumberFormat="1" applyFont="1" applyFill="1" applyAlignment="1">
      <alignment horizontal="right"/>
    </xf>
    <xf numFmtId="167" fontId="7" fillId="0" borderId="0" xfId="1" applyNumberFormat="1" applyFont="1" applyFill="1" applyAlignment="1">
      <alignment horizontal="right"/>
    </xf>
    <xf numFmtId="167" fontId="8" fillId="0" borderId="3" xfId="1" applyNumberFormat="1" applyFont="1" applyFill="1" applyBorder="1" applyAlignment="1">
      <alignment horizontal="right"/>
    </xf>
    <xf numFmtId="167" fontId="7" fillId="3" borderId="20" xfId="1" applyNumberFormat="1" applyFont="1" applyFill="1" applyBorder="1" applyAlignment="1">
      <alignment horizontal="right"/>
    </xf>
    <xf numFmtId="167" fontId="7" fillId="0" borderId="20" xfId="1" applyNumberFormat="1" applyFont="1" applyFill="1" applyBorder="1" applyAlignment="1">
      <alignment horizontal="right"/>
    </xf>
    <xf numFmtId="168" fontId="8" fillId="2" borderId="0" xfId="2" applyNumberFormat="1" applyFont="1" applyFill="1" applyBorder="1" applyAlignment="1">
      <alignment horizontal="right"/>
    </xf>
    <xf numFmtId="37" fontId="8" fillId="0" borderId="0" xfId="0" applyNumberFormat="1" applyFont="1" applyFill="1"/>
    <xf numFmtId="168" fontId="7" fillId="0" borderId="0" xfId="0" applyNumberFormat="1" applyFont="1" applyFill="1" applyAlignment="1"/>
    <xf numFmtId="166" fontId="8" fillId="3" borderId="0" xfId="0" applyNumberFormat="1" applyFont="1" applyFill="1"/>
    <xf numFmtId="166" fontId="8" fillId="0" borderId="0" xfId="0" applyNumberFormat="1" applyFont="1" applyFill="1"/>
    <xf numFmtId="168" fontId="7" fillId="0" borderId="0" xfId="1" applyNumberFormat="1" applyFont="1" applyFill="1" applyBorder="1" applyAlignment="1"/>
    <xf numFmtId="0" fontId="8" fillId="3" borderId="0" xfId="0" applyFont="1" applyFill="1" applyAlignment="1">
      <alignment horizontal="center"/>
    </xf>
    <xf numFmtId="167" fontId="8" fillId="3" borderId="0" xfId="0" applyNumberFormat="1" applyFont="1" applyFill="1" applyAlignment="1">
      <alignment horizontal="center"/>
    </xf>
    <xf numFmtId="167" fontId="8" fillId="0" borderId="0" xfId="0" applyNumberFormat="1" applyFont="1" applyFill="1" applyAlignment="1">
      <alignment horizontal="center"/>
    </xf>
    <xf numFmtId="168" fontId="8" fillId="3" borderId="0" xfId="0" applyNumberFormat="1" applyFont="1" applyFill="1" applyAlignment="1">
      <alignment horizontal="right"/>
    </xf>
    <xf numFmtId="168" fontId="8" fillId="0" borderId="0" xfId="0" applyNumberFormat="1" applyFont="1" applyFill="1" applyAlignment="1">
      <alignment horizontal="right"/>
    </xf>
    <xf numFmtId="0" fontId="8" fillId="0" borderId="0" xfId="0" applyFont="1" applyFill="1" applyAlignment="1">
      <alignment horizontal="center"/>
    </xf>
    <xf numFmtId="168" fontId="8" fillId="3" borderId="0" xfId="0" applyNumberFormat="1" applyFont="1" applyFill="1" applyAlignment="1">
      <alignment horizontal="left"/>
    </xf>
    <xf numFmtId="168" fontId="8" fillId="0" borderId="0" xfId="0" applyNumberFormat="1" applyFont="1" applyFill="1"/>
    <xf numFmtId="171" fontId="8" fillId="3" borderId="0" xfId="0" applyNumberFormat="1" applyFont="1" applyFill="1" applyBorder="1"/>
    <xf numFmtId="171" fontId="8" fillId="0" borderId="0" xfId="0" applyNumberFormat="1" applyFont="1" applyFill="1" applyBorder="1"/>
    <xf numFmtId="168" fontId="7" fillId="2" borderId="0" xfId="1" applyNumberFormat="1" applyFont="1" applyFill="1" applyBorder="1" applyAlignment="1">
      <alignment horizontal="center"/>
    </xf>
    <xf numFmtId="168" fontId="8" fillId="2" borderId="0" xfId="0" applyNumberFormat="1" applyFont="1" applyFill="1" applyAlignment="1">
      <alignment horizontal="left"/>
    </xf>
    <xf numFmtId="168" fontId="8" fillId="2" borderId="0" xfId="0" applyNumberFormat="1" applyFont="1" applyFill="1" applyBorder="1" applyAlignment="1">
      <alignment horizontal="left"/>
    </xf>
    <xf numFmtId="168" fontId="7" fillId="2" borderId="0" xfId="0" applyNumberFormat="1" applyFont="1" applyFill="1" applyAlignment="1">
      <alignment horizontal="right"/>
    </xf>
    <xf numFmtId="168" fontId="7" fillId="3" borderId="0" xfId="0" applyNumberFormat="1" applyFont="1" applyFill="1" applyAlignment="1">
      <alignment horizontal="right"/>
    </xf>
    <xf numFmtId="168" fontId="7" fillId="3" borderId="0" xfId="0" applyNumberFormat="1" applyFont="1" applyFill="1" applyBorder="1" applyAlignment="1">
      <alignment horizontal="right"/>
    </xf>
    <xf numFmtId="168" fontId="7" fillId="2" borderId="0" xfId="0" applyNumberFormat="1" applyFont="1" applyFill="1" applyBorder="1" applyAlignment="1">
      <alignment horizontal="center" vertical="center"/>
    </xf>
    <xf numFmtId="168" fontId="8" fillId="2" borderId="5" xfId="0" applyNumberFormat="1" applyFont="1" applyFill="1" applyBorder="1"/>
    <xf numFmtId="168" fontId="8" fillId="2" borderId="6" xfId="0" applyNumberFormat="1" applyFont="1" applyFill="1" applyBorder="1"/>
    <xf numFmtId="168" fontId="8" fillId="2" borderId="7" xfId="0" applyNumberFormat="1" applyFont="1" applyFill="1" applyBorder="1"/>
    <xf numFmtId="168" fontId="8" fillId="2" borderId="10" xfId="0" applyNumberFormat="1" applyFont="1" applyFill="1" applyBorder="1"/>
    <xf numFmtId="168" fontId="8" fillId="2" borderId="15" xfId="0" applyNumberFormat="1" applyFont="1" applyFill="1" applyBorder="1"/>
    <xf numFmtId="168" fontId="8" fillId="3" borderId="9" xfId="0" applyNumberFormat="1" applyFont="1" applyFill="1" applyBorder="1"/>
    <xf numFmtId="168" fontId="8" fillId="3" borderId="10" xfId="2" applyNumberFormat="1" applyFont="1" applyFill="1" applyBorder="1"/>
    <xf numFmtId="168" fontId="8" fillId="3" borderId="15" xfId="2" applyNumberFormat="1" applyFont="1" applyFill="1" applyBorder="1"/>
    <xf numFmtId="168" fontId="8" fillId="3" borderId="10" xfId="0" applyNumberFormat="1" applyFont="1" applyFill="1" applyBorder="1"/>
    <xf numFmtId="168" fontId="8" fillId="3" borderId="10" xfId="0" applyNumberFormat="1" applyFont="1" applyFill="1" applyBorder="1" applyAlignment="1"/>
    <xf numFmtId="3" fontId="6" fillId="0" borderId="10" xfId="3" applyNumberFormat="1" applyFont="1" applyBorder="1"/>
    <xf numFmtId="168" fontId="8" fillId="0" borderId="9" xfId="0" applyNumberFormat="1" applyFont="1" applyFill="1" applyBorder="1"/>
    <xf numFmtId="168" fontId="8" fillId="0" borderId="15" xfId="0" applyNumberFormat="1" applyFont="1" applyFill="1" applyBorder="1"/>
    <xf numFmtId="168" fontId="8" fillId="0" borderId="10" xfId="0" applyNumberFormat="1" applyFont="1" applyFill="1" applyBorder="1"/>
    <xf numFmtId="164" fontId="8" fillId="0" borderId="0" xfId="0" applyNumberFormat="1" applyFont="1" applyFill="1" applyBorder="1" applyAlignment="1" applyProtection="1"/>
    <xf numFmtId="168" fontId="12" fillId="3" borderId="10" xfId="0" applyNumberFormat="1" applyFont="1" applyFill="1" applyBorder="1"/>
    <xf numFmtId="168" fontId="8" fillId="3" borderId="12" xfId="0" applyNumberFormat="1" applyFont="1" applyFill="1" applyBorder="1"/>
    <xf numFmtId="168" fontId="7" fillId="3" borderId="13" xfId="0" applyNumberFormat="1" applyFont="1" applyFill="1" applyBorder="1"/>
    <xf numFmtId="168" fontId="7" fillId="3" borderId="6" xfId="0" applyNumberFormat="1" applyFont="1" applyFill="1" applyBorder="1"/>
    <xf numFmtId="168" fontId="7" fillId="3" borderId="2" xfId="0" applyNumberFormat="1" applyFont="1" applyFill="1" applyBorder="1"/>
    <xf numFmtId="168" fontId="7" fillId="3" borderId="8" xfId="2" applyNumberFormat="1" applyFont="1" applyFill="1" applyBorder="1"/>
    <xf numFmtId="168" fontId="8" fillId="2" borderId="0" xfId="0" applyNumberFormat="1" applyFont="1" applyFill="1" applyBorder="1" applyAlignment="1">
      <alignment horizontal="center" vertical="center"/>
    </xf>
    <xf numFmtId="167" fontId="7" fillId="2" borderId="0" xfId="1" applyNumberFormat="1" applyFont="1" applyFill="1" applyBorder="1"/>
    <xf numFmtId="168" fontId="8" fillId="2" borderId="0" xfId="0" applyNumberFormat="1" applyFont="1" applyFill="1" applyAlignment="1">
      <alignment vertical="center"/>
    </xf>
    <xf numFmtId="168" fontId="7" fillId="2" borderId="8" xfId="0" applyNumberFormat="1" applyFont="1" applyFill="1" applyBorder="1" applyAlignment="1">
      <alignment horizontal="center" vertical="center" wrapText="1"/>
    </xf>
    <xf numFmtId="168" fontId="7" fillId="3" borderId="0" xfId="0" applyNumberFormat="1" applyFont="1" applyFill="1" applyBorder="1" applyAlignment="1">
      <alignment horizontal="right" vertical="center"/>
    </xf>
    <xf numFmtId="168" fontId="8" fillId="0" borderId="0" xfId="0" applyNumberFormat="1" applyFont="1" applyAlignment="1">
      <alignment horizontal="center"/>
    </xf>
    <xf numFmtId="168" fontId="7" fillId="0" borderId="7" xfId="0" applyNumberFormat="1" applyFont="1" applyFill="1" applyBorder="1" applyAlignment="1">
      <alignment horizontal="center" vertical="center"/>
    </xf>
    <xf numFmtId="168" fontId="7" fillId="0" borderId="10" xfId="0" applyNumberFormat="1" applyFont="1" applyFill="1" applyBorder="1" applyAlignment="1">
      <alignment horizontal="center" vertical="center"/>
    </xf>
    <xf numFmtId="168" fontId="8" fillId="0" borderId="7" xfId="0" applyNumberFormat="1" applyFont="1" applyFill="1" applyBorder="1"/>
    <xf numFmtId="168" fontId="7" fillId="0" borderId="7" xfId="0" applyNumberFormat="1" applyFont="1" applyFill="1" applyBorder="1" applyAlignment="1">
      <alignment horizontal="center"/>
    </xf>
    <xf numFmtId="168" fontId="7" fillId="0" borderId="10" xfId="0" applyNumberFormat="1" applyFont="1" applyFill="1" applyBorder="1" applyAlignment="1">
      <alignment horizontal="center"/>
    </xf>
    <xf numFmtId="168" fontId="7" fillId="0" borderId="12" xfId="0" applyNumberFormat="1" applyFont="1" applyFill="1" applyBorder="1" applyAlignment="1">
      <alignment horizontal="center" vertical="center"/>
    </xf>
    <xf numFmtId="168" fontId="7" fillId="0" borderId="12" xfId="0" applyNumberFormat="1" applyFont="1" applyFill="1" applyBorder="1" applyAlignment="1">
      <alignment horizontal="center"/>
    </xf>
    <xf numFmtId="168" fontId="8" fillId="0" borderId="7" xfId="0" applyNumberFormat="1" applyFont="1" applyBorder="1"/>
    <xf numFmtId="168" fontId="8" fillId="0" borderId="7" xfId="1" applyNumberFormat="1" applyFont="1" applyBorder="1"/>
    <xf numFmtId="168" fontId="8" fillId="0" borderId="10" xfId="1" applyNumberFormat="1" applyFont="1" applyBorder="1"/>
    <xf numFmtId="168" fontId="8" fillId="0" borderId="10" xfId="0" applyNumberFormat="1" applyFont="1" applyBorder="1"/>
    <xf numFmtId="168" fontId="8" fillId="0" borderId="12" xfId="0" applyNumberFormat="1" applyFont="1" applyBorder="1"/>
    <xf numFmtId="168" fontId="8" fillId="0" borderId="12" xfId="1" applyNumberFormat="1" applyFont="1" applyBorder="1"/>
    <xf numFmtId="168" fontId="8" fillId="0" borderId="7" xfId="1" applyNumberFormat="1" applyFont="1" applyFill="1" applyBorder="1"/>
    <xf numFmtId="168" fontId="7" fillId="3" borderId="12" xfId="0" applyNumberFormat="1" applyFont="1" applyFill="1" applyBorder="1"/>
    <xf numFmtId="168" fontId="7" fillId="3" borderId="12" xfId="1" applyNumberFormat="1" applyFont="1" applyFill="1" applyBorder="1"/>
    <xf numFmtId="168" fontId="7" fillId="0" borderId="5" xfId="0" applyNumberFormat="1" applyFont="1" applyFill="1" applyBorder="1" applyAlignment="1">
      <alignment horizontal="center" vertical="center"/>
    </xf>
    <xf numFmtId="168" fontId="7" fillId="0" borderId="6" xfId="0" applyNumberFormat="1" applyFont="1" applyFill="1" applyBorder="1" applyAlignment="1">
      <alignment horizontal="center" vertical="center"/>
    </xf>
    <xf numFmtId="168" fontId="7" fillId="0" borderId="9" xfId="0" applyNumberFormat="1" applyFont="1" applyFill="1" applyBorder="1" applyAlignment="1">
      <alignment horizontal="center" vertical="center"/>
    </xf>
    <xf numFmtId="168" fontId="7" fillId="0" borderId="15" xfId="0" applyNumberFormat="1" applyFont="1" applyFill="1" applyBorder="1" applyAlignment="1">
      <alignment horizontal="center" vertical="center"/>
    </xf>
    <xf numFmtId="168" fontId="7" fillId="0" borderId="11" xfId="0" applyNumberFormat="1" applyFont="1" applyFill="1" applyBorder="1" applyAlignment="1">
      <alignment horizontal="center" vertical="center"/>
    </xf>
    <xf numFmtId="168" fontId="7" fillId="0" borderId="16" xfId="0" applyNumberFormat="1" applyFont="1" applyFill="1" applyBorder="1" applyAlignment="1">
      <alignment horizontal="center" vertical="center"/>
    </xf>
    <xf numFmtId="168" fontId="8" fillId="0" borderId="0" xfId="0" applyNumberFormat="1" applyFont="1" applyAlignment="1">
      <alignment horizontal="center" vertical="center"/>
    </xf>
    <xf numFmtId="168" fontId="8" fillId="0" borderId="10" xfId="0" applyNumberFormat="1" applyFont="1" applyFill="1" applyBorder="1" applyAlignment="1">
      <alignment horizontal="center"/>
    </xf>
    <xf numFmtId="168" fontId="7" fillId="0" borderId="8" xfId="0" applyNumberFormat="1" applyFont="1" applyFill="1" applyBorder="1" applyAlignment="1">
      <alignment horizontal="center"/>
    </xf>
    <xf numFmtId="168" fontId="7" fillId="0" borderId="10" xfId="0" applyNumberFormat="1" applyFont="1" applyBorder="1"/>
    <xf numFmtId="168" fontId="8" fillId="0" borderId="10" xfId="2" applyNumberFormat="1" applyFont="1" applyBorder="1"/>
    <xf numFmtId="168" fontId="8" fillId="0" borderId="6" xfId="0" applyNumberFormat="1" applyFont="1" applyBorder="1"/>
    <xf numFmtId="168" fontId="7" fillId="0" borderId="12" xfId="0" applyNumberFormat="1" applyFont="1" applyFill="1" applyBorder="1"/>
    <xf numFmtId="168" fontId="8" fillId="0" borderId="15" xfId="0" applyNumberFormat="1" applyFont="1" applyBorder="1"/>
    <xf numFmtId="168" fontId="7" fillId="0" borderId="7" xfId="0" applyNumberFormat="1" applyFont="1" applyFill="1" applyBorder="1"/>
    <xf numFmtId="168" fontId="7" fillId="0" borderId="12" xfId="2" applyNumberFormat="1" applyFont="1" applyFill="1" applyBorder="1"/>
    <xf numFmtId="168" fontId="8" fillId="0" borderId="13" xfId="0" applyNumberFormat="1" applyFont="1" applyBorder="1"/>
    <xf numFmtId="168" fontId="8" fillId="0" borderId="16" xfId="0" applyNumberFormat="1" applyFont="1" applyBorder="1"/>
    <xf numFmtId="168" fontId="8" fillId="0" borderId="0" xfId="0" applyNumberFormat="1" applyFont="1" applyFill="1" applyAlignment="1">
      <alignment horizontal="center"/>
    </xf>
    <xf numFmtId="0" fontId="7" fillId="0" borderId="0" xfId="0" applyFont="1" applyAlignment="1"/>
    <xf numFmtId="0" fontId="7" fillId="0" borderId="12" xfId="0" applyNumberFormat="1" applyFont="1" applyFill="1" applyBorder="1" applyAlignment="1">
      <alignment horizontal="center"/>
    </xf>
    <xf numFmtId="168" fontId="7" fillId="0" borderId="8" xfId="0" applyNumberFormat="1" applyFont="1" applyBorder="1"/>
    <xf numFmtId="168" fontId="8" fillId="0" borderId="8" xfId="0" applyNumberFormat="1" applyFont="1" applyBorder="1"/>
    <xf numFmtId="168" fontId="7" fillId="0" borderId="12" xfId="0" applyNumberFormat="1" applyFont="1" applyBorder="1"/>
    <xf numFmtId="168" fontId="8" fillId="0" borderId="0" xfId="0" applyNumberFormat="1" applyFont="1" applyFill="1" applyAlignment="1"/>
    <xf numFmtId="171" fontId="8" fillId="0" borderId="0" xfId="0" applyNumberFormat="1" applyFont="1"/>
    <xf numFmtId="171" fontId="8" fillId="3" borderId="0" xfId="0" applyNumberFormat="1" applyFont="1" applyFill="1"/>
    <xf numFmtId="171" fontId="7" fillId="3" borderId="0" xfId="0" applyNumberFormat="1" applyFont="1" applyFill="1"/>
    <xf numFmtId="171" fontId="7" fillId="0" borderId="0" xfId="0" applyNumberFormat="1" applyFont="1" applyAlignment="1">
      <alignment horizontal="center"/>
    </xf>
    <xf numFmtId="171" fontId="8" fillId="0" borderId="0" xfId="0" applyNumberFormat="1" applyFont="1" applyAlignment="1">
      <alignment horizontal="left"/>
    </xf>
    <xf numFmtId="171" fontId="8" fillId="3" borderId="0" xfId="0" applyNumberFormat="1" applyFont="1" applyFill="1" applyAlignment="1">
      <alignment horizontal="left"/>
    </xf>
    <xf numFmtId="171" fontId="8" fillId="0" borderId="0" xfId="0" applyNumberFormat="1" applyFont="1" applyFill="1"/>
    <xf numFmtId="171" fontId="7" fillId="3" borderId="0" xfId="0" applyNumberFormat="1" applyFont="1" applyFill="1" applyAlignment="1">
      <alignment horizontal="right"/>
    </xf>
    <xf numFmtId="171" fontId="7" fillId="0" borderId="0" xfId="0" applyNumberFormat="1" applyFont="1"/>
    <xf numFmtId="171" fontId="7" fillId="3" borderId="0" xfId="0" applyNumberFormat="1" applyFont="1" applyFill="1" applyAlignment="1">
      <alignment horizontal="center"/>
    </xf>
    <xf numFmtId="171" fontId="8" fillId="0" borderId="7" xfId="0" applyNumberFormat="1" applyFont="1" applyBorder="1"/>
    <xf numFmtId="171" fontId="7" fillId="0" borderId="17" xfId="0" applyNumberFormat="1" applyFont="1" applyBorder="1" applyAlignment="1">
      <alignment horizontal="center"/>
    </xf>
    <xf numFmtId="171" fontId="7" fillId="3" borderId="7" xfId="0" applyNumberFormat="1" applyFont="1" applyFill="1" applyBorder="1"/>
    <xf numFmtId="171" fontId="7" fillId="0" borderId="17" xfId="0" applyNumberFormat="1" applyFont="1" applyBorder="1"/>
    <xf numFmtId="171" fontId="8" fillId="0" borderId="10" xfId="0" applyNumberFormat="1" applyFont="1" applyBorder="1"/>
    <xf numFmtId="171" fontId="7" fillId="0" borderId="0" xfId="0" applyNumberFormat="1" applyFont="1" applyBorder="1" applyAlignment="1">
      <alignment horizontal="center"/>
    </xf>
    <xf numFmtId="171" fontId="7" fillId="3" borderId="10" xfId="0" applyNumberFormat="1" applyFont="1" applyFill="1" applyBorder="1"/>
    <xf numFmtId="171" fontId="7" fillId="0" borderId="0" xfId="0" applyNumberFormat="1" applyFont="1" applyBorder="1"/>
    <xf numFmtId="171" fontId="7" fillId="0" borderId="12" xfId="0" applyNumberFormat="1" applyFont="1" applyBorder="1" applyAlignment="1">
      <alignment horizontal="center" vertical="center"/>
    </xf>
    <xf numFmtId="171" fontId="7" fillId="0" borderId="1" xfId="0" applyNumberFormat="1" applyFont="1" applyBorder="1" applyAlignment="1">
      <alignment horizontal="center" wrapText="1"/>
    </xf>
    <xf numFmtId="171" fontId="7" fillId="3" borderId="12" xfId="0" applyNumberFormat="1" applyFont="1" applyFill="1" applyBorder="1" applyAlignment="1">
      <alignment horizontal="center" vertical="center"/>
    </xf>
    <xf numFmtId="171" fontId="7" fillId="0" borderId="1" xfId="0" applyNumberFormat="1" applyFont="1" applyBorder="1" applyAlignment="1">
      <alignment horizontal="center" vertical="center"/>
    </xf>
    <xf numFmtId="171" fontId="7" fillId="3" borderId="12" xfId="0" applyNumberFormat="1" applyFont="1" applyFill="1" applyBorder="1" applyAlignment="1"/>
    <xf numFmtId="171" fontId="7" fillId="3" borderId="16" xfId="0" applyNumberFormat="1" applyFont="1" applyFill="1" applyBorder="1" applyAlignment="1"/>
    <xf numFmtId="171" fontId="8" fillId="0" borderId="9" xfId="0" applyNumberFormat="1" applyFont="1" applyBorder="1"/>
    <xf numFmtId="171" fontId="8" fillId="3" borderId="10" xfId="0" applyNumberFormat="1" applyFont="1" applyFill="1" applyBorder="1"/>
    <xf numFmtId="171" fontId="7" fillId="0" borderId="9" xfId="0" applyNumberFormat="1" applyFont="1" applyBorder="1"/>
    <xf numFmtId="171" fontId="7" fillId="3" borderId="9" xfId="0" applyNumberFormat="1" applyFont="1" applyFill="1" applyBorder="1" applyAlignment="1">
      <alignment wrapText="1"/>
    </xf>
    <xf numFmtId="171" fontId="8" fillId="3" borderId="10" xfId="0" applyNumberFormat="1" applyFont="1" applyFill="1" applyBorder="1" applyAlignment="1">
      <alignment horizontal="right"/>
    </xf>
    <xf numFmtId="171" fontId="8" fillId="3" borderId="0" xfId="0" applyNumberFormat="1" applyFont="1" applyFill="1" applyBorder="1" applyAlignment="1">
      <alignment horizontal="right"/>
    </xf>
    <xf numFmtId="171" fontId="7" fillId="3" borderId="9" xfId="0" applyNumberFormat="1" applyFont="1" applyFill="1" applyBorder="1"/>
    <xf numFmtId="171" fontId="7" fillId="3" borderId="13" xfId="0" applyNumberFormat="1" applyFont="1" applyFill="1" applyBorder="1" applyAlignment="1">
      <alignment vertical="center"/>
    </xf>
    <xf numFmtId="171" fontId="7" fillId="3" borderId="8" xfId="0" applyNumberFormat="1" applyFont="1" applyFill="1" applyBorder="1" applyAlignment="1">
      <alignment horizontal="right" vertical="center"/>
    </xf>
    <xf numFmtId="171" fontId="7" fillId="3" borderId="9" xfId="0" applyNumberFormat="1" applyFont="1" applyFill="1" applyBorder="1" applyAlignment="1">
      <alignment vertical="center"/>
    </xf>
    <xf numFmtId="171" fontId="7" fillId="3" borderId="10" xfId="0" applyNumberFormat="1" applyFont="1" applyFill="1" applyBorder="1" applyAlignment="1">
      <alignment horizontal="right" vertical="center"/>
    </xf>
    <xf numFmtId="171" fontId="7" fillId="3" borderId="0" xfId="0" applyNumberFormat="1" applyFont="1" applyFill="1" applyBorder="1" applyAlignment="1">
      <alignment horizontal="right" vertical="center"/>
    </xf>
    <xf numFmtId="171" fontId="7" fillId="0" borderId="13" xfId="0" applyNumberFormat="1" applyFont="1" applyBorder="1" applyAlignment="1">
      <alignment vertical="center"/>
    </xf>
    <xf numFmtId="171" fontId="7" fillId="0" borderId="8" xfId="0" applyNumberFormat="1" applyFont="1" applyBorder="1" applyAlignment="1">
      <alignment vertical="center"/>
    </xf>
    <xf numFmtId="171" fontId="7" fillId="3" borderId="8" xfId="0" applyNumberFormat="1" applyFont="1" applyFill="1" applyBorder="1" applyAlignment="1">
      <alignment vertical="center"/>
    </xf>
    <xf numFmtId="164" fontId="7" fillId="0" borderId="0" xfId="0" applyNumberFormat="1" applyFont="1" applyFill="1" applyBorder="1" applyAlignment="1" applyProtection="1">
      <alignment horizontal="center"/>
    </xf>
    <xf numFmtId="164" fontId="7" fillId="3" borderId="0" xfId="0" applyNumberFormat="1" applyFont="1" applyFill="1" applyBorder="1" applyAlignment="1" applyProtection="1"/>
    <xf numFmtId="168" fontId="13" fillId="3" borderId="0" xfId="0" applyNumberFormat="1" applyFont="1" applyFill="1"/>
    <xf numFmtId="168" fontId="13" fillId="0" borderId="0" xfId="0" applyNumberFormat="1" applyFont="1" applyFill="1"/>
    <xf numFmtId="168" fontId="7" fillId="0" borderId="17" xfId="0" applyNumberFormat="1" applyFont="1" applyFill="1" applyBorder="1" applyAlignment="1">
      <alignment horizontal="center" vertical="center"/>
    </xf>
    <xf numFmtId="168" fontId="8" fillId="0" borderId="5" xfId="0" applyNumberFormat="1" applyFont="1" applyFill="1" applyBorder="1"/>
    <xf numFmtId="168" fontId="8" fillId="0" borderId="17" xfId="0" applyNumberFormat="1" applyFont="1" applyFill="1" applyBorder="1"/>
    <xf numFmtId="168" fontId="7" fillId="0" borderId="9" xfId="0" applyNumberFormat="1" applyFont="1" applyFill="1" applyBorder="1"/>
    <xf numFmtId="168" fontId="7" fillId="0" borderId="9" xfId="0" applyNumberFormat="1" applyFont="1" applyFill="1" applyBorder="1" applyAlignment="1">
      <alignment horizontal="right"/>
    </xf>
    <xf numFmtId="168" fontId="8" fillId="3" borderId="9" xfId="0" applyNumberFormat="1" applyFont="1" applyFill="1" applyBorder="1" applyAlignment="1">
      <alignment horizontal="right"/>
    </xf>
    <xf numFmtId="168" fontId="14" fillId="0" borderId="0" xfId="0" applyNumberFormat="1" applyFont="1"/>
    <xf numFmtId="168" fontId="7" fillId="3" borderId="9" xfId="0" applyNumberFormat="1" applyFont="1" applyFill="1" applyBorder="1"/>
    <xf numFmtId="168" fontId="7" fillId="3" borderId="10" xfId="0" applyNumberFormat="1" applyFont="1" applyFill="1" applyBorder="1"/>
    <xf numFmtId="168" fontId="8" fillId="3" borderId="11" xfId="0" applyNumberFormat="1" applyFont="1" applyFill="1" applyBorder="1"/>
    <xf numFmtId="168" fontId="8" fillId="3" borderId="1" xfId="0" applyNumberFormat="1" applyFont="1" applyFill="1" applyBorder="1"/>
    <xf numFmtId="168" fontId="8" fillId="3" borderId="17" xfId="0" applyNumberFormat="1" applyFont="1" applyFill="1" applyBorder="1"/>
    <xf numFmtId="168" fontId="7" fillId="3" borderId="7" xfId="0" applyNumberFormat="1" applyFont="1" applyFill="1" applyBorder="1"/>
    <xf numFmtId="168" fontId="7" fillId="3" borderId="17" xfId="0" applyNumberFormat="1" applyFont="1" applyFill="1" applyBorder="1"/>
    <xf numFmtId="168" fontId="7" fillId="0" borderId="15" xfId="0" applyNumberFormat="1" applyFont="1" applyFill="1" applyBorder="1"/>
    <xf numFmtId="168" fontId="7" fillId="0" borderId="11" xfId="0" applyNumberFormat="1" applyFont="1" applyFill="1" applyBorder="1"/>
    <xf numFmtId="168" fontId="7" fillId="0" borderId="16" xfId="0" applyNumberFormat="1" applyFont="1" applyFill="1" applyBorder="1"/>
    <xf numFmtId="168" fontId="8" fillId="3" borderId="7" xfId="0" applyNumberFormat="1" applyFont="1" applyFill="1" applyBorder="1"/>
    <xf numFmtId="168" fontId="8" fillId="0" borderId="11" xfId="0" applyNumberFormat="1" applyFont="1" applyFill="1" applyBorder="1"/>
    <xf numFmtId="168" fontId="8" fillId="0" borderId="1" xfId="0" applyNumberFormat="1" applyFont="1" applyFill="1" applyBorder="1"/>
    <xf numFmtId="168" fontId="8" fillId="3" borderId="16" xfId="0" applyNumberFormat="1" applyFont="1" applyFill="1" applyBorder="1"/>
    <xf numFmtId="168" fontId="15" fillId="0" borderId="0" xfId="0" applyNumberFormat="1" applyFont="1"/>
    <xf numFmtId="168" fontId="14" fillId="3" borderId="0" xfId="0" applyNumberFormat="1" applyFont="1" applyFill="1"/>
    <xf numFmtId="168" fontId="8" fillId="2" borderId="0" xfId="1" applyNumberFormat="1" applyFont="1" applyFill="1"/>
    <xf numFmtId="168" fontId="15" fillId="0" borderId="0" xfId="0" applyNumberFormat="1" applyFont="1" applyBorder="1"/>
    <xf numFmtId="168" fontId="14" fillId="0" borderId="0" xfId="0" applyNumberFormat="1" applyFont="1" applyAlignment="1">
      <alignment horizontal="left"/>
    </xf>
    <xf numFmtId="168" fontId="8" fillId="2" borderId="0" xfId="0" applyNumberFormat="1" applyFont="1" applyFill="1" applyBorder="1"/>
    <xf numFmtId="168" fontId="14" fillId="0" borderId="0" xfId="0" applyNumberFormat="1" applyFont="1" applyBorder="1"/>
    <xf numFmtId="168" fontId="14" fillId="3" borderId="0" xfId="0" applyNumberFormat="1" applyFont="1" applyFill="1" applyBorder="1"/>
    <xf numFmtId="40" fontId="8" fillId="3" borderId="0" xfId="0" applyNumberFormat="1" applyFont="1" applyFill="1"/>
    <xf numFmtId="174" fontId="8" fillId="3" borderId="0" xfId="0" applyNumberFormat="1" applyFont="1" applyFill="1"/>
    <xf numFmtId="40" fontId="7" fillId="3" borderId="0" xfId="0" applyNumberFormat="1" applyFont="1" applyFill="1" applyAlignment="1">
      <alignment horizontal="center"/>
    </xf>
    <xf numFmtId="174" fontId="7" fillId="3" borderId="0" xfId="0" applyNumberFormat="1" applyFont="1" applyFill="1" applyAlignment="1">
      <alignment horizontal="center"/>
    </xf>
    <xf numFmtId="171" fontId="7" fillId="3" borderId="7" xfId="0" applyNumberFormat="1" applyFont="1" applyFill="1" applyBorder="1" applyAlignment="1">
      <alignment horizontal="center" vertical="center"/>
    </xf>
    <xf numFmtId="174" fontId="7" fillId="3" borderId="7" xfId="0" applyNumberFormat="1" applyFont="1" applyFill="1" applyBorder="1" applyAlignment="1">
      <alignment horizontal="center" wrapText="1"/>
    </xf>
    <xf numFmtId="171" fontId="7" fillId="3" borderId="10" xfId="0" applyNumberFormat="1" applyFont="1" applyFill="1" applyBorder="1" applyAlignment="1">
      <alignment horizontal="center" vertical="center"/>
    </xf>
    <xf numFmtId="40" fontId="7" fillId="3" borderId="7" xfId="0" applyNumberFormat="1" applyFont="1" applyFill="1" applyBorder="1" applyAlignment="1">
      <alignment horizontal="center" vertical="center"/>
    </xf>
    <xf numFmtId="174" fontId="7" fillId="3" borderId="10" xfId="0" applyNumberFormat="1" applyFont="1" applyFill="1" applyBorder="1" applyAlignment="1">
      <alignment horizontal="center"/>
    </xf>
    <xf numFmtId="40" fontId="7" fillId="3" borderId="10" xfId="0" applyNumberFormat="1" applyFont="1" applyFill="1" applyBorder="1" applyAlignment="1">
      <alignment horizontal="center" vertical="center"/>
    </xf>
    <xf numFmtId="40" fontId="7" fillId="3" borderId="12" xfId="0" applyNumberFormat="1" applyFont="1" applyFill="1" applyBorder="1" applyAlignment="1">
      <alignment horizontal="center" vertical="center"/>
    </xf>
    <xf numFmtId="0" fontId="7" fillId="3" borderId="12" xfId="0" applyFont="1" applyFill="1" applyBorder="1" applyAlignment="1">
      <alignment horizontal="center"/>
    </xf>
    <xf numFmtId="171" fontId="8" fillId="3" borderId="7" xfId="0" applyNumberFormat="1" applyFont="1" applyFill="1" applyBorder="1"/>
    <xf numFmtId="4" fontId="8" fillId="3" borderId="7" xfId="0" applyNumberFormat="1" applyFont="1" applyFill="1" applyBorder="1"/>
    <xf numFmtId="4" fontId="8" fillId="3" borderId="7" xfId="0" applyNumberFormat="1" applyFont="1" applyFill="1" applyBorder="1" applyAlignment="1">
      <alignment vertical="center"/>
    </xf>
    <xf numFmtId="3" fontId="8" fillId="3" borderId="7" xfId="0" applyNumberFormat="1" applyFont="1" applyFill="1" applyBorder="1"/>
    <xf numFmtId="171" fontId="7" fillId="3" borderId="10" xfId="0" applyNumberFormat="1" applyFont="1" applyFill="1" applyBorder="1" applyAlignment="1">
      <alignment horizontal="left"/>
    </xf>
    <xf numFmtId="4" fontId="8" fillId="3" borderId="10" xfId="0" applyNumberFormat="1" applyFont="1" applyFill="1" applyBorder="1"/>
    <xf numFmtId="4" fontId="8" fillId="3" borderId="10" xfId="0" applyNumberFormat="1" applyFont="1" applyFill="1" applyBorder="1" applyAlignment="1">
      <alignment vertical="center"/>
    </xf>
    <xf numFmtId="3" fontId="8" fillId="3" borderId="10" xfId="0" applyNumberFormat="1" applyFont="1" applyFill="1" applyBorder="1"/>
    <xf numFmtId="4" fontId="8" fillId="3" borderId="10" xfId="1" applyNumberFormat="1" applyFont="1" applyFill="1" applyBorder="1" applyAlignment="1" applyProtection="1"/>
    <xf numFmtId="4" fontId="8" fillId="3" borderId="10" xfId="1" applyNumberFormat="1" applyFont="1" applyFill="1" applyBorder="1" applyAlignment="1" applyProtection="1">
      <alignment vertical="center"/>
    </xf>
    <xf numFmtId="3" fontId="8" fillId="3" borderId="10" xfId="1" applyNumberFormat="1" applyFont="1" applyFill="1" applyBorder="1" applyAlignment="1" applyProtection="1"/>
    <xf numFmtId="171" fontId="8" fillId="3" borderId="10" xfId="0" applyNumberFormat="1" applyFont="1" applyFill="1" applyBorder="1" applyAlignment="1">
      <alignment horizontal="center"/>
    </xf>
    <xf numFmtId="4" fontId="8" fillId="3" borderId="0" xfId="0" applyNumberFormat="1" applyFont="1" applyFill="1" applyAlignment="1">
      <alignment vertical="center"/>
    </xf>
    <xf numFmtId="171" fontId="7" fillId="3" borderId="8" xfId="0" applyNumberFormat="1" applyFont="1" applyFill="1" applyBorder="1"/>
    <xf numFmtId="171" fontId="8" fillId="3" borderId="8" xfId="0" applyNumberFormat="1" applyFont="1" applyFill="1" applyBorder="1" applyAlignment="1">
      <alignment horizontal="center"/>
    </xf>
    <xf numFmtId="4" fontId="7" fillId="3" borderId="8" xfId="1" applyNumberFormat="1" applyFont="1" applyFill="1" applyBorder="1" applyAlignment="1" applyProtection="1"/>
    <xf numFmtId="4" fontId="7" fillId="3" borderId="8" xfId="1" applyNumberFormat="1" applyFont="1" applyFill="1" applyBorder="1" applyAlignment="1" applyProtection="1">
      <alignment vertical="center"/>
    </xf>
    <xf numFmtId="3" fontId="7" fillId="3" borderId="8" xfId="1" applyNumberFormat="1" applyFont="1" applyFill="1" applyBorder="1" applyAlignment="1" applyProtection="1"/>
    <xf numFmtId="171" fontId="8" fillId="3" borderId="7" xfId="0" applyNumberFormat="1" applyFont="1" applyFill="1" applyBorder="1" applyAlignment="1">
      <alignment horizontal="center"/>
    </xf>
    <xf numFmtId="4" fontId="7" fillId="3" borderId="7" xfId="1" applyNumberFormat="1" applyFont="1" applyFill="1" applyBorder="1" applyAlignment="1" applyProtection="1"/>
    <xf numFmtId="4" fontId="7" fillId="3" borderId="7" xfId="1" applyNumberFormat="1" applyFont="1" applyFill="1" applyBorder="1" applyAlignment="1" applyProtection="1">
      <alignment vertical="center"/>
    </xf>
    <xf numFmtId="3" fontId="7" fillId="3" borderId="7" xfId="1" applyNumberFormat="1" applyFont="1" applyFill="1" applyBorder="1" applyAlignment="1" applyProtection="1"/>
    <xf numFmtId="4" fontId="7" fillId="3" borderId="10" xfId="1" applyNumberFormat="1" applyFont="1" applyFill="1" applyBorder="1" applyAlignment="1" applyProtection="1"/>
    <xf numFmtId="4" fontId="7" fillId="3" borderId="10" xfId="1" applyNumberFormat="1" applyFont="1" applyFill="1" applyBorder="1" applyAlignment="1" applyProtection="1">
      <alignment vertical="center"/>
    </xf>
    <xf numFmtId="3" fontId="7" fillId="3" borderId="10" xfId="1" applyNumberFormat="1" applyFont="1" applyFill="1" applyBorder="1" applyAlignment="1" applyProtection="1"/>
    <xf numFmtId="4" fontId="8" fillId="3" borderId="7" xfId="1" applyNumberFormat="1" applyFont="1" applyFill="1" applyBorder="1" applyAlignment="1" applyProtection="1">
      <alignment vertical="center"/>
    </xf>
    <xf numFmtId="171" fontId="8" fillId="3" borderId="12" xfId="0" applyNumberFormat="1" applyFont="1" applyFill="1" applyBorder="1" applyAlignment="1">
      <alignment horizontal="center"/>
    </xf>
    <xf numFmtId="4" fontId="7" fillId="3" borderId="12" xfId="1" applyNumberFormat="1" applyFont="1" applyFill="1" applyBorder="1" applyAlignment="1" applyProtection="1">
      <alignment vertical="center"/>
    </xf>
    <xf numFmtId="4" fontId="8" fillId="3" borderId="10" xfId="1" applyNumberFormat="1" applyFont="1" applyFill="1" applyBorder="1" applyAlignment="1" applyProtection="1">
      <alignment horizontal="right"/>
    </xf>
    <xf numFmtId="171" fontId="7" fillId="3" borderId="8" xfId="0" applyNumberFormat="1" applyFont="1" applyFill="1" applyBorder="1" applyAlignment="1">
      <alignment horizontal="center"/>
    </xf>
    <xf numFmtId="171" fontId="7" fillId="3" borderId="10" xfId="0" applyNumberFormat="1" applyFont="1" applyFill="1" applyBorder="1" applyAlignment="1">
      <alignment horizontal="center"/>
    </xf>
    <xf numFmtId="3" fontId="8" fillId="4" borderId="10" xfId="1" applyNumberFormat="1" applyFont="1" applyFill="1" applyBorder="1" applyAlignment="1" applyProtection="1"/>
    <xf numFmtId="171" fontId="7" fillId="3" borderId="7" xfId="0" applyNumberFormat="1" applyFont="1" applyFill="1" applyBorder="1" applyAlignment="1">
      <alignment horizontal="center"/>
    </xf>
    <xf numFmtId="4" fontId="7" fillId="3" borderId="10" xfId="0" applyNumberFormat="1" applyFont="1" applyFill="1" applyBorder="1" applyAlignment="1">
      <alignment horizontal="center"/>
    </xf>
    <xf numFmtId="4" fontId="7" fillId="3" borderId="10" xfId="0" applyNumberFormat="1" applyFont="1" applyFill="1" applyBorder="1" applyAlignment="1">
      <alignment horizontal="center" vertical="center"/>
    </xf>
    <xf numFmtId="3" fontId="7" fillId="3" borderId="10" xfId="0" applyNumberFormat="1" applyFont="1" applyFill="1" applyBorder="1" applyAlignment="1">
      <alignment horizontal="center"/>
    </xf>
    <xf numFmtId="171" fontId="8" fillId="3" borderId="12" xfId="0" applyNumberFormat="1" applyFont="1" applyFill="1" applyBorder="1"/>
    <xf numFmtId="168" fontId="8" fillId="3" borderId="5" xfId="0" applyNumberFormat="1" applyFont="1" applyFill="1" applyBorder="1"/>
    <xf numFmtId="168" fontId="7" fillId="3" borderId="7" xfId="0" applyNumberFormat="1" applyFont="1" applyFill="1" applyBorder="1" applyAlignment="1">
      <alignment horizontal="center"/>
    </xf>
    <xf numFmtId="168" fontId="7" fillId="3" borderId="17" xfId="0" applyNumberFormat="1" applyFont="1" applyFill="1" applyBorder="1" applyAlignment="1">
      <alignment horizontal="center"/>
    </xf>
    <xf numFmtId="168" fontId="7" fillId="3" borderId="11" xfId="0" applyNumberFormat="1" applyFont="1" applyFill="1" applyBorder="1" applyAlignment="1">
      <alignment horizontal="center" vertical="center"/>
    </xf>
    <xf numFmtId="168" fontId="7" fillId="3" borderId="12" xfId="0" applyNumberFormat="1" applyFont="1" applyFill="1" applyBorder="1" applyAlignment="1">
      <alignment horizontal="center" vertical="top" wrapText="1"/>
    </xf>
    <xf numFmtId="168" fontId="7" fillId="3" borderId="1" xfId="0" applyNumberFormat="1" applyFont="1" applyFill="1" applyBorder="1" applyAlignment="1">
      <alignment horizontal="center" vertical="justify"/>
    </xf>
    <xf numFmtId="168" fontId="7" fillId="3" borderId="1" xfId="0" applyNumberFormat="1" applyFont="1" applyFill="1" applyBorder="1" applyAlignment="1">
      <alignment horizontal="center" vertical="top" wrapText="1"/>
    </xf>
    <xf numFmtId="0" fontId="7" fillId="3" borderId="12" xfId="0" applyNumberFormat="1" applyFont="1" applyFill="1" applyBorder="1" applyAlignment="1">
      <alignment horizontal="center" vertical="justify"/>
    </xf>
    <xf numFmtId="168" fontId="8" fillId="3" borderId="9" xfId="0" applyNumberFormat="1" applyFont="1" applyFill="1" applyBorder="1" applyAlignment="1">
      <alignment horizontal="left" vertical="justify"/>
    </xf>
    <xf numFmtId="168" fontId="8" fillId="3" borderId="11" xfId="0" applyNumberFormat="1" applyFont="1" applyFill="1" applyBorder="1" applyAlignment="1">
      <alignment horizontal="left" vertical="justify"/>
    </xf>
    <xf numFmtId="168" fontId="8" fillId="3" borderId="8" xfId="0" applyNumberFormat="1" applyFont="1" applyFill="1" applyBorder="1"/>
    <xf numFmtId="168" fontId="8" fillId="3" borderId="10" xfId="0" applyNumberFormat="1" applyFont="1" applyFill="1" applyBorder="1" applyAlignment="1">
      <alignment horizontal="right"/>
    </xf>
    <xf numFmtId="168" fontId="8" fillId="3" borderId="13" xfId="0" applyNumberFormat="1" applyFont="1" applyFill="1" applyBorder="1"/>
    <xf numFmtId="168" fontId="8" fillId="0" borderId="8" xfId="0" applyNumberFormat="1" applyFont="1" applyFill="1" applyBorder="1"/>
    <xf numFmtId="168" fontId="8" fillId="3" borderId="2" xfId="0" applyNumberFormat="1" applyFont="1" applyFill="1" applyBorder="1" applyAlignment="1">
      <alignment horizontal="right"/>
    </xf>
    <xf numFmtId="168" fontId="8" fillId="3" borderId="5" xfId="0" applyNumberFormat="1" applyFont="1" applyFill="1" applyBorder="1" applyAlignment="1">
      <alignment horizontal="left" vertical="justify"/>
    </xf>
    <xf numFmtId="168" fontId="7" fillId="3" borderId="11" xfId="0" applyNumberFormat="1" applyFont="1" applyFill="1" applyBorder="1" applyAlignment="1">
      <alignment horizontal="left" vertical="center"/>
    </xf>
    <xf numFmtId="168" fontId="7" fillId="3" borderId="12" xfId="0" applyNumberFormat="1" applyFont="1" applyFill="1" applyBorder="1" applyAlignment="1">
      <alignment vertical="center"/>
    </xf>
    <xf numFmtId="168" fontId="7" fillId="3" borderId="18" xfId="0" applyNumberFormat="1" applyFont="1" applyFill="1" applyBorder="1" applyAlignment="1">
      <alignment vertical="center"/>
    </xf>
    <xf numFmtId="168" fontId="7" fillId="3" borderId="13" xfId="0" applyNumberFormat="1" applyFont="1" applyFill="1" applyBorder="1" applyAlignment="1">
      <alignment vertical="center"/>
    </xf>
    <xf numFmtId="168" fontId="7" fillId="3" borderId="8" xfId="0" applyNumberFormat="1" applyFont="1" applyFill="1" applyBorder="1" applyAlignment="1">
      <alignment vertical="center"/>
    </xf>
    <xf numFmtId="168" fontId="7" fillId="3" borderId="8" xfId="0" applyNumberFormat="1" applyFont="1" applyFill="1" applyBorder="1" applyAlignment="1">
      <alignment horizontal="right" vertical="center"/>
    </xf>
    <xf numFmtId="171" fontId="7" fillId="0" borderId="6" xfId="0" applyNumberFormat="1" applyFont="1" applyBorder="1" applyAlignment="1">
      <alignment horizontal="center"/>
    </xf>
    <xf numFmtId="171" fontId="8" fillId="0" borderId="11" xfId="0" applyNumberFormat="1" applyFont="1" applyBorder="1"/>
    <xf numFmtId="171" fontId="7" fillId="0" borderId="1" xfId="0" applyNumberFormat="1" applyFont="1" applyBorder="1" applyAlignment="1">
      <alignment horizontal="center"/>
    </xf>
    <xf numFmtId="171" fontId="7" fillId="0" borderId="16" xfId="0" applyNumberFormat="1" applyFont="1" applyBorder="1" applyAlignment="1">
      <alignment horizontal="center"/>
    </xf>
    <xf numFmtId="0" fontId="7" fillId="3" borderId="16" xfId="0" applyFont="1" applyFill="1" applyBorder="1" applyAlignment="1">
      <alignment horizontal="center" vertical="center"/>
    </xf>
    <xf numFmtId="171" fontId="8" fillId="0" borderId="5" xfId="0" applyNumberFormat="1" applyFont="1" applyBorder="1"/>
    <xf numFmtId="171" fontId="8" fillId="0" borderId="17" xfId="0" applyNumberFormat="1" applyFont="1" applyBorder="1"/>
    <xf numFmtId="171" fontId="8" fillId="0" borderId="6" xfId="0" applyNumberFormat="1" applyFont="1" applyBorder="1"/>
    <xf numFmtId="171" fontId="8" fillId="3" borderId="6" xfId="1" applyNumberFormat="1" applyFont="1" applyFill="1" applyBorder="1" applyAlignment="1" applyProtection="1"/>
    <xf numFmtId="171" fontId="8" fillId="3" borderId="7" xfId="1" applyNumberFormat="1" applyFont="1" applyFill="1" applyBorder="1" applyAlignment="1" applyProtection="1"/>
    <xf numFmtId="171" fontId="8" fillId="0" borderId="0" xfId="0" applyNumberFormat="1" applyFont="1" applyBorder="1"/>
    <xf numFmtId="171" fontId="8" fillId="0" borderId="15" xfId="0" applyNumberFormat="1" applyFont="1" applyBorder="1"/>
    <xf numFmtId="171" fontId="8" fillId="3" borderId="15" xfId="1" applyNumberFormat="1" applyFont="1" applyFill="1" applyBorder="1" applyAlignment="1" applyProtection="1"/>
    <xf numFmtId="171" fontId="8" fillId="3" borderId="10" xfId="1" applyNumberFormat="1" applyFont="1" applyFill="1" applyBorder="1" applyAlignment="1" applyProtection="1"/>
    <xf numFmtId="171" fontId="8" fillId="0" borderId="15" xfId="1" applyNumberFormat="1" applyFont="1" applyFill="1" applyBorder="1" applyAlignment="1" applyProtection="1">
      <alignment horizontal="right"/>
    </xf>
    <xf numFmtId="171" fontId="8" fillId="0" borderId="15" xfId="1" applyNumberFormat="1" applyFont="1" applyFill="1" applyBorder="1" applyAlignment="1" applyProtection="1"/>
    <xf numFmtId="176" fontId="6" fillId="0" borderId="0" xfId="1" applyNumberFormat="1" applyFont="1"/>
    <xf numFmtId="173" fontId="8" fillId="0" borderId="15" xfId="1" applyNumberFormat="1" applyFont="1" applyFill="1" applyBorder="1" applyAlignment="1" applyProtection="1">
      <alignment horizontal="center"/>
    </xf>
    <xf numFmtId="173" fontId="8" fillId="3" borderId="15" xfId="1" applyNumberFormat="1" applyFont="1" applyFill="1" applyBorder="1" applyAlignment="1" applyProtection="1">
      <alignment horizontal="center"/>
    </xf>
    <xf numFmtId="172" fontId="8" fillId="0" borderId="15" xfId="1" applyNumberFormat="1" applyFont="1" applyFill="1" applyBorder="1" applyAlignment="1" applyProtection="1"/>
    <xf numFmtId="172" fontId="8" fillId="3" borderId="10" xfId="1" applyNumberFormat="1" applyFont="1" applyFill="1" applyBorder="1" applyAlignment="1" applyProtection="1"/>
    <xf numFmtId="172" fontId="8" fillId="0" borderId="15" xfId="1" applyNumberFormat="1" applyFont="1" applyFill="1" applyBorder="1" applyAlignment="1" applyProtection="1">
      <alignment horizontal="center"/>
    </xf>
    <xf numFmtId="172" fontId="8" fillId="3" borderId="15" xfId="1" applyNumberFormat="1" applyFont="1" applyFill="1" applyBorder="1" applyAlignment="1" applyProtection="1">
      <alignment horizontal="center"/>
    </xf>
    <xf numFmtId="171" fontId="8" fillId="0" borderId="1" xfId="0" applyNumberFormat="1" applyFont="1" applyBorder="1"/>
    <xf numFmtId="171" fontId="8" fillId="0" borderId="16" xfId="0" applyNumberFormat="1" applyFont="1" applyBorder="1"/>
    <xf numFmtId="172" fontId="8" fillId="0" borderId="16" xfId="1" applyNumberFormat="1" applyFont="1" applyFill="1" applyBorder="1" applyAlignment="1" applyProtection="1"/>
    <xf numFmtId="172" fontId="8" fillId="3" borderId="12" xfId="1" applyNumberFormat="1" applyFont="1" applyFill="1" applyBorder="1" applyAlignment="1" applyProtection="1"/>
    <xf numFmtId="171" fontId="7" fillId="3" borderId="0" xfId="1" applyNumberFormat="1" applyFont="1" applyFill="1" applyBorder="1" applyAlignment="1" applyProtection="1">
      <alignment horizontal="center"/>
    </xf>
    <xf numFmtId="171" fontId="7" fillId="0" borderId="0" xfId="1" applyNumberFormat="1" applyFont="1" applyBorder="1" applyAlignment="1" applyProtection="1">
      <alignment horizontal="center"/>
    </xf>
    <xf numFmtId="171" fontId="8" fillId="3" borderId="0" xfId="1" applyNumberFormat="1" applyFont="1" applyFill="1" applyBorder="1" applyAlignment="1" applyProtection="1">
      <alignment horizontal="center"/>
    </xf>
    <xf numFmtId="171" fontId="8" fillId="0" borderId="0" xfId="1" applyNumberFormat="1" applyFont="1" applyBorder="1" applyAlignment="1" applyProtection="1">
      <alignment horizontal="center"/>
    </xf>
    <xf numFmtId="168" fontId="7" fillId="0" borderId="0" xfId="0" applyNumberFormat="1" applyFont="1" applyFill="1" applyAlignment="1">
      <alignment horizontal="center"/>
    </xf>
    <xf numFmtId="168" fontId="7" fillId="0" borderId="0" xfId="0" applyNumberFormat="1" applyFont="1" applyAlignment="1">
      <alignment horizontal="justify"/>
    </xf>
    <xf numFmtId="0" fontId="7" fillId="0" borderId="16" xfId="0" applyNumberFormat="1" applyFont="1" applyFill="1" applyBorder="1" applyAlignment="1">
      <alignment horizontal="center" vertical="center"/>
    </xf>
    <xf numFmtId="168" fontId="8" fillId="0" borderId="19" xfId="0" applyNumberFormat="1" applyFont="1" applyBorder="1"/>
    <xf numFmtId="168" fontId="8" fillId="0" borderId="9" xfId="0" applyNumberFormat="1" applyFont="1" applyBorder="1"/>
    <xf numFmtId="168" fontId="8" fillId="0" borderId="6" xfId="0" applyNumberFormat="1" applyFont="1" applyFill="1" applyBorder="1"/>
    <xf numFmtId="169" fontId="8" fillId="0" borderId="10" xfId="0" applyNumberFormat="1" applyFont="1" applyFill="1" applyBorder="1" applyAlignment="1">
      <alignment horizontal="right"/>
    </xf>
    <xf numFmtId="165" fontId="8" fillId="0" borderId="0" xfId="1" applyFont="1" applyBorder="1" applyAlignment="1">
      <alignment horizontal="right"/>
    </xf>
    <xf numFmtId="168" fontId="8" fillId="0" borderId="0" xfId="0" applyNumberFormat="1" applyFont="1" applyBorder="1" applyAlignment="1">
      <alignment horizontal="right"/>
    </xf>
    <xf numFmtId="168" fontId="8" fillId="3" borderId="9" xfId="0" applyNumberFormat="1" applyFont="1" applyFill="1" applyBorder="1" applyAlignment="1">
      <alignment horizontal="center"/>
    </xf>
    <xf numFmtId="168" fontId="8" fillId="3" borderId="15" xfId="0" applyNumberFormat="1" applyFont="1" applyFill="1" applyBorder="1" applyAlignment="1">
      <alignment horizontal="center"/>
    </xf>
    <xf numFmtId="168" fontId="8" fillId="0" borderId="15" xfId="0" applyNumberFormat="1" applyFont="1" applyFill="1" applyBorder="1" applyAlignment="1">
      <alignment horizontal="center"/>
    </xf>
    <xf numFmtId="168" fontId="8" fillId="0" borderId="0" xfId="2" applyNumberFormat="1" applyFont="1" applyBorder="1" applyAlignment="1">
      <alignment horizontal="right"/>
    </xf>
    <xf numFmtId="168" fontId="8" fillId="0" borderId="11" xfId="0" applyNumberFormat="1" applyFont="1" applyBorder="1"/>
    <xf numFmtId="168" fontId="8" fillId="0" borderId="1" xfId="0" applyNumberFormat="1" applyFont="1" applyBorder="1"/>
    <xf numFmtId="169" fontId="8" fillId="0" borderId="1" xfId="0" applyNumberFormat="1" applyFont="1" applyBorder="1"/>
    <xf numFmtId="168" fontId="8" fillId="0" borderId="12" xfId="0" applyNumberFormat="1" applyFont="1" applyFill="1" applyBorder="1"/>
    <xf numFmtId="168" fontId="8" fillId="0" borderId="5" xfId="0" applyNumberFormat="1" applyFont="1" applyBorder="1"/>
    <xf numFmtId="168" fontId="8" fillId="0" borderId="17" xfId="0" applyNumberFormat="1" applyFont="1" applyBorder="1"/>
    <xf numFmtId="175" fontId="8" fillId="0" borderId="0" xfId="1" applyNumberFormat="1" applyFont="1"/>
    <xf numFmtId="165" fontId="8" fillId="0" borderId="0" xfId="1" applyFont="1"/>
    <xf numFmtId="168" fontId="8" fillId="0" borderId="9" xfId="0" applyNumberFormat="1" applyFont="1" applyFill="1" applyBorder="1" applyAlignment="1">
      <alignment horizontal="center"/>
    </xf>
    <xf numFmtId="168" fontId="8" fillId="0" borderId="0" xfId="0" applyNumberFormat="1" applyFont="1" applyFill="1" applyBorder="1" applyAlignment="1">
      <alignment horizontal="center"/>
    </xf>
    <xf numFmtId="168" fontId="7" fillId="0" borderId="15" xfId="0" applyNumberFormat="1" applyFont="1" applyFill="1" applyBorder="1" applyAlignment="1">
      <alignment horizontal="left"/>
    </xf>
    <xf numFmtId="168" fontId="8" fillId="0" borderId="16" xfId="0" applyNumberFormat="1" applyFont="1" applyFill="1" applyBorder="1"/>
    <xf numFmtId="168" fontId="8" fillId="0" borderId="0" xfId="1" applyNumberFormat="1" applyFont="1" applyFill="1"/>
    <xf numFmtId="168" fontId="7" fillId="3" borderId="0" xfId="0" applyNumberFormat="1" applyFont="1" applyFill="1" applyAlignment="1">
      <alignment horizontal="center" vertical="top" wrapText="1"/>
    </xf>
    <xf numFmtId="168" fontId="8" fillId="3" borderId="0" xfId="0" applyNumberFormat="1" applyFont="1" applyFill="1" applyAlignment="1">
      <alignment horizontal="center" wrapText="1"/>
    </xf>
    <xf numFmtId="168" fontId="8" fillId="0" borderId="0" xfId="0" applyNumberFormat="1" applyFont="1" applyFill="1" applyAlignment="1">
      <alignment horizontal="center"/>
    </xf>
    <xf numFmtId="168" fontId="8" fillId="3" borderId="0" xfId="1" applyNumberFormat="1" applyFont="1" applyFill="1" applyBorder="1" applyAlignment="1">
      <alignment horizontal="center"/>
    </xf>
    <xf numFmtId="49" fontId="8" fillId="3" borderId="0" xfId="1" applyNumberFormat="1" applyFont="1" applyFill="1" applyBorder="1" applyAlignment="1">
      <alignment horizontal="center"/>
    </xf>
    <xf numFmtId="168" fontId="7" fillId="3" borderId="0" xfId="1" applyNumberFormat="1" applyFont="1" applyFill="1" applyBorder="1" applyAlignment="1">
      <alignment horizontal="center"/>
    </xf>
    <xf numFmtId="168" fontId="8" fillId="3" borderId="0" xfId="0" applyNumberFormat="1" applyFont="1" applyFill="1" applyAlignment="1">
      <alignment horizontal="center"/>
    </xf>
    <xf numFmtId="168" fontId="7" fillId="3" borderId="0" xfId="0" applyNumberFormat="1" applyFont="1" applyFill="1" applyBorder="1" applyAlignment="1">
      <alignment horizontal="center"/>
    </xf>
    <xf numFmtId="49" fontId="7" fillId="3" borderId="0" xfId="1" applyNumberFormat="1" applyFont="1" applyFill="1" applyBorder="1" applyAlignment="1">
      <alignment horizontal="center"/>
    </xf>
    <xf numFmtId="0" fontId="7" fillId="0" borderId="0" xfId="0" applyFont="1" applyAlignment="1">
      <alignment horizontal="center"/>
    </xf>
    <xf numFmtId="168" fontId="7" fillId="0" borderId="0" xfId="1" applyNumberFormat="1" applyFont="1" applyFill="1" applyBorder="1" applyAlignment="1">
      <alignment horizontal="center"/>
    </xf>
    <xf numFmtId="168" fontId="8" fillId="0" borderId="0" xfId="1" applyNumberFormat="1" applyFont="1" applyBorder="1" applyAlignment="1">
      <alignment horizontal="center"/>
    </xf>
    <xf numFmtId="168" fontId="7" fillId="3" borderId="0" xfId="0" applyNumberFormat="1" applyFont="1" applyFill="1" applyAlignment="1">
      <alignment horizontal="center"/>
    </xf>
    <xf numFmtId="168" fontId="7" fillId="0" borderId="0" xfId="1" applyNumberFormat="1" applyFont="1" applyAlignment="1">
      <alignment horizontal="center" vertical="center"/>
    </xf>
    <xf numFmtId="168" fontId="7" fillId="0" borderId="0" xfId="0" applyNumberFormat="1" applyFont="1" applyBorder="1" applyAlignment="1">
      <alignment horizontal="left" wrapText="1"/>
    </xf>
    <xf numFmtId="168" fontId="8" fillId="0" borderId="0" xfId="0" applyNumberFormat="1" applyFont="1" applyBorder="1" applyAlignment="1">
      <alignment horizontal="left" wrapText="1"/>
    </xf>
    <xf numFmtId="168" fontId="7" fillId="0" borderId="0" xfId="0" applyNumberFormat="1" applyFont="1" applyAlignment="1">
      <alignment horizontal="center"/>
    </xf>
    <xf numFmtId="168" fontId="7" fillId="3" borderId="0" xfId="1" applyNumberFormat="1" applyFont="1" applyFill="1" applyAlignment="1">
      <alignment horizontal="center" vertical="center"/>
    </xf>
    <xf numFmtId="168" fontId="8" fillId="3" borderId="0" xfId="1" applyNumberFormat="1" applyFont="1" applyFill="1" applyBorder="1" applyAlignment="1">
      <alignment horizontal="left"/>
    </xf>
    <xf numFmtId="168" fontId="7" fillId="3" borderId="0" xfId="1" applyNumberFormat="1" applyFont="1" applyFill="1" applyBorder="1" applyAlignment="1">
      <alignment horizontal="left"/>
    </xf>
    <xf numFmtId="168" fontId="7" fillId="3" borderId="9" xfId="0" applyNumberFormat="1" applyFont="1" applyFill="1" applyBorder="1" applyAlignment="1">
      <alignment horizontal="center"/>
    </xf>
    <xf numFmtId="168" fontId="7" fillId="3" borderId="15" xfId="0" applyNumberFormat="1" applyFont="1" applyFill="1" applyBorder="1" applyAlignment="1">
      <alignment horizontal="center" vertical="center"/>
    </xf>
    <xf numFmtId="168" fontId="7" fillId="3" borderId="7" xfId="0" applyNumberFormat="1" applyFont="1" applyFill="1" applyBorder="1" applyAlignment="1">
      <alignment horizontal="center" wrapText="1"/>
    </xf>
    <xf numFmtId="168" fontId="7" fillId="3" borderId="10" xfId="0" applyNumberFormat="1" applyFont="1" applyFill="1" applyBorder="1" applyAlignment="1">
      <alignment horizontal="center" wrapText="1"/>
    </xf>
    <xf numFmtId="168" fontId="7" fillId="3" borderId="12" xfId="0" applyNumberFormat="1" applyFont="1" applyFill="1" applyBorder="1" applyAlignment="1">
      <alignment horizontal="center" wrapText="1"/>
    </xf>
    <xf numFmtId="168" fontId="7" fillId="3" borderId="8" xfId="0" applyNumberFormat="1" applyFont="1" applyFill="1" applyBorder="1" applyAlignment="1">
      <alignment horizontal="center" wrapText="1"/>
    </xf>
    <xf numFmtId="168" fontId="7" fillId="3" borderId="8" xfId="0" applyNumberFormat="1" applyFont="1" applyFill="1" applyBorder="1" applyAlignment="1">
      <alignment horizontal="center"/>
    </xf>
    <xf numFmtId="168" fontId="8" fillId="0" borderId="0" xfId="0" applyNumberFormat="1" applyFont="1" applyBorder="1" applyAlignment="1">
      <alignment horizontal="center"/>
    </xf>
    <xf numFmtId="0" fontId="7" fillId="3" borderId="0" xfId="0" applyFont="1" applyFill="1" applyAlignment="1">
      <alignment horizontal="center"/>
    </xf>
    <xf numFmtId="168" fontId="7" fillId="2" borderId="0" xfId="1" applyNumberFormat="1" applyFont="1" applyFill="1" applyBorder="1" applyAlignment="1">
      <alignment horizontal="center"/>
    </xf>
    <xf numFmtId="168" fontId="8" fillId="2" borderId="0" xfId="0" applyNumberFormat="1" applyFont="1" applyFill="1" applyAlignment="1">
      <alignment horizontal="center"/>
    </xf>
    <xf numFmtId="168" fontId="7" fillId="2" borderId="5" xfId="0" applyNumberFormat="1" applyFont="1" applyFill="1" applyBorder="1" applyAlignment="1">
      <alignment horizontal="center" vertical="center"/>
    </xf>
    <xf numFmtId="168" fontId="7" fillId="2" borderId="17" xfId="0" applyNumberFormat="1" applyFont="1" applyFill="1" applyBorder="1" applyAlignment="1">
      <alignment horizontal="center" vertical="center"/>
    </xf>
    <xf numFmtId="168" fontId="7" fillId="2" borderId="11" xfId="0" applyNumberFormat="1" applyFont="1" applyFill="1" applyBorder="1" applyAlignment="1">
      <alignment horizontal="center" vertical="center"/>
    </xf>
    <xf numFmtId="168" fontId="7" fillId="2" borderId="1" xfId="0" applyNumberFormat="1" applyFont="1" applyFill="1" applyBorder="1" applyAlignment="1">
      <alignment horizontal="center" vertical="center"/>
    </xf>
    <xf numFmtId="168" fontId="7" fillId="2" borderId="8"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8" fontId="7" fillId="3" borderId="0" xfId="0" applyNumberFormat="1" applyFont="1" applyFill="1" applyBorder="1" applyAlignment="1">
      <alignment horizontal="center" vertical="center"/>
    </xf>
    <xf numFmtId="168" fontId="7" fillId="2" borderId="13" xfId="0" applyNumberFormat="1" applyFont="1" applyFill="1" applyBorder="1" applyAlignment="1">
      <alignment horizontal="center" vertical="center"/>
    </xf>
    <xf numFmtId="168" fontId="7" fillId="2" borderId="2" xfId="0" applyNumberFormat="1" applyFont="1" applyFill="1" applyBorder="1" applyAlignment="1">
      <alignment horizontal="center" vertical="center"/>
    </xf>
    <xf numFmtId="168" fontId="7" fillId="2" borderId="14" xfId="0" applyNumberFormat="1" applyFont="1" applyFill="1" applyBorder="1" applyAlignment="1">
      <alignment horizontal="center" vertical="center"/>
    </xf>
    <xf numFmtId="168" fontId="7" fillId="2" borderId="7" xfId="0" applyNumberFormat="1" applyFont="1" applyFill="1" applyBorder="1" applyAlignment="1">
      <alignment horizontal="center" wrapText="1"/>
    </xf>
    <xf numFmtId="168" fontId="7" fillId="2" borderId="12" xfId="0" applyNumberFormat="1" applyFont="1" applyFill="1" applyBorder="1" applyAlignment="1">
      <alignment horizontal="center" wrapText="1"/>
    </xf>
    <xf numFmtId="168" fontId="8" fillId="2" borderId="0" xfId="0" applyNumberFormat="1" applyFont="1" applyFill="1" applyBorder="1" applyAlignment="1">
      <alignment horizontal="center" vertical="center"/>
    </xf>
    <xf numFmtId="168" fontId="8" fillId="0" borderId="0" xfId="0" applyNumberFormat="1" applyFont="1" applyAlignment="1">
      <alignment horizontal="center"/>
    </xf>
    <xf numFmtId="168" fontId="7" fillId="0" borderId="7" xfId="0" applyNumberFormat="1" applyFont="1" applyFill="1" applyBorder="1" applyAlignment="1">
      <alignment horizontal="center" vertical="center" wrapText="1"/>
    </xf>
    <xf numFmtId="168" fontId="7" fillId="0" borderId="10" xfId="0" applyNumberFormat="1" applyFont="1" applyFill="1" applyBorder="1" applyAlignment="1">
      <alignment horizontal="center" vertical="center" wrapText="1"/>
    </xf>
    <xf numFmtId="168" fontId="7" fillId="0" borderId="12" xfId="0" applyNumberFormat="1" applyFont="1" applyFill="1" applyBorder="1" applyAlignment="1">
      <alignment horizontal="center" vertical="center" wrapText="1"/>
    </xf>
    <xf numFmtId="168" fontId="7" fillId="0" borderId="13"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8" fontId="7" fillId="0" borderId="14" xfId="0" applyNumberFormat="1" applyFont="1" applyFill="1" applyBorder="1" applyAlignment="1">
      <alignment horizontal="center" vertical="center"/>
    </xf>
    <xf numFmtId="168" fontId="7" fillId="0" borderId="7" xfId="0" applyNumberFormat="1" applyFont="1" applyFill="1" applyBorder="1" applyAlignment="1">
      <alignment horizontal="center" vertical="center"/>
    </xf>
    <xf numFmtId="168" fontId="7" fillId="0" borderId="10" xfId="0" applyNumberFormat="1" applyFont="1" applyFill="1" applyBorder="1" applyAlignment="1">
      <alignment horizontal="center" vertical="center"/>
    </xf>
    <xf numFmtId="168" fontId="7" fillId="0" borderId="12" xfId="0" applyNumberFormat="1" applyFont="1" applyFill="1" applyBorder="1" applyAlignment="1">
      <alignment horizontal="center" vertical="center"/>
    </xf>
    <xf numFmtId="168" fontId="7" fillId="0" borderId="0" xfId="1" applyNumberFormat="1" applyFont="1" applyBorder="1" applyAlignment="1">
      <alignment horizontal="center"/>
    </xf>
    <xf numFmtId="168" fontId="7" fillId="0" borderId="13" xfId="0" applyNumberFormat="1" applyFont="1" applyFill="1" applyBorder="1" applyAlignment="1">
      <alignment horizontal="center"/>
    </xf>
    <xf numFmtId="168" fontId="7" fillId="0" borderId="2" xfId="0" applyNumberFormat="1" applyFont="1" applyFill="1" applyBorder="1" applyAlignment="1">
      <alignment horizontal="center"/>
    </xf>
    <xf numFmtId="168" fontId="7" fillId="0" borderId="14" xfId="0" applyNumberFormat="1" applyFont="1" applyFill="1" applyBorder="1" applyAlignment="1">
      <alignment horizontal="center"/>
    </xf>
    <xf numFmtId="171" fontId="7" fillId="3" borderId="0" xfId="0" applyNumberFormat="1" applyFont="1" applyFill="1" applyBorder="1" applyAlignment="1">
      <alignment horizontal="center"/>
    </xf>
    <xf numFmtId="171" fontId="7" fillId="0" borderId="8" xfId="0" applyNumberFormat="1" applyFont="1" applyBorder="1" applyAlignment="1">
      <alignment horizontal="center" vertical="center"/>
    </xf>
    <xf numFmtId="164" fontId="7" fillId="0" borderId="0" xfId="0" applyNumberFormat="1" applyFont="1" applyFill="1" applyBorder="1" applyAlignment="1" applyProtection="1">
      <alignment horizontal="center"/>
    </xf>
    <xf numFmtId="171" fontId="8" fillId="0" borderId="0" xfId="0" applyNumberFormat="1" applyFont="1" applyBorder="1" applyAlignment="1">
      <alignment horizontal="center"/>
    </xf>
    <xf numFmtId="171" fontId="7" fillId="0" borderId="0" xfId="0" applyNumberFormat="1" applyFont="1" applyBorder="1" applyAlignment="1">
      <alignment horizontal="center"/>
    </xf>
    <xf numFmtId="0" fontId="7" fillId="3" borderId="11" xfId="0" applyNumberFormat="1" applyFont="1" applyFill="1" applyBorder="1" applyAlignment="1">
      <alignment horizontal="center" vertical="center"/>
    </xf>
    <xf numFmtId="0" fontId="8" fillId="3" borderId="16" xfId="0" applyNumberFormat="1" applyFont="1" applyFill="1" applyBorder="1" applyAlignment="1">
      <alignment horizontal="center" vertical="center"/>
    </xf>
    <xf numFmtId="168" fontId="7" fillId="3" borderId="13" xfId="0" applyNumberFormat="1" applyFont="1" applyFill="1" applyBorder="1" applyAlignment="1">
      <alignment horizontal="center" vertical="center"/>
    </xf>
    <xf numFmtId="168" fontId="7" fillId="3" borderId="2" xfId="0" applyNumberFormat="1" applyFont="1" applyFill="1" applyBorder="1" applyAlignment="1">
      <alignment horizontal="center" vertical="center"/>
    </xf>
    <xf numFmtId="168" fontId="7" fillId="3" borderId="14" xfId="0" applyNumberFormat="1" applyFont="1" applyFill="1" applyBorder="1" applyAlignment="1">
      <alignment horizontal="center" vertical="center"/>
    </xf>
    <xf numFmtId="168" fontId="7" fillId="0" borderId="0" xfId="0" applyNumberFormat="1" applyFont="1" applyFill="1" applyAlignment="1">
      <alignment horizontal="center"/>
    </xf>
    <xf numFmtId="168" fontId="7" fillId="0" borderId="0" xfId="0" applyNumberFormat="1" applyFont="1" applyFill="1"/>
    <xf numFmtId="168" fontId="8" fillId="0" borderId="0" xfId="0" applyNumberFormat="1" applyFont="1" applyFill="1"/>
    <xf numFmtId="171" fontId="8" fillId="3" borderId="0" xfId="0" applyNumberFormat="1" applyFont="1" applyFill="1" applyBorder="1" applyAlignment="1">
      <alignment horizontal="center"/>
    </xf>
    <xf numFmtId="171" fontId="8" fillId="3" borderId="0" xfId="1" applyNumberFormat="1" applyFont="1" applyFill="1" applyBorder="1" applyAlignment="1" applyProtection="1">
      <alignment horizontal="center"/>
    </xf>
    <xf numFmtId="171" fontId="7" fillId="3" borderId="0" xfId="1" applyNumberFormat="1" applyFont="1" applyFill="1" applyBorder="1" applyAlignment="1" applyProtection="1">
      <alignment horizontal="left"/>
    </xf>
    <xf numFmtId="171" fontId="7" fillId="3" borderId="0" xfId="1" applyNumberFormat="1" applyFont="1" applyFill="1" applyBorder="1" applyAlignment="1" applyProtection="1">
      <alignment horizontal="center"/>
    </xf>
    <xf numFmtId="171" fontId="7" fillId="3" borderId="8" xfId="0" applyNumberFormat="1" applyFont="1" applyFill="1" applyBorder="1" applyAlignment="1">
      <alignment horizontal="left" vertical="center"/>
    </xf>
    <xf numFmtId="4" fontId="7" fillId="3" borderId="8" xfId="1" applyNumberFormat="1" applyFont="1" applyFill="1" applyBorder="1" applyAlignment="1" applyProtection="1">
      <alignment horizontal="right" vertical="center"/>
    </xf>
    <xf numFmtId="3" fontId="7" fillId="3" borderId="8" xfId="1" applyNumberFormat="1" applyFont="1" applyFill="1" applyBorder="1" applyAlignment="1" applyProtection="1">
      <alignment horizontal="right" vertical="center"/>
    </xf>
    <xf numFmtId="171" fontId="7" fillId="3" borderId="8" xfId="0" applyNumberFormat="1" applyFont="1" applyFill="1" applyBorder="1" applyAlignment="1">
      <alignment horizontal="center" vertical="center"/>
    </xf>
    <xf numFmtId="171" fontId="7" fillId="3" borderId="0" xfId="0" applyNumberFormat="1" applyFont="1" applyFill="1" applyBorder="1" applyAlignment="1">
      <alignment horizontal="right"/>
    </xf>
    <xf numFmtId="168" fontId="8" fillId="3" borderId="7" xfId="0" applyNumberFormat="1" applyFont="1" applyFill="1" applyBorder="1" applyAlignment="1">
      <alignment horizontal="right"/>
    </xf>
    <xf numFmtId="168" fontId="8" fillId="3" borderId="12" xfId="0" applyNumberFormat="1" applyFont="1" applyFill="1" applyBorder="1" applyAlignment="1">
      <alignment horizontal="right"/>
    </xf>
    <xf numFmtId="168" fontId="8" fillId="3" borderId="10" xfId="0" applyNumberFormat="1" applyFont="1" applyFill="1" applyBorder="1" applyAlignment="1">
      <alignment horizontal="right"/>
    </xf>
    <xf numFmtId="168" fontId="7" fillId="3" borderId="13" xfId="0" applyNumberFormat="1" applyFont="1" applyFill="1" applyBorder="1" applyAlignment="1">
      <alignment horizontal="center"/>
    </xf>
    <xf numFmtId="168" fontId="7" fillId="3" borderId="14" xfId="0" applyNumberFormat="1" applyFont="1" applyFill="1" applyBorder="1" applyAlignment="1">
      <alignment horizontal="center"/>
    </xf>
    <xf numFmtId="168" fontId="8" fillId="3" borderId="5" xfId="0" applyNumberFormat="1" applyFont="1" applyFill="1" applyBorder="1" applyAlignment="1">
      <alignment horizontal="right"/>
    </xf>
    <xf numFmtId="168" fontId="8" fillId="3" borderId="11" xfId="0" applyNumberFormat="1" applyFont="1" applyFill="1" applyBorder="1" applyAlignment="1">
      <alignment horizontal="right"/>
    </xf>
    <xf numFmtId="171" fontId="7" fillId="0" borderId="0" xfId="0" applyNumberFormat="1" applyFont="1" applyBorder="1" applyAlignment="1">
      <alignment horizontal="right"/>
    </xf>
    <xf numFmtId="171" fontId="7" fillId="0" borderId="0" xfId="1" applyNumberFormat="1" applyFont="1" applyBorder="1" applyAlignment="1" applyProtection="1">
      <alignment horizontal="center"/>
    </xf>
    <xf numFmtId="171" fontId="8" fillId="0" borderId="0" xfId="1" applyNumberFormat="1" applyFont="1" applyBorder="1" applyAlignment="1" applyProtection="1">
      <alignment horizontal="center"/>
    </xf>
    <xf numFmtId="171" fontId="7" fillId="0" borderId="5" xfId="0" applyNumberFormat="1" applyFont="1" applyBorder="1" applyAlignment="1">
      <alignment horizontal="center"/>
    </xf>
    <xf numFmtId="168" fontId="7" fillId="0" borderId="0" xfId="0" applyNumberFormat="1" applyFont="1" applyBorder="1" applyAlignment="1">
      <alignment horizontal="right"/>
    </xf>
    <xf numFmtId="168" fontId="7" fillId="0" borderId="5" xfId="0" applyNumberFormat="1" applyFont="1" applyFill="1" applyBorder="1" applyAlignment="1">
      <alignment horizontal="center" vertical="center"/>
    </xf>
    <xf numFmtId="168" fontId="7" fillId="0" borderId="17" xfId="0" applyNumberFormat="1" applyFont="1" applyFill="1" applyBorder="1" applyAlignment="1">
      <alignment horizontal="center" vertical="center"/>
    </xf>
    <xf numFmtId="168" fontId="7" fillId="0" borderId="6" xfId="0" applyNumberFormat="1" applyFont="1" applyFill="1" applyBorder="1" applyAlignment="1">
      <alignment horizontal="center" vertical="center"/>
    </xf>
    <xf numFmtId="168" fontId="7" fillId="0" borderId="1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xf>
    <xf numFmtId="168" fontId="7" fillId="0" borderId="16"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xf>
    <xf numFmtId="169" fontId="8" fillId="3" borderId="9" xfId="0" applyNumberFormat="1" applyFont="1" applyFill="1" applyBorder="1" applyAlignment="1">
      <alignment horizontal="right"/>
    </xf>
    <xf numFmtId="169" fontId="8" fillId="3" borderId="0" xfId="0" applyNumberFormat="1" applyFont="1" applyFill="1" applyBorder="1" applyAlignment="1">
      <alignment horizontal="right"/>
    </xf>
    <xf numFmtId="169" fontId="8" fillId="3" borderId="15" xfId="0" applyNumberFormat="1" applyFont="1" applyFill="1" applyBorder="1" applyAlignment="1">
      <alignment horizontal="right"/>
    </xf>
    <xf numFmtId="169" fontId="8" fillId="3" borderId="9" xfId="0" applyNumberFormat="1" applyFont="1" applyFill="1" applyBorder="1" applyAlignment="1">
      <alignment horizontal="center"/>
    </xf>
    <xf numFmtId="169" fontId="8" fillId="3" borderId="0" xfId="0" applyNumberFormat="1" applyFont="1" applyFill="1" applyBorder="1" applyAlignment="1">
      <alignment horizontal="center"/>
    </xf>
    <xf numFmtId="169" fontId="8" fillId="3" borderId="15" xfId="0" applyNumberFormat="1" applyFont="1" applyFill="1" applyBorder="1" applyAlignment="1">
      <alignment horizontal="center"/>
    </xf>
  </cellXfs>
  <cellStyles count="6">
    <cellStyle name="Millares" xfId="1" builtinId="3"/>
    <cellStyle name="Millares [0]" xfId="2" builtinId="6"/>
    <cellStyle name="Normal" xfId="0" builtinId="0"/>
    <cellStyle name="Normal 3" xfId="3"/>
    <cellStyle name="Normal 4" xfId="4"/>
    <cellStyle name="Normal 5"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3.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8.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3.emf"/><Relationship Id="rId1" Type="http://schemas.openxmlformats.org/officeDocument/2006/relationships/image" Target="../media/image8.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3.emf"/><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5.emf"/><Relationship Id="rId1" Type="http://schemas.openxmlformats.org/officeDocument/2006/relationships/image" Target="../media/image14.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323849</xdr:colOff>
      <xdr:row>0</xdr:row>
      <xdr:rowOff>47625</xdr:rowOff>
    </xdr:from>
    <xdr:to>
      <xdr:col>14</xdr:col>
      <xdr:colOff>476250</xdr:colOff>
      <xdr:row>9</xdr:row>
      <xdr:rowOff>35718</xdr:rowOff>
    </xdr:to>
    <xdr:sp macro="" textlink="">
      <xdr:nvSpPr>
        <xdr:cNvPr id="2" name="1 CuadroTexto"/>
        <xdr:cNvSpPr txBox="1"/>
      </xdr:nvSpPr>
      <xdr:spPr>
        <a:xfrm>
          <a:off x="1085849" y="47625"/>
          <a:ext cx="10379870" cy="1488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 sz="1100"/>
        </a:p>
        <a:p>
          <a:pPr algn="ctr"/>
          <a:endParaRPr lang="es-ES" sz="1100" baseline="0"/>
        </a:p>
        <a:p>
          <a:pPr algn="ctr"/>
          <a:endParaRPr lang="es-ES" sz="1100" baseline="0"/>
        </a:p>
        <a:p>
          <a:pPr algn="ctr"/>
          <a:endParaRPr lang="es-ES" sz="1100" baseline="0"/>
        </a:p>
        <a:p>
          <a:pPr algn="ctr"/>
          <a:endParaRPr lang="es-ES" sz="1100" baseline="0"/>
        </a:p>
        <a:p>
          <a:pPr algn="ctr"/>
          <a:endParaRPr lang="es-ES" sz="1100" baseline="0"/>
        </a:p>
        <a:p>
          <a:pPr algn="ctr"/>
          <a:endParaRPr lang="es-ES" sz="1100"/>
        </a:p>
        <a:p>
          <a:endParaRPr lang="es-ES" sz="1100"/>
        </a:p>
        <a:p>
          <a:endParaRPr lang="es-ES" sz="1100"/>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Por el ejercicio anual </a:t>
          </a:r>
          <a:r>
            <a:rPr lang="es-ES_tradnl" sz="1100">
              <a:solidFill>
                <a:sysClr val="windowText" lastClr="000000"/>
              </a:solidFill>
              <a:latin typeface="+mn-lt"/>
              <a:ea typeface="+mn-ea"/>
              <a:cs typeface="+mn-cs"/>
            </a:rPr>
            <a:t>Nº 23 correspondiente </a:t>
          </a:r>
          <a:r>
            <a:rPr lang="es-ES_tradnl" sz="1100">
              <a:solidFill>
                <a:schemeClr val="dk1"/>
              </a:solidFill>
              <a:latin typeface="+mn-lt"/>
              <a:ea typeface="+mn-ea"/>
              <a:cs typeface="+mn-cs"/>
            </a:rPr>
            <a:t>al periodo económico </a:t>
          </a:r>
          <a:r>
            <a:rPr lang="es-ES_tradnl" sz="1100">
              <a:solidFill>
                <a:sysClr val="windowText" lastClr="000000"/>
              </a:solidFill>
              <a:latin typeface="+mn-lt"/>
              <a:ea typeface="+mn-ea"/>
              <a:cs typeface="+mn-cs"/>
            </a:rPr>
            <a:t>entre el 01 de enero de 2020 y el 30 de</a:t>
          </a:r>
          <a:r>
            <a:rPr lang="es-ES_tradnl" sz="1100" baseline="0">
              <a:solidFill>
                <a:sysClr val="windowText" lastClr="000000"/>
              </a:solidFill>
              <a:latin typeface="+mn-lt"/>
              <a:ea typeface="+mn-ea"/>
              <a:cs typeface="+mn-cs"/>
            </a:rPr>
            <a:t> setiembre </a:t>
          </a:r>
          <a:r>
            <a:rPr lang="es-ES_tradnl" sz="1100">
              <a:solidFill>
                <a:sysClr val="windowText" lastClr="000000"/>
              </a:solidFill>
              <a:latin typeface="+mn-lt"/>
              <a:ea typeface="+mn-ea"/>
              <a:cs typeface="+mn-cs"/>
            </a:rPr>
            <a:t>de 2020, con cifras comparativas de conformidad con los P.C.G.A.</a:t>
          </a:r>
          <a:endParaRPr lang="es-ES" sz="1100">
            <a:solidFill>
              <a:sysClr val="windowText" lastClr="000000"/>
            </a:solidFill>
            <a:latin typeface="+mn-lt"/>
            <a:ea typeface="+mn-ea"/>
            <a:cs typeface="+mn-cs"/>
          </a:endParaRPr>
        </a:p>
        <a:p>
          <a:endParaRPr lang="es-ES" sz="1100"/>
        </a:p>
        <a:p>
          <a:endParaRPr lang="es-ES" sz="1100"/>
        </a:p>
        <a:p>
          <a:r>
            <a:rPr lang="es-ES_tradnl" sz="1100" b="1">
              <a:solidFill>
                <a:schemeClr val="dk1"/>
              </a:solidFill>
              <a:latin typeface="+mn-lt"/>
              <a:ea typeface="+mn-ea"/>
              <a:cs typeface="+mn-cs"/>
            </a:rPr>
            <a:t>Denominación			:</a:t>
          </a:r>
          <a:r>
            <a:rPr lang="es-ES" sz="1100" b="1">
              <a:solidFill>
                <a:schemeClr val="dk1"/>
              </a:solidFill>
              <a:latin typeface="+mn-lt"/>
              <a:ea typeface="+mn-ea"/>
              <a:cs typeface="+mn-cs"/>
            </a:rPr>
            <a:t>		</a:t>
          </a:r>
          <a:r>
            <a:rPr lang="es-ES_tradnl" sz="1100">
              <a:solidFill>
                <a:schemeClr val="dk1"/>
              </a:solidFill>
              <a:latin typeface="+mn-lt"/>
              <a:ea typeface="+mn-ea"/>
              <a:cs typeface="+mn-cs"/>
            </a:rPr>
            <a:t>Implementos y Maquinarías Agrícolas Sociedad de Responsabilidad Limitada (IMAG S.R.L.)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Domicilio Legal			:</a:t>
          </a:r>
          <a:r>
            <a:rPr lang="es-ES" sz="1100" b="1">
              <a:solidFill>
                <a:schemeClr val="dk1"/>
              </a:solidFill>
              <a:latin typeface="+mn-lt"/>
              <a:ea typeface="+mn-ea"/>
              <a:cs typeface="+mn-cs"/>
            </a:rPr>
            <a:t>		</a:t>
          </a:r>
          <a:r>
            <a:rPr lang="pt-BR" sz="1100" b="1">
              <a:solidFill>
                <a:schemeClr val="dk1"/>
              </a:solidFill>
              <a:latin typeface="+mn-lt"/>
              <a:ea typeface="+mn-ea"/>
              <a:cs typeface="+mn-cs"/>
            </a:rPr>
            <a:t>Av. Boggiani e/ Facundo Machain</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Actividad Principal:	</a:t>
          </a:r>
          <a:r>
            <a:rPr lang="es-ES" sz="1100" b="1">
              <a:solidFill>
                <a:schemeClr val="dk1"/>
              </a:solidFill>
              <a:latin typeface="+mn-lt"/>
              <a:ea typeface="+mn-ea"/>
              <a:cs typeface="+mn-cs"/>
            </a:rPr>
            <a:t>			</a:t>
          </a:r>
          <a:r>
            <a:rPr lang="es-ES_tradnl" sz="1100">
              <a:solidFill>
                <a:schemeClr val="dk1"/>
              </a:solidFill>
              <a:latin typeface="+mn-lt"/>
              <a:ea typeface="+mn-ea"/>
              <a:cs typeface="+mn-cs"/>
            </a:rPr>
            <a:t>Importación, compra-venta de implementos agrícolas,  purificadores de agua, motores fuera de borda, 					UTV/ATV,  motos, generadores y productos de fuerza.</a:t>
          </a:r>
          <a:endParaRPr lang="es-ES" sz="1100">
            <a:solidFill>
              <a:schemeClr val="dk1"/>
            </a:solidFill>
            <a:latin typeface="+mn-lt"/>
            <a:ea typeface="+mn-ea"/>
            <a:cs typeface="+mn-cs"/>
          </a:endParaRPr>
        </a:p>
        <a:p>
          <a:r>
            <a:rPr lang="es-ES_tradnl" sz="1100" b="1" u="sng">
              <a:solidFill>
                <a:schemeClr val="dk1"/>
              </a:solidFill>
              <a:latin typeface="+mn-lt"/>
              <a:ea typeface="+mn-ea"/>
              <a:cs typeface="+mn-cs"/>
            </a:rPr>
            <a:t>Inscripciones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el Registro Público de Comercio	:</a:t>
          </a:r>
          <a:r>
            <a:rPr lang="es-ES" sz="1100" b="1">
              <a:solidFill>
                <a:schemeClr val="dk1"/>
              </a:solidFill>
              <a:latin typeface="+mn-lt"/>
              <a:ea typeface="+mn-ea"/>
              <a:cs typeface="+mn-cs"/>
            </a:rPr>
            <a:t>		</a:t>
          </a:r>
          <a:r>
            <a:rPr lang="es-ES_tradnl" sz="1100">
              <a:solidFill>
                <a:schemeClr val="dk1"/>
              </a:solidFill>
              <a:latin typeface="+mn-lt"/>
              <a:ea typeface="+mn-ea"/>
              <a:cs typeface="+mn-cs"/>
            </a:rPr>
            <a:t>Nº 1144 de fecha 20/11/97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Del Estatuto o Contrato Social		:</a:t>
          </a:r>
          <a:r>
            <a:rPr lang="es-ES" sz="1100" b="1">
              <a:solidFill>
                <a:schemeClr val="dk1"/>
              </a:solidFill>
              <a:latin typeface="+mn-lt"/>
              <a:ea typeface="+mn-ea"/>
              <a:cs typeface="+mn-cs"/>
            </a:rPr>
            <a:t>		</a:t>
          </a:r>
          <a:r>
            <a:rPr lang="es-ES_tradnl" sz="1100" b="0">
              <a:solidFill>
                <a:schemeClr val="dk1"/>
              </a:solidFill>
              <a:latin typeface="+mn-lt"/>
              <a:ea typeface="+mn-ea"/>
              <a:cs typeface="+mn-cs"/>
            </a:rPr>
            <a:t>Escritura Pública Nº 11 del 12/01/95</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De las Modificaciones		:</a:t>
          </a:r>
          <a:r>
            <a:rPr lang="es-ES" sz="1100" b="1">
              <a:solidFill>
                <a:schemeClr val="dk1"/>
              </a:solidFill>
              <a:latin typeface="+mn-lt"/>
              <a:ea typeface="+mn-ea"/>
              <a:cs typeface="+mn-cs"/>
            </a:rPr>
            <a:t>		</a:t>
          </a:r>
          <a:r>
            <a:rPr lang="es-ES_tradnl" sz="1100">
              <a:solidFill>
                <a:schemeClr val="dk1"/>
              </a:solidFill>
              <a:latin typeface="+mn-lt"/>
              <a:ea typeface="+mn-ea"/>
              <a:cs typeface="+mn-cs"/>
            </a:rPr>
            <a:t>Escritura Pública Nº 135 de fecha 08/10/97, inscripta en el Registro Público de Comercio bajo Nº 					867 Serie “B”, folio 8109 y siguientes de fecha 04/11/97.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68 de  fecha  15/06/98, inscripta en el Registro Público de Comercio   bajo Nº 					708 serie “C”, folio 5586 y siguientes de fecha 01/07/98.</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115 de fecha 30/12/00, inscripta en el Registro Público de Comercio bajo Nº 					40 Serie “A” folio 247 y siguientes de fecha 12/01/01.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79 de fecha 15/06/01, inscripta en el Registro Público de Comercio bajo Nº 						509 Serie “B” folio 5306 y siguientes de fecha 11/07/01.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71 de fecha 01/08/03, inscripta en el Registro Público de Comercio bajo Nº 						785 Serie “B” folio 5586 y siguientes de fecha 18/11/01.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r>
            <a:rPr lang="es-ES_tradnl" sz="1100">
              <a:solidFill>
                <a:schemeClr val="dk1"/>
              </a:solidFill>
              <a:latin typeface="+mn-lt"/>
              <a:ea typeface="+mn-ea"/>
              <a:cs typeface="+mn-cs"/>
            </a:rPr>
            <a:t>					Escritura Pública Nº 10 de fecha 08/02/05, inscripta en el Registro Público de Comercio bajo Nº 						408 Serie “C” folio 4261 y siguientes de fecha 11/04/05.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la Comisión Nacional de Valores	:</a:t>
          </a:r>
          <a:r>
            <a:rPr lang="es-ES" sz="1100" b="1">
              <a:solidFill>
                <a:schemeClr val="dk1"/>
              </a:solidFill>
              <a:latin typeface="+mn-lt"/>
              <a:ea typeface="+mn-ea"/>
              <a:cs typeface="+mn-cs"/>
            </a:rPr>
            <a:t>		</a:t>
          </a:r>
          <a:r>
            <a:rPr lang="es-ES_tradnl" sz="1100">
              <a:solidFill>
                <a:schemeClr val="dk1"/>
              </a:solidFill>
              <a:latin typeface="+mn-lt"/>
              <a:ea typeface="+mn-ea"/>
              <a:cs typeface="+mn-cs"/>
            </a:rPr>
            <a:t>876/05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Vencimiento del Estatuto Social	:</a:t>
          </a:r>
          <a:r>
            <a:rPr lang="es-ES" sz="1100" b="1">
              <a:solidFill>
                <a:schemeClr val="dk1"/>
              </a:solidFill>
              <a:latin typeface="+mn-lt"/>
              <a:ea typeface="+mn-ea"/>
              <a:cs typeface="+mn-cs"/>
            </a:rPr>
            <a:t>		</a:t>
          </a:r>
          <a:r>
            <a:rPr lang="es-ES_tradnl" sz="1100">
              <a:solidFill>
                <a:schemeClr val="dk1"/>
              </a:solidFill>
              <a:latin typeface="+mn-lt"/>
              <a:ea typeface="+mn-ea"/>
              <a:cs typeface="+mn-cs"/>
            </a:rPr>
            <a:t>12 de enero del 2094</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Composición de las acciones		:</a:t>
          </a:r>
          <a:r>
            <a:rPr lang="es-ES" sz="1100" b="1">
              <a:solidFill>
                <a:schemeClr val="dk1"/>
              </a:solidFill>
              <a:latin typeface="+mn-lt"/>
              <a:ea typeface="+mn-ea"/>
              <a:cs typeface="+mn-cs"/>
            </a:rPr>
            <a:t>		</a:t>
          </a:r>
          <a:r>
            <a:rPr lang="en-GB" sz="1100">
              <a:solidFill>
                <a:schemeClr val="dk1"/>
              </a:solidFill>
              <a:latin typeface="+mn-lt"/>
              <a:ea typeface="+mn-ea"/>
              <a:cs typeface="+mn-cs"/>
            </a:rPr>
            <a:t>N/A</a:t>
          </a:r>
          <a:endParaRPr lang="es-ES" sz="1100">
            <a:solidFill>
              <a:schemeClr val="dk1"/>
            </a:solidFill>
            <a:latin typeface="+mn-lt"/>
            <a:ea typeface="+mn-ea"/>
            <a:cs typeface="+mn-cs"/>
          </a:endParaRPr>
        </a:p>
        <a:p>
          <a:endParaRPr lang="es-ES" sz="1100"/>
        </a:p>
      </xdr:txBody>
    </xdr:sp>
    <xdr:clientData/>
  </xdr:twoCellAnchor>
  <xdr:twoCellAnchor>
    <xdr:from>
      <xdr:col>6</xdr:col>
      <xdr:colOff>85725</xdr:colOff>
      <xdr:row>1</xdr:row>
      <xdr:rowOff>142875</xdr:rowOff>
    </xdr:from>
    <xdr:to>
      <xdr:col>10</xdr:col>
      <xdr:colOff>0</xdr:colOff>
      <xdr:row>7</xdr:row>
      <xdr:rowOff>152400</xdr:rowOff>
    </xdr:to>
    <xdr:pic>
      <xdr:nvPicPr>
        <xdr:cNvPr id="4097" name="Picture 1" descr="Guía de anunciantes :: Revista Mandu'a - Información, opinión y ..."/>
        <xdr:cNvPicPr>
          <a:picLocks noChangeAspect="1" noChangeArrowheads="1"/>
        </xdr:cNvPicPr>
      </xdr:nvPicPr>
      <xdr:blipFill>
        <a:blip xmlns:r="http://schemas.openxmlformats.org/officeDocument/2006/relationships" r:embed="rId1"/>
        <a:srcRect t="22535" b="19014"/>
        <a:stretch>
          <a:fillRect/>
        </a:stretch>
      </xdr:blipFill>
      <xdr:spPr bwMode="auto">
        <a:xfrm>
          <a:off x="4657725" y="304800"/>
          <a:ext cx="298132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76200</xdr:rowOff>
    </xdr:from>
    <xdr:to>
      <xdr:col>13</xdr:col>
      <xdr:colOff>57150</xdr:colOff>
      <xdr:row>5</xdr:row>
      <xdr:rowOff>142876</xdr:rowOff>
    </xdr:to>
    <xdr:sp macro="" textlink="">
      <xdr:nvSpPr>
        <xdr:cNvPr id="3" name="2 CuadroTexto"/>
        <xdr:cNvSpPr txBox="1"/>
      </xdr:nvSpPr>
      <xdr:spPr>
        <a:xfrm>
          <a:off x="771525" y="647700"/>
          <a:ext cx="9525000"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_tradnl" sz="1100" b="1">
            <a:solidFill>
              <a:schemeClr val="dk1"/>
            </a:solidFill>
            <a:latin typeface="+mn-lt"/>
            <a:ea typeface="+mn-ea"/>
            <a:cs typeface="+mn-cs"/>
          </a:endParaRPr>
        </a:p>
        <a:p>
          <a:pPr algn="ctr"/>
          <a:r>
            <a:rPr lang="es-ES_tradnl" sz="1100" b="1" i="0" u="none" strike="noStrike">
              <a:solidFill>
                <a:schemeClr val="dk1"/>
              </a:solidFill>
              <a:effectLst>
                <a:outerShdw blurRad="50800" dist="38100" algn="tr" rotWithShape="0">
                  <a:prstClr val="black">
                    <a:alpha val="40000"/>
                  </a:prstClr>
                </a:outerShdw>
              </a:effectLst>
              <a:latin typeface="+mn-lt"/>
              <a:ea typeface="+mn-ea"/>
              <a:cs typeface="+mn-cs"/>
            </a:rPr>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NOTAS A LOS ESTADOS FINANCIEROS </a:t>
          </a:r>
          <a:r>
            <a:rPr lang="es-ES" sz="1200"/>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 Al 30 DE SETIEMBRE DE 2020</a:t>
          </a:r>
          <a:endParaRPr lang="es-ES_tradnl" sz="1100" b="1">
            <a:solidFill>
              <a:schemeClr val="dk1"/>
            </a:solidFill>
            <a:latin typeface="+mn-lt"/>
            <a:ea typeface="+mn-ea"/>
            <a:cs typeface="+mn-cs"/>
          </a:endParaRPr>
        </a:p>
        <a:p>
          <a:endParaRPr lang="es-ES_tradnl" sz="1100" b="1">
            <a:solidFill>
              <a:schemeClr val="dk1"/>
            </a:solidFill>
            <a:latin typeface="+mn-lt"/>
            <a:ea typeface="+mn-ea"/>
            <a:cs typeface="+mn-cs"/>
          </a:endParaRPr>
        </a:p>
        <a:p>
          <a:r>
            <a:rPr lang="es-ES_tradnl" sz="1100" b="1">
              <a:solidFill>
                <a:schemeClr val="dk1"/>
              </a:solidFill>
              <a:latin typeface="+mn-lt"/>
              <a:ea typeface="+mn-ea"/>
              <a:cs typeface="+mn-cs"/>
            </a:rPr>
            <a:t>1.	Ente.</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empresa </a:t>
          </a:r>
          <a:r>
            <a:rPr lang="es-ES_tradnl" sz="1100" b="1">
              <a:solidFill>
                <a:schemeClr val="dk1"/>
              </a:solidFill>
              <a:latin typeface="+mn-lt"/>
              <a:ea typeface="+mn-ea"/>
              <a:cs typeface="+mn-cs"/>
            </a:rPr>
            <a:t>IMAG S.R.L.</a:t>
          </a:r>
          <a:r>
            <a:rPr lang="es-ES_tradnl" sz="1100">
              <a:solidFill>
                <a:schemeClr val="dk1"/>
              </a:solidFill>
              <a:latin typeface="+mn-lt"/>
              <a:ea typeface="+mn-ea"/>
              <a:cs typeface="+mn-cs"/>
            </a:rPr>
            <a:t> fue constituida por Escritura Pública N° 11 de fecha 12 de enero de 1995, e inscripta en el Registro Público de 	Comercio bajo el N°  1144 de fecha 20 de noviembre de 1997. Por Escritura Pública  N° 10 de  fecha 08/01/05, autorizada por la Escribana 	María Inocencia Cristaldo Centurión, fue formalizada la modificación de los estatutos, inscribiéndose en la Dirección General de los Registros 	Públicos, Sección Personas Jurídicas y Asociaciones, con el N° 246 al folio 2945 y siguientes el 05/04/05  y en el Registro Público de Comercio 	con el N° 408  Serie “C” al folio  4261 y siguientes sección contratos el 11/04/05.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por objeto la realización por cuenta propia, individualmente o asociada a terceros, o por cuenta de terceros, de toda clase 	de 	operaciones relacionadas con la compra-venta de implementos agrícolas, motores  eléctricos, importación de vehículos y servicio de taller.</a:t>
          </a:r>
          <a:endParaRPr lang="es-ES" sz="1100">
            <a:solidFill>
              <a:schemeClr val="dk1"/>
            </a:solidFill>
            <a:latin typeface="+mn-lt"/>
            <a:ea typeface="+mn-ea"/>
            <a:cs typeface="+mn-cs"/>
          </a:endParaRPr>
        </a:p>
        <a:p>
          <a:endParaRPr lang="es-ES" sz="1100"/>
        </a:p>
        <a:p>
          <a:r>
            <a:rPr lang="es-ES_tradnl" sz="1100" b="1">
              <a:solidFill>
                <a:schemeClr val="dk1"/>
              </a:solidFill>
              <a:latin typeface="+mn-lt"/>
              <a:ea typeface="+mn-ea"/>
              <a:cs typeface="+mn-cs"/>
            </a:rPr>
            <a:t>2.	Base</a:t>
          </a:r>
          <a:r>
            <a:rPr lang="es-ES_tradnl" sz="1100" b="1" baseline="0">
              <a:solidFill>
                <a:schemeClr val="dk1"/>
              </a:solidFill>
              <a:latin typeface="+mn-lt"/>
              <a:ea typeface="+mn-ea"/>
              <a:cs typeface="+mn-cs"/>
            </a:rPr>
            <a:t> de Preparación y </a:t>
          </a:r>
          <a:r>
            <a:rPr lang="es-ES_tradnl" sz="1100" b="1">
              <a:solidFill>
                <a:schemeClr val="dk1"/>
              </a:solidFill>
              <a:latin typeface="+mn-lt"/>
              <a:ea typeface="+mn-ea"/>
              <a:cs typeface="+mn-cs"/>
            </a:rPr>
            <a:t>Políticas de Contabilidad.</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sus políticas de contabilidad, siguiendo los lineamientos generales de las prácticas contables usuales en el país. Y son</a:t>
          </a:r>
          <a:r>
            <a:rPr lang="es-ES_tradnl" sz="1100" baseline="0">
              <a:solidFill>
                <a:schemeClr val="dk1"/>
              </a:solidFill>
              <a:latin typeface="+mn-lt"/>
              <a:ea typeface="+mn-ea"/>
              <a:cs typeface="+mn-cs"/>
            </a:rPr>
            <a:t> 	presentadas conforme a  lo establecido  en la </a:t>
          </a:r>
          <a:r>
            <a:rPr lang="es-ES_tradnl" sz="1100" b="1" baseline="0">
              <a:solidFill>
                <a:schemeClr val="dk1"/>
              </a:solidFill>
              <a:latin typeface="+mn-lt"/>
              <a:ea typeface="+mn-ea"/>
              <a:cs typeface="+mn-cs"/>
            </a:rPr>
            <a:t>Resolución Nro. 5/92</a:t>
          </a:r>
          <a:r>
            <a:rPr lang="es-ES_tradnl" sz="1100" baseline="0">
              <a:solidFill>
                <a:schemeClr val="dk1"/>
              </a:solidFill>
              <a:latin typeface="+mn-lt"/>
              <a:ea typeface="+mn-ea"/>
              <a:cs typeface="+mn-cs"/>
            </a:rPr>
            <a:t> de la </a:t>
          </a:r>
          <a:r>
            <a:rPr lang="es-ES_tradnl" sz="1100" b="0" baseline="0">
              <a:solidFill>
                <a:schemeClr val="dk1"/>
              </a:solidFill>
              <a:latin typeface="+mn-lt"/>
              <a:ea typeface="+mn-ea"/>
              <a:cs typeface="+mn-cs"/>
            </a:rPr>
            <a:t>Comisión Nacional de Valores - CNV.</a:t>
          </a:r>
          <a:endParaRPr lang="es-ES" sz="1100" b="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  Efectos de la Inflación en los Estados Financieros.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estados financieros han sido preparados sobre la base de cifras históricas y no reconocen en forma integral los efectos de la inflación 	sobre la situación patrimonial, financiera y resultados de la Sociedad al 30 de</a:t>
          </a:r>
          <a:r>
            <a:rPr lang="es-ES_tradnl" sz="1100" baseline="0">
              <a:solidFill>
                <a:schemeClr val="dk1"/>
              </a:solidFill>
              <a:latin typeface="+mn-lt"/>
              <a:ea typeface="+mn-ea"/>
              <a:cs typeface="+mn-cs"/>
            </a:rPr>
            <a:t> setiembre</a:t>
          </a:r>
          <a:r>
            <a:rPr lang="es-ES_tradnl" sz="1100">
              <a:solidFill>
                <a:schemeClr val="dk1"/>
              </a:solidFill>
              <a:latin typeface="+mn-lt"/>
              <a:ea typeface="+mn-ea"/>
              <a:cs typeface="+mn-cs"/>
            </a:rPr>
            <a:t> de 2020. Consecuentemente, no se determina el 	resultado por exposición de la inflación. Constituye, sin embargo, un reconocimiento parcial  del efecto inflacionario, el revalúo de los bienes 	de 	uso practicado de acuerdo a los procedimientos descriptos en el punto </a:t>
          </a:r>
          <a:r>
            <a:rPr lang="es-ES_tradnl" sz="1100" b="1">
              <a:solidFill>
                <a:schemeClr val="dk1"/>
              </a:solidFill>
              <a:latin typeface="+mn-lt"/>
              <a:ea typeface="+mn-ea"/>
              <a:cs typeface="+mn-cs"/>
            </a:rPr>
            <a:t>c)</a:t>
          </a:r>
          <a:r>
            <a:rPr lang="es-ES_tradnl" sz="1100">
              <a:solidFill>
                <a:schemeClr val="dk1"/>
              </a:solidFill>
              <a:latin typeface="+mn-lt"/>
              <a:ea typeface="+mn-ea"/>
              <a:cs typeface="+mn-cs"/>
            </a:rPr>
            <a:t>, de esta nota, y el ajuste de los tipos de cambio de activos y 	pasivos en 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b)Moneda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activos en moneda extranjera se valúan al tipo de cambio comprador vigente a la fecha de cierre y los pasivos se valúan al tipo de cambio 	vendedor, de conformidad con principios de contabilidad generalmente aceptados, a saber:</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r>
            <a:rPr lang="es-ES_tradnl" sz="1100">
              <a:solidFill>
                <a:schemeClr val="dk1"/>
              </a:solidFill>
              <a:latin typeface="+mn-lt"/>
              <a:ea typeface="+mn-ea"/>
              <a:cs typeface="+mn-cs"/>
            </a:rPr>
            <a:t>	Las diferencias netas de cambio devengadas por fluctuaciones en los tipos de cambio entre las fechas de concertación de las operaciones y su 	liquidación o valuación al cierre del período se imputan a resultados en la cuenta Diferencia de Cambio.</a:t>
          </a:r>
        </a:p>
        <a:p>
          <a:endParaRPr lang="es-ES_tradnl" sz="1100">
            <a:solidFill>
              <a:schemeClr val="dk1"/>
            </a:solidFill>
            <a:latin typeface="+mn-lt"/>
            <a:ea typeface="+mn-ea"/>
            <a:cs typeface="+mn-cs"/>
          </a:endParaRPr>
        </a:p>
        <a:p>
          <a:pPr lvl="0"/>
          <a:r>
            <a:rPr lang="es-ES_tradnl" sz="1100" b="1">
              <a:solidFill>
                <a:schemeClr val="dk1"/>
              </a:solidFill>
              <a:latin typeface="+mn-lt"/>
              <a:ea typeface="+mn-ea"/>
              <a:cs typeface="+mn-cs"/>
            </a:rPr>
            <a:t>	c) Bienes de Uso.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bienes de uso se exponen a su costo histórico y revaluados mensualmente al cierre del mes, mediante la aplicación de los coeficientes de 	revalúo establecidos por el Ministerio de Hacienda. Las depreciaciones son también corregidas al mismo índice aplicado a los costos de 	adquisición y computadas mediante cargos periódicos a resultados, suficientes para recuperar el valor de los activos sobre la base del sistema 	lineal, en los años estimados de vida útil.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	d)  Criterio de lo Devengado.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el criterio contable de lo devengado para el reconocimiento de sus egresos. También es aplicada la misma política para el 	reconocimiento de los ingresos.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3.	</a:t>
          </a:r>
          <a:r>
            <a:rPr lang="es-ES_tradnl" sz="1100" b="1">
              <a:solidFill>
                <a:sysClr val="windowText" lastClr="000000"/>
              </a:solidFill>
              <a:latin typeface="+mn-lt"/>
              <a:ea typeface="+mn-ea"/>
              <a:cs typeface="+mn-cs"/>
            </a:rPr>
            <a:t>Previsiones. </a:t>
          </a:r>
          <a:endParaRPr lang="es-ES" sz="1100">
            <a:solidFill>
              <a:sysClr val="windowText" lastClr="000000"/>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constituida al 30 de Setiembre de 2020 estimaciones contables contra malos créditos por valor de Gs 2.141.878.557. En el 	presente periodo fueron constituidas previsiones por valor de Gs. 619.911.260 Las previsiones creadas sobre la cartera de créditos, son 	expuestas en el activo como cuenta regularizadora del rubro créditos.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4. 	Ejercicio Fiscal.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El cierre del ejercicio fiscal es el 31 de diciembre de cada año. Los estados financieros que se presentan abarcan el periodo comprendido entre 	el 	01 de enero y el 30 de setiembre de 2020. Los estados financieros correspondientes al periodo comprendido entre el 01 de enero y el 30 de 	setiembre de 2019 son expuestos con fines comparativos.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r>
            <a:rPr lang="es-ES_tradnl" sz="1100" b="1">
              <a:solidFill>
                <a:schemeClr val="dk1"/>
              </a:solidFill>
              <a:latin typeface="+mn-lt"/>
              <a:ea typeface="+mn-ea"/>
              <a:cs typeface="+mn-cs"/>
            </a:rPr>
            <a:t>5.	Disponibilidades.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Comprende en guaraníes:</a:t>
          </a: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6. 	</a:t>
          </a:r>
          <a:r>
            <a:rPr lang="es-ES_tradnl" sz="1100" b="1">
              <a:solidFill>
                <a:sysClr val="windowText" lastClr="000000"/>
              </a:solidFill>
              <a:latin typeface="+mn-lt"/>
              <a:ea typeface="+mn-ea"/>
              <a:cs typeface="+mn-cs"/>
            </a:rPr>
            <a:t>Deudores por Ventas.</a:t>
          </a:r>
          <a:endParaRPr lang="es-ES" sz="1100">
            <a:solidFill>
              <a:sysClr val="windowText" lastClr="000000"/>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Esta cuenta representa derechos contra terceros (clientes) por ventas realizadas a crédito en guaraníes y en dólares estadounidenses. El saldo 	de 	esta cuenta al 30 de Setiembre de 2020 es de Gs. 11.710.351.096 (Corriente) y de Gs. 3.040.854.557 (No Corriente), y al 30 deSetiembre de 2019 el 	saldo asciende a Gs. 7.986.094.263  (Corriente) y de Gs. 2.320.677.209  (No Corriente).</a:t>
          </a:r>
          <a:endParaRPr lang="es-ES"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7.	</a:t>
          </a:r>
          <a:r>
            <a:rPr lang="es-ES_tradnl" sz="1100" b="1">
              <a:solidFill>
                <a:sysClr val="windowText" lastClr="000000"/>
              </a:solidFill>
              <a:latin typeface="+mn-lt"/>
              <a:ea typeface="+mn-ea"/>
              <a:cs typeface="+mn-cs"/>
            </a:rPr>
            <a:t>Mercaderías para la Reventa.</a:t>
          </a:r>
          <a:endParaRPr lang="es-ES" sz="1100">
            <a:solidFill>
              <a:sysClr val="windowText" lastClr="000000"/>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Las mercaderías han sido valuadas al costo de adquisición y representan entre otras la existencia de vehículos, implementos agrícolas, 	motores eléctricos en general, destinadas a la venta. El saldo de esta cuenta al 30 de Setiembre de 2020 y de 2019 es de Gs. 16.637.273.115 y Gs. 	18.198.232.477 respectivamente.</a:t>
          </a:r>
          <a:endParaRPr lang="es-ES" sz="1100">
            <a:solidFill>
              <a:schemeClr val="dk1"/>
            </a:solidFill>
            <a:latin typeface="+mn-lt"/>
            <a:ea typeface="+mn-ea"/>
            <a:cs typeface="+mn-cs"/>
          </a:endParaRP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8.	Deudas Bancarias y Financieras.</a:t>
          </a:r>
        </a:p>
        <a:p>
          <a:r>
            <a:rPr lang="es-ES" sz="1100">
              <a:solidFill>
                <a:schemeClr val="dk1"/>
              </a:solidFill>
              <a:latin typeface="+mn-lt"/>
              <a:ea typeface="+mn-ea"/>
              <a:cs typeface="+mn-cs"/>
            </a:rPr>
            <a:t>	</a:t>
          </a:r>
        </a:p>
        <a:p>
          <a:r>
            <a:rPr lang="es-ES" sz="1100"/>
            <a:t>                              Dicho rubro se compone de la siguiente</a:t>
          </a:r>
          <a:r>
            <a:rPr lang="es-ES" sz="1100" baseline="0"/>
            <a:t> manera:</a:t>
          </a:r>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9.	</a:t>
          </a:r>
          <a:r>
            <a:rPr lang="es-ES_tradnl" sz="1100" b="1">
              <a:solidFill>
                <a:sysClr val="windowText" lastClr="000000"/>
              </a:solidFill>
              <a:latin typeface="+mn-lt"/>
              <a:ea typeface="+mn-ea"/>
              <a:cs typeface="+mn-cs"/>
            </a:rPr>
            <a:t>Proveedores de Bienes y Servicios.</a:t>
          </a:r>
          <a:endParaRPr lang="es-ES" sz="1100">
            <a:solidFill>
              <a:sysClr val="windowText" lastClr="000000"/>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 cuenta representa obligaciones de la sociedad con los distintos proveedores relacionados con la compra de mercaderías y la prestación de 	servicios tanto en dólares americanos como en guaraníes. El saldo de esta cuenta al 30 de Setiembre de 2020 es de Gs 1.094.294.263 (Corriente) y 	al 30 de setiembre de 2019 el saldo asciende a Gs.</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578.858.548 (Corriente).</a:t>
          </a:r>
          <a:endParaRPr lang="es-ES"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10.	Capital.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composición del Capital al 30 de Setiembre de 2020 y 2019</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comprende:</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pPr lvl="0"/>
          <a:r>
            <a:rPr lang="es-ES_tradnl" sz="1100" b="1">
              <a:solidFill>
                <a:schemeClr val="dk1"/>
              </a:solidFill>
              <a:latin typeface="+mn-lt"/>
              <a:ea typeface="+mn-ea"/>
              <a:cs typeface="+mn-cs"/>
            </a:rPr>
            <a:t>11.	Hecho relevante ocurrido en el presente ejercicio.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Durante las primeras semanas de 2020 se inicio la propagación de un nuevo virus causante de la enfermedad conocida como COVID-19, que a 	la 	fecha de la emisión de los estados financieros se había extendido a muchos países en diversos continentes con un impacto social y 	económico importante. Con fecha 11 de marzo de 2020 la Organización Mundial de la Salud lo declaro una pandemia.</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Es probable que la propagación del Coronavirus (COVID-19) tenga un impacto en cualquiera (o la totalidad) de nuestras operaciones, la de 	nuestros clientes o su cadena de suministro, que podría extenderse a todos los servicios y bienes. Actualmente, se desconoce el alcance de su 	impacto, ya que los hechos y el entorno están cambiando constantemente, incluidas las decisiones externas tales como declaraciones de 	estados de emergencia, cierres nacionales o regionales.</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Dichas decisiones pueden afectar los niveles de suministros y la disponibilidad de mano de obra, ya sea directamente a la Sociedad o a 	cualquiera de nuestros proveedores, clientes o actividades relacionadas, lo que podría reducir a demanda y probablemente afectar nuestra 	actividad y rendimiento. La gerencia esta siguiendo y apoyando todas las decisiones estatales y brinda apoyo a nuestros empleados, 	proveedores y clientes en esta situación excepcional.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xdr:txBody>
    </xdr:sp>
    <xdr:clientData/>
  </xdr:twoCellAnchor>
  <xdr:twoCellAnchor editAs="oneCell">
    <xdr:from>
      <xdr:col>2</xdr:col>
      <xdr:colOff>561975</xdr:colOff>
      <xdr:row>32</xdr:row>
      <xdr:rowOff>38097</xdr:rowOff>
    </xdr:from>
    <xdr:to>
      <xdr:col>11</xdr:col>
      <xdr:colOff>133350</xdr:colOff>
      <xdr:row>36</xdr:row>
      <xdr:rowOff>123822</xdr:rowOff>
    </xdr:to>
    <xdr:pic>
      <xdr:nvPicPr>
        <xdr:cNvPr id="10" name="Picture 2"/>
        <xdr:cNvPicPr>
          <a:picLocks noChangeAspect="1" noChangeArrowheads="1"/>
        </xdr:cNvPicPr>
      </xdr:nvPicPr>
      <xdr:blipFill>
        <a:blip xmlns:r="http://schemas.openxmlformats.org/officeDocument/2006/relationships" r:embed="rId1"/>
        <a:srcRect l="30673" t="49219" r="19912" b="39193"/>
        <a:stretch>
          <a:fillRect/>
        </a:stretch>
      </xdr:blipFill>
      <xdr:spPr bwMode="auto">
        <a:xfrm>
          <a:off x="2085975" y="6134097"/>
          <a:ext cx="6429375" cy="847725"/>
        </a:xfrm>
        <a:prstGeom prst="rect">
          <a:avLst/>
        </a:prstGeom>
        <a:noFill/>
        <a:ln w="1">
          <a:noFill/>
          <a:miter lim="800000"/>
          <a:headEnd/>
          <a:tailEnd type="none" w="med" len="med"/>
        </a:ln>
        <a:effectLst/>
      </xdr:spPr>
    </xdr:pic>
    <xdr:clientData/>
  </xdr:twoCellAnchor>
  <xdr:twoCellAnchor editAs="oneCell">
    <xdr:from>
      <xdr:col>2</xdr:col>
      <xdr:colOff>609600</xdr:colOff>
      <xdr:row>125</xdr:row>
      <xdr:rowOff>180972</xdr:rowOff>
    </xdr:from>
    <xdr:to>
      <xdr:col>10</xdr:col>
      <xdr:colOff>171450</xdr:colOff>
      <xdr:row>133</xdr:row>
      <xdr:rowOff>9522</xdr:rowOff>
    </xdr:to>
    <xdr:pic>
      <xdr:nvPicPr>
        <xdr:cNvPr id="11" name="Picture 3"/>
        <xdr:cNvPicPr>
          <a:picLocks noChangeAspect="1" noChangeArrowheads="1"/>
        </xdr:cNvPicPr>
      </xdr:nvPicPr>
      <xdr:blipFill>
        <a:blip xmlns:r="http://schemas.openxmlformats.org/officeDocument/2006/relationships" r:embed="rId2"/>
        <a:srcRect l="31040" t="57422" r="25476" b="24088"/>
        <a:stretch>
          <a:fillRect/>
        </a:stretch>
      </xdr:blipFill>
      <xdr:spPr bwMode="auto">
        <a:xfrm>
          <a:off x="1990725" y="23993472"/>
          <a:ext cx="5657850" cy="1352550"/>
        </a:xfrm>
        <a:prstGeom prst="rect">
          <a:avLst/>
        </a:prstGeom>
        <a:noFill/>
        <a:ln w="1">
          <a:noFill/>
          <a:miter lim="800000"/>
          <a:headEnd/>
          <a:tailEnd type="none" w="med" len="med"/>
        </a:ln>
        <a:effectLst/>
      </xdr:spPr>
    </xdr:pic>
    <xdr:clientData/>
  </xdr:twoCellAnchor>
  <xdr:twoCellAnchor editAs="oneCell">
    <xdr:from>
      <xdr:col>4</xdr:col>
      <xdr:colOff>76200</xdr:colOff>
      <xdr:row>64</xdr:row>
      <xdr:rowOff>161920</xdr:rowOff>
    </xdr:from>
    <xdr:to>
      <xdr:col>10</xdr:col>
      <xdr:colOff>666750</xdr:colOff>
      <xdr:row>87</xdr:row>
      <xdr:rowOff>28575</xdr:rowOff>
    </xdr:to>
    <xdr:pic>
      <xdr:nvPicPr>
        <xdr:cNvPr id="12" name="Picture 4"/>
        <xdr:cNvPicPr>
          <a:picLocks noChangeAspect="1" noChangeArrowheads="1"/>
        </xdr:cNvPicPr>
      </xdr:nvPicPr>
      <xdr:blipFill>
        <a:blip xmlns:r="http://schemas.openxmlformats.org/officeDocument/2006/relationships" r:embed="rId3"/>
        <a:srcRect l="33016" t="26302" r="27306" b="10417"/>
        <a:stretch>
          <a:fillRect/>
        </a:stretch>
      </xdr:blipFill>
      <xdr:spPr bwMode="auto">
        <a:xfrm>
          <a:off x="2981325" y="12353920"/>
          <a:ext cx="5162550" cy="4248155"/>
        </a:xfrm>
        <a:prstGeom prst="rect">
          <a:avLst/>
        </a:prstGeom>
        <a:noFill/>
        <a:ln w="1">
          <a:noFill/>
          <a:miter lim="800000"/>
          <a:headEnd/>
          <a:tailEnd type="none" w="med" len="med"/>
        </a:ln>
        <a:effectLst/>
      </xdr:spPr>
    </xdr:pic>
    <xdr:clientData/>
  </xdr:twoCellAnchor>
  <xdr:twoCellAnchor editAs="oneCell">
    <xdr:from>
      <xdr:col>2</xdr:col>
      <xdr:colOff>628650</xdr:colOff>
      <xdr:row>102</xdr:row>
      <xdr:rowOff>104770</xdr:rowOff>
    </xdr:from>
    <xdr:to>
      <xdr:col>9</xdr:col>
      <xdr:colOff>457200</xdr:colOff>
      <xdr:row>115</xdr:row>
      <xdr:rowOff>9525</xdr:rowOff>
    </xdr:to>
    <xdr:pic>
      <xdr:nvPicPr>
        <xdr:cNvPr id="13" name="Picture 5"/>
        <xdr:cNvPicPr>
          <a:picLocks noChangeAspect="1" noChangeArrowheads="1"/>
        </xdr:cNvPicPr>
      </xdr:nvPicPr>
      <xdr:blipFill>
        <a:blip xmlns:r="http://schemas.openxmlformats.org/officeDocument/2006/relationships" r:embed="rId4"/>
        <a:srcRect l="32943" t="31901" r="27379" b="38802"/>
        <a:stretch>
          <a:fillRect/>
        </a:stretch>
      </xdr:blipFill>
      <xdr:spPr bwMode="auto">
        <a:xfrm>
          <a:off x="2009775" y="19535770"/>
          <a:ext cx="5162550" cy="238125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800100</xdr:colOff>
      <xdr:row>28</xdr:row>
      <xdr:rowOff>0</xdr:rowOff>
    </xdr:from>
    <xdr:to>
      <xdr:col>8</xdr:col>
      <xdr:colOff>38100</xdr:colOff>
      <xdr:row>29</xdr:row>
      <xdr:rowOff>152400</xdr:rowOff>
    </xdr:to>
    <xdr:sp macro="" textlink="">
      <xdr:nvSpPr>
        <xdr:cNvPr id="2049" name="WordArt 1"/>
        <xdr:cNvSpPr>
          <a:spLocks noChangeArrowheads="1" noChangeShapeType="1" noTextEdit="1"/>
        </xdr:cNvSpPr>
      </xdr:nvSpPr>
      <xdr:spPr bwMode="auto">
        <a:xfrm>
          <a:off x="4838700" y="5629275"/>
          <a:ext cx="3695700" cy="36195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2050" name="WordArt 2"/>
        <xdr:cNvSpPr>
          <a:spLocks noChangeArrowheads="1" noChangeShapeType="1" noTextEdit="1"/>
        </xdr:cNvSpPr>
      </xdr:nvSpPr>
      <xdr:spPr bwMode="auto">
        <a:xfrm>
          <a:off x="4829175" y="3238500"/>
          <a:ext cx="3695700" cy="4095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800100</xdr:colOff>
      <xdr:row>28</xdr:row>
      <xdr:rowOff>0</xdr:rowOff>
    </xdr:from>
    <xdr:to>
      <xdr:col>8</xdr:col>
      <xdr:colOff>38100</xdr:colOff>
      <xdr:row>29</xdr:row>
      <xdr:rowOff>152400</xdr:rowOff>
    </xdr:to>
    <xdr:sp macro="" textlink="">
      <xdr:nvSpPr>
        <xdr:cNvPr id="4" name="WordArt 1"/>
        <xdr:cNvSpPr>
          <a:spLocks noChangeArrowheads="1" noChangeShapeType="1" noTextEdit="1"/>
        </xdr:cNvSpPr>
      </xdr:nvSpPr>
      <xdr:spPr bwMode="auto">
        <a:xfrm>
          <a:off x="4838700" y="5276850"/>
          <a:ext cx="3695700" cy="34290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5" name="WordArt 2"/>
        <xdr:cNvSpPr>
          <a:spLocks noChangeArrowheads="1" noChangeShapeType="1" noTextEdit="1"/>
        </xdr:cNvSpPr>
      </xdr:nvSpPr>
      <xdr:spPr bwMode="auto">
        <a:xfrm>
          <a:off x="4829175" y="3067050"/>
          <a:ext cx="3695700" cy="3714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16</xdr:row>
      <xdr:rowOff>0</xdr:rowOff>
    </xdr:from>
    <xdr:to>
      <xdr:col>4</xdr:col>
      <xdr:colOff>904875</xdr:colOff>
      <xdr:row>18</xdr:row>
      <xdr:rowOff>76200</xdr:rowOff>
    </xdr:to>
    <xdr:sp macro="" textlink="">
      <xdr:nvSpPr>
        <xdr:cNvPr id="3073" name="WordArt 1"/>
        <xdr:cNvSpPr>
          <a:spLocks noChangeArrowheads="1" noChangeShapeType="1" noTextEdit="1"/>
        </xdr:cNvSpPr>
      </xdr:nvSpPr>
      <xdr:spPr bwMode="auto">
        <a:xfrm>
          <a:off x="2362200" y="2857500"/>
          <a:ext cx="3019425" cy="45720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3074" name="WordArt 2"/>
        <xdr:cNvSpPr>
          <a:spLocks noChangeArrowheads="1" noChangeShapeType="1" noTextEdit="1"/>
        </xdr:cNvSpPr>
      </xdr:nvSpPr>
      <xdr:spPr bwMode="auto">
        <a:xfrm>
          <a:off x="2362200" y="4000500"/>
          <a:ext cx="3019425" cy="44767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16</xdr:row>
      <xdr:rowOff>0</xdr:rowOff>
    </xdr:from>
    <xdr:to>
      <xdr:col>4</xdr:col>
      <xdr:colOff>904875</xdr:colOff>
      <xdr:row>18</xdr:row>
      <xdr:rowOff>76200</xdr:rowOff>
    </xdr:to>
    <xdr:sp macro="" textlink="">
      <xdr:nvSpPr>
        <xdr:cNvPr id="4" name="WordArt 1"/>
        <xdr:cNvSpPr>
          <a:spLocks noChangeArrowheads="1" noChangeShapeType="1" noTextEdit="1"/>
        </xdr:cNvSpPr>
      </xdr:nvSpPr>
      <xdr:spPr bwMode="auto">
        <a:xfrm>
          <a:off x="2362200" y="2667000"/>
          <a:ext cx="3019425" cy="40005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5" name="WordArt 2"/>
        <xdr:cNvSpPr>
          <a:spLocks noChangeArrowheads="1" noChangeShapeType="1" noTextEdit="1"/>
        </xdr:cNvSpPr>
      </xdr:nvSpPr>
      <xdr:spPr bwMode="auto">
        <a:xfrm>
          <a:off x="2362200" y="3705225"/>
          <a:ext cx="3019425" cy="39052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95250</xdr:colOff>
      <xdr:row>1</xdr:row>
      <xdr:rowOff>0</xdr:rowOff>
    </xdr:from>
    <xdr:ext cx="35266" cy="348596"/>
    <xdr:sp macro="" textlink="">
      <xdr:nvSpPr>
        <xdr:cNvPr id="7170" name="Rectangle 2"/>
        <xdr:cNvSpPr>
          <a:spLocks noChangeArrowheads="1"/>
        </xdr:cNvSpPr>
      </xdr:nvSpPr>
      <xdr:spPr bwMode="auto">
        <a:xfrm>
          <a:off x="2571750"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7175" name="Rectangle 7"/>
        <xdr:cNvSpPr>
          <a:spLocks noChangeArrowheads="1"/>
        </xdr:cNvSpPr>
      </xdr:nvSpPr>
      <xdr:spPr bwMode="auto">
        <a:xfrm>
          <a:off x="9525" y="0"/>
          <a:ext cx="105798"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1</xdr:col>
      <xdr:colOff>0</xdr:colOff>
      <xdr:row>1</xdr:row>
      <xdr:rowOff>0</xdr:rowOff>
    </xdr:from>
    <xdr:ext cx="0" cy="157854"/>
    <xdr:sp macro="" textlink="">
      <xdr:nvSpPr>
        <xdr:cNvPr id="7176" name="Rectangle 8"/>
        <xdr:cNvSpPr>
          <a:spLocks noChangeArrowheads="1"/>
        </xdr:cNvSpPr>
      </xdr:nvSpPr>
      <xdr:spPr bwMode="auto">
        <a:xfrm>
          <a:off x="0"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7702" name="Rectangle 22"/>
        <xdr:cNvSpPr>
          <a:spLocks noChangeArrowheads="1"/>
        </xdr:cNvSpPr>
      </xdr:nvSpPr>
      <xdr:spPr bwMode="auto">
        <a:xfrm>
          <a:off x="2333625" y="0"/>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7191" name="Rectangle 23"/>
        <xdr:cNvSpPr>
          <a:spLocks noChangeArrowheads="1"/>
        </xdr:cNvSpPr>
      </xdr:nvSpPr>
      <xdr:spPr bwMode="auto">
        <a:xfrm>
          <a:off x="6166757"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7196" name="Rectangle 28"/>
        <xdr:cNvSpPr>
          <a:spLocks noChangeArrowheads="1"/>
        </xdr:cNvSpPr>
      </xdr:nvSpPr>
      <xdr:spPr bwMode="auto">
        <a:xfrm>
          <a:off x="678996" y="0"/>
          <a:ext cx="141064"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7197" name="Rectangle 29"/>
        <xdr:cNvSpPr>
          <a:spLocks noChangeArrowheads="1"/>
        </xdr:cNvSpPr>
      </xdr:nvSpPr>
      <xdr:spPr bwMode="auto">
        <a:xfrm>
          <a:off x="669471"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9"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0"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11"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2"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3"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14"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15"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6"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17"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8"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9"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0"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21"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22"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78581</xdr:rowOff>
    </xdr:to>
    <xdr:sp macro="" textlink="">
      <xdr:nvSpPr>
        <xdr:cNvPr id="23"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24"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25"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6"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MAG%20S.R.L\BG%20y%20Anexos%2030.06.2012%20Ima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BG%20y%20Anexos%20Imag%20%20AL%2030-06-12%20P3d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C&#233;s@r%20Compaq/CsystemAs/Laboral/ALPA%20cas/SAECA/IMAG%20SRL/2012/BG%20y%20Anexos%20Imag%20%20Mar-2012%20CES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esktop/CONTABILIDAD/JOSE/CNV/2020/09%20Setiembre/Calculo%20de%20Flujo%20de%20Efectivo-09%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ditores/AppData/Local/Temp/Temp2_enviandoporcorreoelectrnicoaaabacadaea.zip/BG%20y%20Anexos%20Imag%20%20Mar-2012%20Definitivo%20impre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AUDITORIA/CLIENTES/SOCIEDADES/2012/IMAG%20S.R.L/31-12-12/31-12-12/BG%20y%20Anexos%20Imag%20%20Setiembre%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Auditores\Downloads\BG%20y%20Anexos%20Imag%20%20Mar-2012%20Final%20(3)%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UDITORIA%20LUZ/2019/IMAG/INFORME%20BOLSA/BG%20y%20Anexos%20Imag%20%20al%2031-12-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esktop/CONTABILIDAD/JOSE/CNV/2020/09%20Setiembre/09%20Setiembre/09%20Anexo%20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IMAG/BG%20y%20Anexos%20Imag%20%20Mar-2012%20Final%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B.p Fluj."/>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F"/>
      <sheetName val="E"/>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A_SIERR"/>
      <sheetName val="Hoja3"/>
    </sheetNames>
    <sheetDataSet>
      <sheetData sheetId="0" refreshError="1"/>
      <sheetData sheetId="1" refreshError="1"/>
      <sheetData sheetId="2" refreshError="1">
        <row r="3">
          <cell r="A3" t="str">
            <v xml:space="preserve">POR EL PERIODO COMPRENDIDO ENTRE EL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Hoja9"/>
      <sheetName val="Hoja10"/>
    </sheetNames>
    <sheetDataSet>
      <sheetData sheetId="0"/>
      <sheetData sheetId="1"/>
      <sheetData sheetId="2"/>
      <sheetData sheetId="3"/>
      <sheetData sheetId="4"/>
      <sheetData sheetId="5">
        <row r="132">
          <cell r="J132">
            <v>100000000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ow r="2">
          <cell r="A2" t="str">
            <v xml:space="preserve">BALANCE GENERAL </v>
          </cell>
        </row>
      </sheetData>
      <sheetData sheetId="1">
        <row r="56">
          <cell r="G56">
            <v>295698994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B4" t="str">
            <v>BALANCE GENERAL</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c.a previsiones act"/>
      <sheetName val="c.a prev. pasivo"/>
    </sheetNames>
    <sheetDataSet>
      <sheetData sheetId="0">
        <row r="14">
          <cell r="D14">
            <v>998621040</v>
          </cell>
        </row>
      </sheetData>
      <sheetData sheetId="1" refreshError="1"/>
      <sheetData sheetId="2">
        <row r="11">
          <cell r="D11">
            <v>-19369231445</v>
          </cell>
          <cell r="F11">
            <v>-17114669187</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09"/>
      <sheetName val="C.Aux."/>
    </sheetNames>
    <sheetDataSet>
      <sheetData sheetId="0" refreshError="1"/>
      <sheetData sheetId="1">
        <row r="12">
          <cell r="D12">
            <v>53092712</v>
          </cell>
        </row>
        <row r="20">
          <cell r="D20">
            <v>389138029</v>
          </cell>
        </row>
        <row r="23">
          <cell r="D23">
            <v>34289986</v>
          </cell>
        </row>
        <row r="25">
          <cell r="D25">
            <v>37281438</v>
          </cell>
        </row>
        <row r="28">
          <cell r="D28">
            <v>263501759</v>
          </cell>
        </row>
        <row r="30">
          <cell r="D30">
            <v>657526</v>
          </cell>
        </row>
        <row r="32">
          <cell r="D32">
            <v>46016665</v>
          </cell>
        </row>
        <row r="43">
          <cell r="D43">
            <v>83689506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bodyPr wrap="none" fromWordArt="1">
        <a:prstTxWarp prst="textPlain">
          <a:avLst>
            <a:gd name="adj" fmla="val 50000"/>
          </a:avLst>
        </a:prstTxWarp>
      </a:bodyPr>
      <a:lstStyle>
        <a:defPPr algn="ctr" rtl="0">
          <a:defRPr sz="1600" kern="10" spc="0">
            <a:ln w="9525">
              <a:solidFill>
                <a:srgbClr val="000000"/>
              </a:solidFill>
              <a:round/>
              <a:headEnd/>
              <a:tailEnd/>
            </a:ln>
            <a:solidFill>
              <a:srgbClr val="FFFFFF"/>
            </a:solidFill>
            <a:effectLst/>
            <a:latin typeface="Times New Roman"/>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43:N45"/>
  <sheetViews>
    <sheetView topLeftCell="A139" zoomScale="80" zoomScaleNormal="80" workbookViewId="0">
      <selection activeCell="J46" sqref="J46"/>
    </sheetView>
  </sheetViews>
  <sheetFormatPr baseColWidth="10" defaultRowHeight="12.75" x14ac:dyDescent="0.2"/>
  <cols>
    <col min="1" max="16384" width="11.42578125" style="9"/>
  </cols>
  <sheetData>
    <row r="43" spans="2:14" x14ac:dyDescent="0.2">
      <c r="D43" s="10"/>
      <c r="N43" s="11"/>
    </row>
    <row r="44" spans="2:14" ht="20.25" customHeight="1" x14ac:dyDescent="0.2">
      <c r="B44" s="449"/>
      <c r="C44" s="449"/>
      <c r="D44" s="449"/>
      <c r="G44" s="449"/>
      <c r="H44" s="449"/>
      <c r="I44" s="449"/>
      <c r="J44" s="449"/>
      <c r="K44" s="449"/>
      <c r="L44" s="449"/>
      <c r="M44" s="449"/>
      <c r="N44" s="11"/>
    </row>
    <row r="45" spans="2:14" ht="21" customHeight="1" x14ac:dyDescent="0.2">
      <c r="B45" s="450"/>
      <c r="C45" s="450"/>
      <c r="D45" s="450"/>
      <c r="G45" s="450"/>
      <c r="H45" s="450"/>
      <c r="I45" s="450"/>
      <c r="J45" s="450"/>
      <c r="K45" s="450"/>
      <c r="L45" s="450"/>
      <c r="M45" s="450"/>
      <c r="N45" s="12"/>
    </row>
  </sheetData>
  <mergeCells count="6">
    <mergeCell ref="B44:D44"/>
    <mergeCell ref="B45:D45"/>
    <mergeCell ref="K44:M44"/>
    <mergeCell ref="K45:M45"/>
    <mergeCell ref="G44:J44"/>
    <mergeCell ref="G45:J45"/>
  </mergeCells>
  <pageMargins left="0.7" right="0.7" top="0.75" bottom="0.75" header="0.3" footer="0.3"/>
  <pageSetup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N47"/>
  <sheetViews>
    <sheetView showGridLines="0" topLeftCell="A28" zoomScale="80" zoomScaleNormal="80" workbookViewId="0">
      <selection activeCell="A44" sqref="A44:D44"/>
    </sheetView>
  </sheetViews>
  <sheetFormatPr baseColWidth="10" defaultRowHeight="12.75" x14ac:dyDescent="0.2"/>
  <cols>
    <col min="1" max="1" width="28.5703125" style="53" bestFit="1" customWidth="1"/>
    <col min="2" max="2" width="6.5703125" style="53" bestFit="1" customWidth="1"/>
    <col min="3" max="5" width="9.5703125" style="53" bestFit="1" customWidth="1"/>
    <col min="6" max="6" width="13" style="53" bestFit="1" customWidth="1"/>
    <col min="7" max="7" width="7.28515625" style="53" bestFit="1" customWidth="1"/>
    <col min="8" max="8" width="10.85546875" style="53" bestFit="1" customWidth="1"/>
    <col min="9" max="9" width="13.140625" style="53" bestFit="1" customWidth="1"/>
    <col min="10" max="10" width="10.140625" style="53" bestFit="1" customWidth="1"/>
    <col min="11" max="11" width="8" style="53" bestFit="1" customWidth="1"/>
    <col min="12" max="12" width="10.5703125" style="53" bestFit="1" customWidth="1"/>
    <col min="13" max="13" width="16" style="53" bestFit="1" customWidth="1"/>
    <col min="14" max="16384" width="11.42578125" style="53"/>
  </cols>
  <sheetData>
    <row r="1" spans="1:14" x14ac:dyDescent="0.2">
      <c r="M1" s="49" t="s">
        <v>46</v>
      </c>
    </row>
    <row r="2" spans="1:14" x14ac:dyDescent="0.2">
      <c r="A2" s="465" t="str">
        <f>+[5]ACTIVO!A2</f>
        <v xml:space="preserve">BALANCE GENERAL </v>
      </c>
      <c r="B2" s="465"/>
      <c r="C2" s="465"/>
      <c r="D2" s="465"/>
      <c r="E2" s="465"/>
      <c r="F2" s="465"/>
      <c r="G2" s="465"/>
      <c r="H2" s="465"/>
      <c r="I2" s="465"/>
      <c r="J2" s="465"/>
      <c r="K2" s="465"/>
      <c r="L2" s="465"/>
      <c r="M2" s="465"/>
    </row>
    <row r="3" spans="1:14" x14ac:dyDescent="0.2">
      <c r="A3" s="465" t="str">
        <f>+B!B3</f>
        <v>1° DE ENERO Y EL 30 DE SETIEMBRE DE 2020 y 2019</v>
      </c>
      <c r="B3" s="465"/>
      <c r="C3" s="465"/>
      <c r="D3" s="465"/>
      <c r="E3" s="465"/>
      <c r="F3" s="465"/>
      <c r="G3" s="465"/>
      <c r="H3" s="465"/>
      <c r="I3" s="465"/>
      <c r="J3" s="465"/>
      <c r="K3" s="465"/>
      <c r="L3" s="465"/>
      <c r="M3" s="465"/>
    </row>
    <row r="4" spans="1:14" x14ac:dyDescent="0.2">
      <c r="A4" s="465" t="s">
        <v>32</v>
      </c>
      <c r="B4" s="465"/>
      <c r="C4" s="465"/>
      <c r="D4" s="465"/>
      <c r="E4" s="465"/>
      <c r="F4" s="465"/>
      <c r="G4" s="465"/>
      <c r="H4" s="465"/>
      <c r="I4" s="465"/>
      <c r="J4" s="465"/>
      <c r="K4" s="465"/>
      <c r="L4" s="465"/>
      <c r="M4" s="465"/>
    </row>
    <row r="5" spans="1:14" x14ac:dyDescent="0.2">
      <c r="A5" s="49"/>
      <c r="B5" s="49"/>
      <c r="C5" s="49"/>
      <c r="D5" s="49"/>
      <c r="E5" s="49"/>
      <c r="F5" s="49"/>
      <c r="G5" s="49"/>
      <c r="H5" s="49"/>
      <c r="I5" s="49"/>
      <c r="J5" s="49"/>
      <c r="K5" s="49"/>
      <c r="L5" s="49"/>
      <c r="M5" s="49"/>
    </row>
    <row r="6" spans="1:14" x14ac:dyDescent="0.2">
      <c r="A6" s="458" t="s">
        <v>400</v>
      </c>
      <c r="B6" s="458"/>
      <c r="C6" s="458"/>
      <c r="D6" s="458"/>
      <c r="E6" s="458"/>
      <c r="F6" s="458"/>
      <c r="G6" s="458"/>
      <c r="H6" s="458"/>
      <c r="I6" s="458"/>
      <c r="J6" s="458"/>
      <c r="K6" s="458"/>
      <c r="L6" s="458"/>
    </row>
    <row r="7" spans="1:14" x14ac:dyDescent="0.2">
      <c r="A7" s="76"/>
      <c r="B7" s="76"/>
      <c r="C7" s="76"/>
      <c r="D7" s="76"/>
      <c r="E7" s="76"/>
      <c r="F7" s="76"/>
      <c r="G7" s="76"/>
      <c r="H7" s="76"/>
      <c r="I7" s="76"/>
      <c r="J7" s="76"/>
      <c r="K7" s="76"/>
      <c r="L7" s="76"/>
    </row>
    <row r="8" spans="1:14" x14ac:dyDescent="0.2">
      <c r="A8" s="465" t="s">
        <v>47</v>
      </c>
      <c r="B8" s="465"/>
      <c r="C8" s="465"/>
      <c r="D8" s="465"/>
      <c r="E8" s="465"/>
      <c r="F8" s="465"/>
      <c r="G8" s="465"/>
      <c r="H8" s="465"/>
      <c r="I8" s="465"/>
      <c r="J8" s="465"/>
      <c r="K8" s="465"/>
      <c r="L8" s="465"/>
      <c r="M8" s="465"/>
      <c r="N8" s="49"/>
    </row>
    <row r="9" spans="1:14" x14ac:dyDescent="0.2">
      <c r="A9" s="465" t="s">
        <v>48</v>
      </c>
      <c r="B9" s="465"/>
      <c r="C9" s="465"/>
      <c r="D9" s="465"/>
      <c r="E9" s="465"/>
      <c r="F9" s="465"/>
      <c r="G9" s="465"/>
      <c r="H9" s="465"/>
      <c r="I9" s="465"/>
      <c r="J9" s="465"/>
      <c r="K9" s="465"/>
      <c r="L9" s="465"/>
      <c r="M9" s="465"/>
    </row>
    <row r="12" spans="1:14" x14ac:dyDescent="0.2">
      <c r="A12" s="211" t="s">
        <v>49</v>
      </c>
      <c r="B12" s="208"/>
      <c r="C12" s="211" t="s">
        <v>50</v>
      </c>
      <c r="D12" s="208"/>
      <c r="E12" s="211" t="s">
        <v>50</v>
      </c>
      <c r="F12" s="211" t="s">
        <v>50</v>
      </c>
      <c r="G12" s="211" t="s">
        <v>51</v>
      </c>
      <c r="H12" s="211" t="s">
        <v>51</v>
      </c>
      <c r="I12" s="504" t="s">
        <v>52</v>
      </c>
      <c r="J12" s="505"/>
      <c r="K12" s="505"/>
      <c r="L12" s="505"/>
      <c r="M12" s="506"/>
    </row>
    <row r="13" spans="1:14" x14ac:dyDescent="0.2">
      <c r="A13" s="212" t="s">
        <v>53</v>
      </c>
      <c r="B13" s="209"/>
      <c r="C13" s="212" t="s">
        <v>54</v>
      </c>
      <c r="D13" s="209"/>
      <c r="E13" s="212" t="s">
        <v>54</v>
      </c>
      <c r="F13" s="212" t="s">
        <v>55</v>
      </c>
      <c r="G13" s="212" t="s">
        <v>56</v>
      </c>
      <c r="H13" s="212" t="s">
        <v>57</v>
      </c>
      <c r="I13" s="211" t="s">
        <v>58</v>
      </c>
      <c r="J13" s="211" t="s">
        <v>59</v>
      </c>
      <c r="K13" s="208"/>
      <c r="L13" s="504" t="s">
        <v>60</v>
      </c>
      <c r="M13" s="506"/>
    </row>
    <row r="14" spans="1:14" x14ac:dyDescent="0.2">
      <c r="A14" s="214" t="s">
        <v>61</v>
      </c>
      <c r="B14" s="213" t="s">
        <v>62</v>
      </c>
      <c r="C14" s="214" t="s">
        <v>63</v>
      </c>
      <c r="D14" s="213" t="s">
        <v>64</v>
      </c>
      <c r="E14" s="214" t="s">
        <v>65</v>
      </c>
      <c r="F14" s="214" t="s">
        <v>66</v>
      </c>
      <c r="G14" s="214" t="s">
        <v>67</v>
      </c>
      <c r="H14" s="214" t="s">
        <v>68</v>
      </c>
      <c r="I14" s="214" t="s">
        <v>69</v>
      </c>
      <c r="J14" s="214" t="s">
        <v>70</v>
      </c>
      <c r="K14" s="213" t="s">
        <v>17</v>
      </c>
      <c r="L14" s="232" t="s">
        <v>71</v>
      </c>
      <c r="M14" s="232" t="s">
        <v>72</v>
      </c>
    </row>
    <row r="15" spans="1:14" x14ac:dyDescent="0.2">
      <c r="A15" s="215"/>
      <c r="B15" s="215"/>
      <c r="C15" s="215"/>
      <c r="D15" s="215"/>
      <c r="E15" s="215"/>
      <c r="F15" s="215"/>
      <c r="G15" s="215"/>
      <c r="H15" s="215"/>
      <c r="I15" s="215"/>
      <c r="J15" s="215"/>
      <c r="K15" s="215"/>
      <c r="L15" s="215"/>
      <c r="M15" s="215"/>
    </row>
    <row r="16" spans="1:14" x14ac:dyDescent="0.2">
      <c r="A16" s="218"/>
      <c r="B16" s="218"/>
      <c r="C16" s="218"/>
      <c r="D16" s="218"/>
      <c r="E16" s="218"/>
      <c r="F16" s="218"/>
      <c r="G16" s="218"/>
      <c r="H16" s="218"/>
      <c r="I16" s="218"/>
      <c r="J16" s="218"/>
      <c r="K16" s="218"/>
      <c r="L16" s="218"/>
      <c r="M16" s="218"/>
    </row>
    <row r="17" spans="1:13" x14ac:dyDescent="0.2">
      <c r="A17" s="233" t="s">
        <v>73</v>
      </c>
      <c r="B17" s="218"/>
      <c r="C17" s="218"/>
      <c r="D17" s="218"/>
      <c r="E17" s="218"/>
      <c r="F17" s="218"/>
      <c r="G17" s="218"/>
      <c r="H17" s="218"/>
      <c r="I17" s="218"/>
      <c r="J17" s="218"/>
      <c r="K17" s="218"/>
      <c r="L17" s="218"/>
      <c r="M17" s="218"/>
    </row>
    <row r="18" spans="1:13" x14ac:dyDescent="0.2">
      <c r="A18" s="233" t="s">
        <v>74</v>
      </c>
      <c r="B18" s="218"/>
      <c r="C18" s="234"/>
      <c r="D18" s="234"/>
      <c r="E18" s="234"/>
      <c r="F18" s="234"/>
      <c r="G18" s="234"/>
      <c r="H18" s="234"/>
      <c r="I18" s="234"/>
      <c r="J18" s="234"/>
      <c r="K18" s="234"/>
      <c r="L18" s="234"/>
      <c r="M18" s="234"/>
    </row>
    <row r="19" spans="1:13" x14ac:dyDescent="0.2">
      <c r="A19" s="233"/>
      <c r="B19" s="218"/>
      <c r="C19" s="218"/>
      <c r="D19" s="218"/>
      <c r="E19" s="218"/>
      <c r="F19" s="218"/>
      <c r="G19" s="218"/>
      <c r="H19" s="218"/>
      <c r="I19" s="218"/>
      <c r="J19" s="218"/>
      <c r="K19" s="218"/>
      <c r="L19" s="218"/>
      <c r="M19" s="218"/>
    </row>
    <row r="20" spans="1:13" x14ac:dyDescent="0.2">
      <c r="A20" s="233"/>
      <c r="B20" s="218"/>
      <c r="C20" s="218"/>
      <c r="D20" s="218"/>
      <c r="E20" s="218"/>
      <c r="F20" s="218"/>
      <c r="G20" s="218"/>
      <c r="H20" s="218"/>
      <c r="I20" s="218"/>
      <c r="J20" s="218"/>
      <c r="K20" s="218"/>
      <c r="L20" s="218"/>
      <c r="M20" s="218"/>
    </row>
    <row r="21" spans="1:13" x14ac:dyDescent="0.2">
      <c r="A21" s="219"/>
      <c r="B21" s="219"/>
      <c r="C21" s="219"/>
      <c r="D21" s="219"/>
      <c r="E21" s="219"/>
      <c r="F21" s="219"/>
      <c r="G21" s="219"/>
      <c r="H21" s="219"/>
      <c r="I21" s="219"/>
      <c r="J21" s="219"/>
      <c r="K21" s="219"/>
      <c r="L21" s="219"/>
      <c r="M21" s="219"/>
    </row>
    <row r="22" spans="1:13" x14ac:dyDescent="0.2">
      <c r="A22" s="210"/>
      <c r="B22" s="171"/>
      <c r="C22" s="171"/>
      <c r="D22" s="171"/>
      <c r="E22" s="171"/>
      <c r="F22" s="171"/>
      <c r="G22" s="210"/>
      <c r="M22" s="235"/>
    </row>
    <row r="23" spans="1:13" x14ac:dyDescent="0.2">
      <c r="A23" s="236" t="s">
        <v>424</v>
      </c>
      <c r="B23" s="135"/>
      <c r="C23" s="135"/>
      <c r="D23" s="135"/>
      <c r="E23" s="135"/>
      <c r="F23" s="135"/>
      <c r="G23" s="236"/>
      <c r="M23" s="237"/>
    </row>
    <row r="24" spans="1:13" x14ac:dyDescent="0.2">
      <c r="A24" s="238"/>
      <c r="B24" s="135"/>
      <c r="C24" s="135"/>
      <c r="D24" s="135"/>
      <c r="E24" s="135"/>
      <c r="F24" s="135"/>
      <c r="G24" s="238"/>
      <c r="M24" s="237"/>
    </row>
    <row r="25" spans="1:13" x14ac:dyDescent="0.2">
      <c r="A25" s="236" t="str">
        <f>+B!B23</f>
        <v>Totales al 30/09/2019</v>
      </c>
      <c r="B25" s="135"/>
      <c r="C25" s="135"/>
      <c r="D25" s="135"/>
      <c r="E25" s="135"/>
      <c r="F25" s="135"/>
      <c r="G25" s="239"/>
      <c r="M25" s="237"/>
    </row>
    <row r="26" spans="1:13" x14ac:dyDescent="0.2">
      <c r="A26" s="240"/>
      <c r="M26" s="241"/>
    </row>
    <row r="27" spans="1:13" x14ac:dyDescent="0.2">
      <c r="A27" s="215"/>
      <c r="B27" s="215"/>
      <c r="C27" s="215"/>
      <c r="D27" s="215"/>
      <c r="E27" s="215"/>
      <c r="F27" s="215"/>
      <c r="G27" s="215"/>
      <c r="H27" s="215"/>
      <c r="I27" s="215"/>
      <c r="J27" s="215"/>
      <c r="K27" s="215"/>
      <c r="L27" s="215"/>
      <c r="M27" s="215"/>
    </row>
    <row r="28" spans="1:13" x14ac:dyDescent="0.2">
      <c r="A28" s="218"/>
      <c r="B28" s="218"/>
      <c r="C28" s="218"/>
      <c r="D28" s="218"/>
      <c r="E28" s="218"/>
      <c r="F28" s="218"/>
      <c r="G28" s="218"/>
      <c r="H28" s="218"/>
      <c r="I28" s="218"/>
      <c r="J28" s="218"/>
      <c r="K28" s="218"/>
      <c r="L28" s="218"/>
      <c r="M28" s="218"/>
    </row>
    <row r="29" spans="1:13" x14ac:dyDescent="0.2">
      <c r="A29" s="233" t="s">
        <v>73</v>
      </c>
      <c r="B29" s="218"/>
      <c r="C29" s="218"/>
      <c r="D29" s="218"/>
      <c r="E29" s="218"/>
      <c r="F29" s="218"/>
      <c r="G29" s="218"/>
      <c r="H29" s="218"/>
      <c r="I29" s="218"/>
      <c r="J29" s="218"/>
      <c r="K29" s="218"/>
      <c r="L29" s="218"/>
      <c r="M29" s="218"/>
    </row>
    <row r="30" spans="1:13" x14ac:dyDescent="0.2">
      <c r="A30" s="233" t="s">
        <v>75</v>
      </c>
      <c r="B30" s="218"/>
      <c r="C30" s="218"/>
      <c r="D30" s="218"/>
      <c r="E30" s="218"/>
      <c r="F30" s="218"/>
      <c r="G30" s="218"/>
      <c r="H30" s="218"/>
      <c r="I30" s="218"/>
      <c r="J30" s="218"/>
      <c r="K30" s="218"/>
      <c r="L30" s="218"/>
      <c r="M30" s="218"/>
    </row>
    <row r="31" spans="1:13" x14ac:dyDescent="0.2">
      <c r="A31" s="233"/>
      <c r="B31" s="218"/>
      <c r="C31" s="218"/>
      <c r="D31" s="218"/>
      <c r="E31" s="218"/>
      <c r="F31" s="218"/>
      <c r="G31" s="218"/>
      <c r="H31" s="218"/>
      <c r="I31" s="218"/>
      <c r="J31" s="218"/>
      <c r="K31" s="218"/>
      <c r="L31" s="218"/>
      <c r="M31" s="218"/>
    </row>
    <row r="32" spans="1:13" x14ac:dyDescent="0.2">
      <c r="A32" s="233"/>
      <c r="B32" s="218"/>
      <c r="C32" s="218"/>
      <c r="D32" s="218"/>
      <c r="E32" s="218"/>
      <c r="F32" s="218"/>
      <c r="G32" s="218"/>
      <c r="H32" s="218"/>
      <c r="I32" s="218"/>
      <c r="J32" s="218"/>
      <c r="K32" s="218"/>
      <c r="L32" s="218"/>
      <c r="M32" s="218"/>
    </row>
    <row r="33" spans="1:13" x14ac:dyDescent="0.2">
      <c r="A33" s="219"/>
      <c r="B33" s="219"/>
      <c r="C33" s="219"/>
      <c r="D33" s="219"/>
      <c r="E33" s="219"/>
      <c r="F33" s="219"/>
      <c r="G33" s="219"/>
      <c r="H33" s="219"/>
      <c r="I33" s="219"/>
      <c r="J33" s="219"/>
      <c r="K33" s="219"/>
      <c r="L33" s="219"/>
      <c r="M33" s="219"/>
    </row>
    <row r="34" spans="1:13" x14ac:dyDescent="0.2">
      <c r="A34" s="210"/>
      <c r="B34" s="171"/>
      <c r="C34" s="171"/>
      <c r="D34" s="171"/>
      <c r="E34" s="171"/>
      <c r="F34" s="171"/>
      <c r="G34" s="210"/>
      <c r="H34" s="171"/>
      <c r="I34" s="171"/>
      <c r="J34" s="171"/>
    </row>
    <row r="35" spans="1:13" x14ac:dyDescent="0.2">
      <c r="A35" s="236" t="str">
        <f>+A23</f>
        <v>Totales al 30/09/2020</v>
      </c>
      <c r="B35" s="135"/>
      <c r="C35" s="135"/>
      <c r="D35" s="135"/>
      <c r="E35" s="135"/>
      <c r="F35" s="135"/>
      <c r="G35" s="236"/>
      <c r="H35" s="171"/>
      <c r="I35" s="171"/>
      <c r="J35" s="171"/>
    </row>
    <row r="36" spans="1:13" x14ac:dyDescent="0.2">
      <c r="A36" s="238"/>
      <c r="B36" s="135"/>
      <c r="C36" s="135"/>
      <c r="D36" s="135"/>
      <c r="E36" s="135"/>
      <c r="F36" s="135"/>
      <c r="G36" s="238"/>
      <c r="H36" s="171"/>
      <c r="I36" s="171"/>
      <c r="J36" s="171"/>
    </row>
    <row r="37" spans="1:13" x14ac:dyDescent="0.2">
      <c r="A37" s="236" t="str">
        <f>+B!B23</f>
        <v>Totales al 30/09/2019</v>
      </c>
      <c r="B37" s="135"/>
      <c r="C37" s="135"/>
      <c r="D37" s="135"/>
      <c r="E37" s="135"/>
      <c r="F37" s="135"/>
      <c r="G37" s="236"/>
      <c r="H37" s="171"/>
      <c r="I37" s="171"/>
      <c r="J37" s="171"/>
    </row>
    <row r="38" spans="1:13" x14ac:dyDescent="0.2">
      <c r="A38" s="37"/>
      <c r="B38" s="135"/>
      <c r="C38" s="135"/>
      <c r="D38" s="135"/>
      <c r="E38" s="135"/>
      <c r="F38" s="135"/>
      <c r="G38" s="37"/>
      <c r="H38" s="171"/>
      <c r="I38" s="171"/>
      <c r="J38" s="171"/>
    </row>
    <row r="39" spans="1:13" ht="15" customHeight="1" x14ac:dyDescent="0.2">
      <c r="A39" s="451" t="s">
        <v>295</v>
      </c>
      <c r="B39" s="451"/>
      <c r="C39" s="451"/>
      <c r="D39" s="451"/>
      <c r="E39" s="451"/>
      <c r="F39" s="451"/>
      <c r="G39" s="451"/>
      <c r="H39" s="451"/>
      <c r="I39" s="451"/>
      <c r="J39" s="451"/>
      <c r="K39" s="451"/>
      <c r="L39" s="451"/>
      <c r="M39" s="451"/>
    </row>
    <row r="40" spans="1:13" ht="15" customHeight="1" x14ac:dyDescent="0.2">
      <c r="A40" s="242"/>
      <c r="B40" s="242"/>
      <c r="C40" s="242"/>
      <c r="D40" s="242"/>
      <c r="E40" s="242"/>
      <c r="F40" s="242"/>
      <c r="G40" s="242"/>
      <c r="H40" s="242"/>
      <c r="I40" s="242"/>
      <c r="J40" s="242"/>
      <c r="K40" s="242"/>
      <c r="L40" s="242"/>
      <c r="M40" s="242"/>
    </row>
    <row r="41" spans="1:13" ht="15" customHeight="1" x14ac:dyDescent="0.2">
      <c r="A41" s="242"/>
      <c r="B41" s="242"/>
      <c r="C41" s="242"/>
      <c r="D41" s="242"/>
      <c r="E41" s="242"/>
      <c r="F41" s="242"/>
      <c r="G41" s="242"/>
      <c r="H41" s="242"/>
      <c r="I41" s="242"/>
      <c r="J41" s="242"/>
      <c r="K41" s="242"/>
      <c r="L41" s="242"/>
      <c r="M41" s="242"/>
    </row>
    <row r="42" spans="1:13" ht="15" customHeight="1" x14ac:dyDescent="0.2">
      <c r="A42" s="242"/>
      <c r="B42" s="242"/>
      <c r="C42" s="242"/>
      <c r="D42" s="242"/>
      <c r="E42" s="242"/>
      <c r="F42" s="242"/>
      <c r="G42" s="242"/>
      <c r="H42" s="242"/>
      <c r="I42" s="242"/>
      <c r="J42" s="242"/>
      <c r="K42" s="242"/>
      <c r="L42" s="242"/>
      <c r="M42" s="242"/>
    </row>
    <row r="43" spans="1:13" ht="15" customHeight="1" x14ac:dyDescent="0.2">
      <c r="A43" s="171"/>
      <c r="B43" s="171"/>
      <c r="C43" s="171"/>
      <c r="D43" s="171"/>
      <c r="E43" s="171"/>
      <c r="F43" s="171"/>
      <c r="G43" s="171"/>
      <c r="H43" s="171"/>
      <c r="I43" s="171"/>
      <c r="J43" s="171"/>
    </row>
    <row r="44" spans="1:13" x14ac:dyDescent="0.2">
      <c r="A44" s="465"/>
      <c r="B44" s="465"/>
      <c r="C44" s="465"/>
      <c r="D44" s="465"/>
      <c r="E44" s="503"/>
      <c r="F44" s="503"/>
      <c r="G44" s="503"/>
      <c r="H44" s="503"/>
      <c r="I44" s="503"/>
      <c r="J44" s="503"/>
      <c r="K44" s="503"/>
      <c r="L44" s="503"/>
      <c r="M44" s="503"/>
    </row>
    <row r="45" spans="1:13" x14ac:dyDescent="0.2">
      <c r="A45" s="493"/>
      <c r="B45" s="493"/>
      <c r="C45" s="493"/>
      <c r="D45" s="493"/>
      <c r="E45" s="460"/>
      <c r="F45" s="460"/>
      <c r="G45" s="460"/>
      <c r="H45" s="460"/>
      <c r="I45" s="460"/>
      <c r="J45" s="460"/>
      <c r="K45" s="460"/>
      <c r="L45" s="460"/>
      <c r="M45" s="460"/>
    </row>
    <row r="46" spans="1:13" x14ac:dyDescent="0.2">
      <c r="C46" s="52"/>
      <c r="D46" s="51"/>
      <c r="E46" s="52"/>
      <c r="K46" s="52"/>
    </row>
    <row r="47" spans="1:13" x14ac:dyDescent="0.2">
      <c r="A47" s="97"/>
      <c r="B47" s="97"/>
      <c r="C47" s="98"/>
      <c r="D47" s="34"/>
      <c r="E47" s="52"/>
      <c r="F47" s="97"/>
      <c r="K47" s="52"/>
    </row>
  </sheetData>
  <mergeCells count="15">
    <mergeCell ref="K45:M45"/>
    <mergeCell ref="E44:J44"/>
    <mergeCell ref="E45:J45"/>
    <mergeCell ref="A44:D44"/>
    <mergeCell ref="A45:D45"/>
    <mergeCell ref="K44:M44"/>
    <mergeCell ref="A39:M39"/>
    <mergeCell ref="A2:M2"/>
    <mergeCell ref="I12:M12"/>
    <mergeCell ref="L13:M13"/>
    <mergeCell ref="A3:M3"/>
    <mergeCell ref="A4:M4"/>
    <mergeCell ref="A9:M9"/>
    <mergeCell ref="A8:M8"/>
    <mergeCell ref="A6:L6"/>
  </mergeCells>
  <phoneticPr fontId="4" type="noConversion"/>
  <printOptions horizontalCentered="1"/>
  <pageMargins left="2.0654330708661419" right="1.3779527559055118" top="1.5748031496062993" bottom="0.78740157480314965" header="0" footer="0"/>
  <pageSetup paperSize="9" scale="42" orientation="landscape"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40"/>
  <sheetViews>
    <sheetView showGridLines="0" topLeftCell="A16" zoomScale="80" zoomScaleNormal="80" workbookViewId="0">
      <selection activeCell="A36" sqref="A36"/>
    </sheetView>
  </sheetViews>
  <sheetFormatPr baseColWidth="10" defaultRowHeight="12.75" x14ac:dyDescent="0.2"/>
  <cols>
    <col min="1" max="1" width="21.42578125" style="53" customWidth="1"/>
    <col min="2" max="2" width="13.85546875" style="53" customWidth="1"/>
    <col min="3" max="3" width="15.28515625" style="53" customWidth="1"/>
    <col min="4" max="4" width="16.5703125" style="53" customWidth="1"/>
    <col min="5" max="5" width="15.85546875" style="53" customWidth="1"/>
    <col min="6" max="6" width="16.140625" style="53" customWidth="1"/>
    <col min="7" max="16384" width="11.42578125" style="53"/>
  </cols>
  <sheetData>
    <row r="1" spans="1:12" x14ac:dyDescent="0.2">
      <c r="F1" s="49" t="s">
        <v>76</v>
      </c>
    </row>
    <row r="3" spans="1:12" x14ac:dyDescent="0.2">
      <c r="F3" s="49"/>
    </row>
    <row r="4" spans="1:12" x14ac:dyDescent="0.2">
      <c r="A4" s="465" t="str">
        <f>+[5]ACTIVO!A2</f>
        <v xml:space="preserve">BALANCE GENERAL </v>
      </c>
      <c r="B4" s="465"/>
      <c r="C4" s="465"/>
      <c r="D4" s="465"/>
      <c r="E4" s="465"/>
      <c r="F4" s="465"/>
    </row>
    <row r="5" spans="1:12" x14ac:dyDescent="0.2">
      <c r="A5" s="465" t="str">
        <f>+'C'!A3:M3</f>
        <v>1° DE ENERO Y EL 30 DE SETIEMBRE DE 2020 y 2019</v>
      </c>
      <c r="B5" s="465"/>
      <c r="C5" s="465"/>
      <c r="D5" s="465"/>
      <c r="E5" s="465"/>
      <c r="F5" s="465"/>
    </row>
    <row r="6" spans="1:12" x14ac:dyDescent="0.2">
      <c r="A6" s="465" t="s">
        <v>32</v>
      </c>
      <c r="B6" s="465"/>
      <c r="C6" s="465"/>
      <c r="D6" s="465"/>
      <c r="E6" s="465"/>
      <c r="F6" s="465"/>
    </row>
    <row r="8" spans="1:12" x14ac:dyDescent="0.2">
      <c r="A8" s="458" t="s">
        <v>400</v>
      </c>
      <c r="B8" s="458"/>
      <c r="C8" s="458"/>
      <c r="D8" s="458"/>
      <c r="E8" s="458"/>
      <c r="F8" s="458"/>
      <c r="G8" s="243"/>
      <c r="H8" s="243"/>
      <c r="I8" s="243"/>
      <c r="J8" s="243"/>
      <c r="K8" s="243"/>
      <c r="L8" s="243"/>
    </row>
    <row r="9" spans="1:12" x14ac:dyDescent="0.2">
      <c r="A9" s="76"/>
      <c r="B9" s="76"/>
      <c r="C9" s="76"/>
      <c r="D9" s="76"/>
      <c r="E9" s="76"/>
      <c r="F9" s="76"/>
      <c r="G9" s="76"/>
      <c r="H9" s="76"/>
      <c r="I9" s="76"/>
      <c r="J9" s="76"/>
      <c r="K9" s="76"/>
      <c r="L9" s="76"/>
    </row>
    <row r="10" spans="1:12" x14ac:dyDescent="0.2">
      <c r="A10" s="465" t="s">
        <v>77</v>
      </c>
      <c r="B10" s="465"/>
      <c r="C10" s="465"/>
      <c r="D10" s="465"/>
      <c r="E10" s="465"/>
      <c r="F10" s="465"/>
    </row>
    <row r="13" spans="1:12" x14ac:dyDescent="0.2">
      <c r="A13" s="208"/>
      <c r="B13" s="211" t="s">
        <v>51</v>
      </c>
      <c r="C13" s="208"/>
      <c r="D13" s="211" t="s">
        <v>51</v>
      </c>
      <c r="E13" s="211" t="s">
        <v>50</v>
      </c>
      <c r="F13" s="211" t="s">
        <v>50</v>
      </c>
    </row>
    <row r="14" spans="1:12" x14ac:dyDescent="0.2">
      <c r="A14" s="209"/>
      <c r="B14" s="212" t="s">
        <v>78</v>
      </c>
      <c r="C14" s="209"/>
      <c r="D14" s="212" t="s">
        <v>78</v>
      </c>
      <c r="E14" s="212" t="s">
        <v>79</v>
      </c>
      <c r="F14" s="212" t="s">
        <v>79</v>
      </c>
    </row>
    <row r="15" spans="1:12" x14ac:dyDescent="0.2">
      <c r="A15" s="213" t="s">
        <v>22</v>
      </c>
      <c r="B15" s="214" t="s">
        <v>80</v>
      </c>
      <c r="C15" s="213" t="s">
        <v>81</v>
      </c>
      <c r="D15" s="214" t="s">
        <v>68</v>
      </c>
      <c r="E15" s="244">
        <v>2020</v>
      </c>
      <c r="F15" s="244">
        <v>2019</v>
      </c>
    </row>
    <row r="16" spans="1:12" x14ac:dyDescent="0.2">
      <c r="A16" s="215"/>
      <c r="B16" s="215"/>
      <c r="C16" s="215"/>
      <c r="D16" s="215"/>
      <c r="E16" s="215"/>
      <c r="F16" s="215"/>
    </row>
    <row r="17" spans="1:13" x14ac:dyDescent="0.2">
      <c r="A17" s="233" t="s">
        <v>73</v>
      </c>
      <c r="B17" s="218"/>
      <c r="C17" s="218"/>
      <c r="D17" s="218"/>
      <c r="E17" s="218"/>
      <c r="F17" s="218"/>
    </row>
    <row r="18" spans="1:13" x14ac:dyDescent="0.2">
      <c r="A18" s="233" t="s">
        <v>82</v>
      </c>
      <c r="B18" s="218"/>
      <c r="C18" s="218"/>
      <c r="D18" s="218"/>
      <c r="E18" s="218"/>
      <c r="F18" s="218"/>
    </row>
    <row r="19" spans="1:13" x14ac:dyDescent="0.2">
      <c r="A19" s="233"/>
      <c r="B19" s="218"/>
      <c r="C19" s="218"/>
      <c r="D19" s="218"/>
      <c r="E19" s="218"/>
      <c r="F19" s="218"/>
    </row>
    <row r="20" spans="1:13" x14ac:dyDescent="0.2">
      <c r="A20" s="219"/>
      <c r="B20" s="219"/>
      <c r="C20" s="219"/>
      <c r="D20" s="219"/>
      <c r="E20" s="219"/>
      <c r="F20" s="219"/>
    </row>
    <row r="21" spans="1:13" ht="15" customHeight="1" x14ac:dyDescent="0.2">
      <c r="A21" s="245" t="s">
        <v>83</v>
      </c>
      <c r="B21" s="246"/>
      <c r="C21" s="246"/>
      <c r="D21" s="246"/>
      <c r="E21" s="246"/>
      <c r="F21" s="246"/>
    </row>
    <row r="22" spans="1:13" x14ac:dyDescent="0.2">
      <c r="A22" s="215"/>
      <c r="B22" s="215"/>
      <c r="C22" s="215"/>
      <c r="D22" s="215"/>
      <c r="E22" s="215"/>
      <c r="F22" s="215"/>
    </row>
    <row r="23" spans="1:13" x14ac:dyDescent="0.2">
      <c r="A23" s="233" t="s">
        <v>73</v>
      </c>
      <c r="B23" s="218"/>
      <c r="C23" s="218"/>
      <c r="D23" s="218"/>
      <c r="E23" s="218"/>
      <c r="F23" s="218"/>
    </row>
    <row r="24" spans="1:13" x14ac:dyDescent="0.2">
      <c r="A24" s="233" t="s">
        <v>84</v>
      </c>
      <c r="B24" s="218"/>
      <c r="C24" s="218"/>
      <c r="D24" s="218"/>
      <c r="E24" s="218"/>
      <c r="F24" s="218"/>
    </row>
    <row r="25" spans="1:13" x14ac:dyDescent="0.2">
      <c r="A25" s="233"/>
      <c r="B25" s="218"/>
      <c r="C25" s="218"/>
      <c r="D25" s="218"/>
      <c r="E25" s="218"/>
      <c r="F25" s="218"/>
    </row>
    <row r="26" spans="1:13" x14ac:dyDescent="0.2">
      <c r="A26" s="219"/>
      <c r="B26" s="219"/>
      <c r="C26" s="219"/>
      <c r="D26" s="219"/>
      <c r="E26" s="219"/>
      <c r="F26" s="219"/>
    </row>
    <row r="27" spans="1:13" ht="15" customHeight="1" x14ac:dyDescent="0.2">
      <c r="A27" s="245" t="s">
        <v>83</v>
      </c>
      <c r="B27" s="246"/>
      <c r="C27" s="246"/>
      <c r="D27" s="246"/>
      <c r="E27" s="246"/>
      <c r="F27" s="246"/>
    </row>
    <row r="28" spans="1:13" x14ac:dyDescent="0.2">
      <c r="A28" s="215"/>
      <c r="B28" s="215"/>
      <c r="C28" s="215"/>
      <c r="D28" s="215"/>
      <c r="E28" s="215"/>
      <c r="F28" s="215"/>
    </row>
    <row r="29" spans="1:13" ht="15" customHeight="1" x14ac:dyDescent="0.2">
      <c r="A29" s="247" t="s">
        <v>85</v>
      </c>
      <c r="B29" s="219"/>
      <c r="C29" s="219"/>
      <c r="D29" s="219"/>
      <c r="E29" s="219"/>
      <c r="F29" s="219"/>
    </row>
    <row r="30" spans="1:13" ht="15" customHeight="1" x14ac:dyDescent="0.2"/>
    <row r="31" spans="1:13" ht="15" customHeight="1" x14ac:dyDescent="0.2"/>
    <row r="32" spans="1:13" ht="15" customHeight="1" x14ac:dyDescent="0.2">
      <c r="A32" s="451" t="s">
        <v>295</v>
      </c>
      <c r="B32" s="451"/>
      <c r="C32" s="451"/>
      <c r="D32" s="451"/>
      <c r="E32" s="451"/>
      <c r="F32" s="451"/>
      <c r="G32" s="248"/>
      <c r="H32" s="248"/>
      <c r="I32" s="248"/>
      <c r="J32" s="248"/>
      <c r="K32" s="248"/>
      <c r="L32" s="248"/>
      <c r="M32" s="248"/>
    </row>
    <row r="33" spans="1:13" ht="15" customHeight="1" x14ac:dyDescent="0.2">
      <c r="A33" s="242"/>
      <c r="B33" s="242"/>
      <c r="C33" s="242"/>
      <c r="D33" s="242"/>
      <c r="E33" s="242"/>
      <c r="F33" s="242"/>
      <c r="G33" s="248"/>
      <c r="H33" s="248"/>
      <c r="I33" s="248"/>
      <c r="J33" s="248"/>
      <c r="K33" s="248"/>
      <c r="L33" s="248"/>
      <c r="M33" s="248"/>
    </row>
    <row r="34" spans="1:13" ht="15" customHeight="1" x14ac:dyDescent="0.2">
      <c r="A34" s="242"/>
      <c r="B34" s="242"/>
      <c r="C34" s="242"/>
      <c r="D34" s="242"/>
      <c r="E34" s="242"/>
      <c r="F34" s="242"/>
      <c r="G34" s="248"/>
      <c r="H34" s="248"/>
      <c r="I34" s="248"/>
      <c r="J34" s="248"/>
      <c r="K34" s="248"/>
      <c r="L34" s="248"/>
      <c r="M34" s="248"/>
    </row>
    <row r="35" spans="1:13" ht="15" customHeight="1" x14ac:dyDescent="0.2">
      <c r="A35" s="242"/>
      <c r="B35" s="242"/>
      <c r="C35" s="242"/>
      <c r="D35" s="242"/>
      <c r="E35" s="242"/>
      <c r="F35" s="242"/>
      <c r="G35" s="248"/>
      <c r="H35" s="248"/>
      <c r="I35" s="248"/>
      <c r="J35" s="248"/>
      <c r="K35" s="248"/>
      <c r="L35" s="248"/>
      <c r="M35" s="248"/>
    </row>
    <row r="36" spans="1:13" ht="15" customHeight="1" x14ac:dyDescent="0.2"/>
    <row r="37" spans="1:13" x14ac:dyDescent="0.2">
      <c r="A37" s="465"/>
      <c r="B37" s="465"/>
      <c r="C37" s="503"/>
      <c r="D37" s="503"/>
      <c r="E37" s="503"/>
      <c r="F37" s="503"/>
      <c r="G37" s="34"/>
      <c r="H37" s="34"/>
      <c r="I37" s="34"/>
      <c r="J37" s="34"/>
      <c r="L37" s="34"/>
      <c r="M37" s="34"/>
    </row>
    <row r="38" spans="1:13" x14ac:dyDescent="0.2">
      <c r="A38" s="493"/>
      <c r="B38" s="493"/>
      <c r="C38" s="460"/>
      <c r="D38" s="460"/>
      <c r="E38" s="460"/>
      <c r="F38" s="460"/>
      <c r="G38" s="74"/>
      <c r="H38" s="74"/>
      <c r="I38" s="74"/>
      <c r="J38" s="74"/>
      <c r="L38" s="74"/>
      <c r="M38" s="74"/>
    </row>
    <row r="39" spans="1:13" x14ac:dyDescent="0.2">
      <c r="D39" s="51"/>
      <c r="E39" s="52"/>
    </row>
    <row r="40" spans="1:13" x14ac:dyDescent="0.2">
      <c r="A40" s="97"/>
      <c r="B40" s="97"/>
      <c r="C40" s="97"/>
      <c r="D40" s="34"/>
      <c r="E40" s="52"/>
    </row>
  </sheetData>
  <mergeCells count="12">
    <mergeCell ref="A5:F5"/>
    <mergeCell ref="A6:F6"/>
    <mergeCell ref="A10:F10"/>
    <mergeCell ref="A4:F4"/>
    <mergeCell ref="E37:F37"/>
    <mergeCell ref="A32:F32"/>
    <mergeCell ref="A8:F8"/>
    <mergeCell ref="E38:F38"/>
    <mergeCell ref="A37:B37"/>
    <mergeCell ref="A38:B38"/>
    <mergeCell ref="C37:D37"/>
    <mergeCell ref="C38:D38"/>
  </mergeCells>
  <phoneticPr fontId="4" type="noConversion"/>
  <printOptions horizontalCentered="1"/>
  <pageMargins left="0.98425196850393704" right="0.78740157480314965" top="2.5766141732283465" bottom="2.3622047244094491" header="0" footer="0"/>
  <pageSetup paperSize="9" scale="66"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K71"/>
  <sheetViews>
    <sheetView showGridLines="0" topLeftCell="A16" zoomScale="80" zoomScaleNormal="80" workbookViewId="0">
      <selection activeCell="B32" sqref="B32"/>
    </sheetView>
  </sheetViews>
  <sheetFormatPr baseColWidth="10" defaultRowHeight="12.75" x14ac:dyDescent="0.2"/>
  <cols>
    <col min="1" max="1" width="4" style="249" customWidth="1"/>
    <col min="2" max="2" width="19.7109375" style="249" customWidth="1"/>
    <col min="3" max="3" width="19.140625" style="249" customWidth="1"/>
    <col min="4" max="4" width="20" style="250" customWidth="1"/>
    <col min="5" max="5" width="19.5703125" style="249" bestFit="1" customWidth="1"/>
    <col min="6" max="6" width="22.140625" style="250" customWidth="1"/>
    <col min="7" max="7" width="20.42578125" style="250" customWidth="1"/>
    <col min="8" max="8" width="16.42578125" style="249" hidden="1" customWidth="1"/>
    <col min="9" max="9" width="16.42578125" style="249" bestFit="1" customWidth="1"/>
    <col min="10" max="10" width="14.140625" style="249" bestFit="1" customWidth="1"/>
    <col min="11" max="11" width="12.5703125" style="249" bestFit="1" customWidth="1"/>
    <col min="12" max="12" width="15.140625" style="249" bestFit="1" customWidth="1"/>
    <col min="13" max="1025" width="11.42578125" style="249"/>
    <col min="1026" max="16384" width="11.42578125" style="135"/>
  </cols>
  <sheetData>
    <row r="1" spans="2:9" x14ac:dyDescent="0.2">
      <c r="B1" s="250"/>
      <c r="C1" s="250"/>
      <c r="E1" s="250"/>
      <c r="G1" s="256" t="s">
        <v>129</v>
      </c>
    </row>
    <row r="2" spans="2:9" ht="18" customHeight="1" x14ac:dyDescent="0.2">
      <c r="B2" s="250"/>
      <c r="C2" s="250"/>
      <c r="E2" s="250"/>
      <c r="G2" s="256"/>
      <c r="H2" s="257"/>
      <c r="I2" s="257"/>
    </row>
    <row r="3" spans="2:9" ht="14.25" customHeight="1" x14ac:dyDescent="0.2">
      <c r="B3" s="250"/>
      <c r="C3" s="250"/>
      <c r="E3" s="250"/>
      <c r="G3" s="251"/>
    </row>
    <row r="4" spans="2:9" ht="24" customHeight="1" x14ac:dyDescent="0.2">
      <c r="B4" s="507" t="str">
        <f>+[6]ACTIVO!A2</f>
        <v>BALANCE GENERAL</v>
      </c>
      <c r="C4" s="507"/>
      <c r="D4" s="507"/>
      <c r="E4" s="507"/>
      <c r="F4" s="507"/>
      <c r="G4" s="507"/>
    </row>
    <row r="5" spans="2:9" ht="17.25" customHeight="1" x14ac:dyDescent="0.2">
      <c r="B5" s="507" t="str">
        <f>+D!A5</f>
        <v>1° DE ENERO Y EL 30 DE SETIEMBRE DE 2020 y 2019</v>
      </c>
      <c r="C5" s="507"/>
      <c r="D5" s="507"/>
      <c r="E5" s="507"/>
      <c r="F5" s="507"/>
      <c r="G5" s="507"/>
    </row>
    <row r="6" spans="2:9" ht="15.75" customHeight="1" x14ac:dyDescent="0.2">
      <c r="B6" s="507" t="s">
        <v>130</v>
      </c>
      <c r="C6" s="507"/>
      <c r="D6" s="507"/>
      <c r="E6" s="507"/>
      <c r="F6" s="507"/>
      <c r="G6" s="507"/>
    </row>
    <row r="7" spans="2:9" ht="15.75" customHeight="1" x14ac:dyDescent="0.2">
      <c r="B7" s="250"/>
      <c r="C7" s="250"/>
      <c r="E7" s="250"/>
    </row>
    <row r="8" spans="2:9" ht="15.75" customHeight="1" x14ac:dyDescent="0.2">
      <c r="B8" s="458" t="s">
        <v>400</v>
      </c>
      <c r="C8" s="458"/>
      <c r="D8" s="458"/>
      <c r="E8" s="458"/>
      <c r="F8" s="458"/>
      <c r="G8" s="458"/>
    </row>
    <row r="9" spans="2:9" ht="15.75" customHeight="1" x14ac:dyDescent="0.2">
      <c r="B9" s="250"/>
      <c r="C9" s="250"/>
      <c r="E9" s="250"/>
    </row>
    <row r="10" spans="2:9" ht="18.75" customHeight="1" x14ac:dyDescent="0.2">
      <c r="B10" s="507" t="s">
        <v>138</v>
      </c>
      <c r="C10" s="507"/>
      <c r="D10" s="507"/>
      <c r="E10" s="507"/>
      <c r="F10" s="507"/>
      <c r="G10" s="507"/>
    </row>
    <row r="11" spans="2:9" ht="18.75" customHeight="1" x14ac:dyDescent="0.2">
      <c r="B11" s="258"/>
      <c r="C11" s="258"/>
      <c r="D11" s="258"/>
      <c r="E11" s="258"/>
      <c r="F11" s="258"/>
      <c r="G11" s="258"/>
    </row>
    <row r="12" spans="2:9" ht="18" customHeight="1" x14ac:dyDescent="0.2">
      <c r="B12" s="250"/>
      <c r="C12" s="251"/>
      <c r="D12" s="251"/>
      <c r="E12" s="251"/>
      <c r="F12" s="251"/>
      <c r="G12" s="251"/>
    </row>
    <row r="13" spans="2:9" ht="14.25" customHeight="1" x14ac:dyDescent="0.2">
      <c r="B13" s="259"/>
      <c r="C13" s="260" t="s">
        <v>153</v>
      </c>
      <c r="D13" s="261"/>
      <c r="E13" s="262"/>
      <c r="F13" s="508" t="s">
        <v>270</v>
      </c>
      <c r="G13" s="508"/>
    </row>
    <row r="14" spans="2:9" ht="12.75" customHeight="1" x14ac:dyDescent="0.2">
      <c r="B14" s="263"/>
      <c r="C14" s="264" t="s">
        <v>154</v>
      </c>
      <c r="D14" s="265"/>
      <c r="E14" s="266"/>
      <c r="F14" s="508"/>
      <c r="G14" s="508"/>
    </row>
    <row r="15" spans="2:9" s="252" customFormat="1" ht="14.1" customHeight="1" x14ac:dyDescent="0.2">
      <c r="B15" s="267" t="s">
        <v>86</v>
      </c>
      <c r="C15" s="268" t="s">
        <v>20</v>
      </c>
      <c r="D15" s="269" t="s">
        <v>42</v>
      </c>
      <c r="E15" s="270" t="s">
        <v>43</v>
      </c>
      <c r="F15" s="271">
        <v>2020</v>
      </c>
      <c r="G15" s="272">
        <v>2019</v>
      </c>
    </row>
    <row r="16" spans="2:9" ht="15.75" customHeight="1" x14ac:dyDescent="0.2">
      <c r="B16" s="273"/>
      <c r="C16" s="263"/>
      <c r="D16" s="172"/>
      <c r="E16" s="263"/>
      <c r="F16" s="172"/>
      <c r="G16" s="274"/>
    </row>
    <row r="17" spans="1:1025" ht="15.75" customHeight="1" x14ac:dyDescent="0.2">
      <c r="B17" s="275" t="s">
        <v>150</v>
      </c>
      <c r="C17" s="263"/>
      <c r="D17" s="172"/>
      <c r="E17" s="263"/>
      <c r="F17" s="172"/>
      <c r="G17" s="274"/>
    </row>
    <row r="18" spans="1:1025" s="9" customFormat="1" ht="15.75" customHeight="1" x14ac:dyDescent="0.2">
      <c r="A18" s="250"/>
      <c r="B18" s="276" t="s">
        <v>151</v>
      </c>
      <c r="C18" s="277">
        <v>2213174212</v>
      </c>
      <c r="D18" s="278">
        <v>1518304622</v>
      </c>
      <c r="E18" s="277">
        <v>884025533</v>
      </c>
      <c r="F18" s="277">
        <f>+C18+D18-E18</f>
        <v>2847453301</v>
      </c>
      <c r="G18" s="277">
        <v>2207241766</v>
      </c>
      <c r="H18" s="61">
        <f>+F18+ACTIVO!D21</f>
        <v>1711311690</v>
      </c>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c r="IW18" s="250"/>
      <c r="IX18" s="250"/>
      <c r="IY18" s="250"/>
      <c r="IZ18" s="250"/>
      <c r="JA18" s="250"/>
      <c r="JB18" s="250"/>
      <c r="JC18" s="250"/>
      <c r="JD18" s="250"/>
      <c r="JE18" s="250"/>
      <c r="JF18" s="250"/>
      <c r="JG18" s="250"/>
      <c r="JH18" s="250"/>
      <c r="JI18" s="250"/>
      <c r="JJ18" s="250"/>
      <c r="JK18" s="250"/>
      <c r="JL18" s="250"/>
      <c r="JM18" s="250"/>
      <c r="JN18" s="250"/>
      <c r="JO18" s="250"/>
      <c r="JP18" s="250"/>
      <c r="JQ18" s="250"/>
      <c r="JR18" s="250"/>
      <c r="JS18" s="250"/>
      <c r="JT18" s="250"/>
      <c r="JU18" s="250"/>
      <c r="JV18" s="250"/>
      <c r="JW18" s="250"/>
      <c r="JX18" s="250"/>
      <c r="JY18" s="250"/>
      <c r="JZ18" s="250"/>
      <c r="KA18" s="250"/>
      <c r="KB18" s="250"/>
      <c r="KC18" s="250"/>
      <c r="KD18" s="250"/>
      <c r="KE18" s="250"/>
      <c r="KF18" s="250"/>
      <c r="KG18" s="250"/>
      <c r="KH18" s="250"/>
      <c r="KI18" s="250"/>
      <c r="KJ18" s="250"/>
      <c r="KK18" s="250"/>
      <c r="KL18" s="250"/>
      <c r="KM18" s="250"/>
      <c r="KN18" s="250"/>
      <c r="KO18" s="250"/>
      <c r="KP18" s="250"/>
      <c r="KQ18" s="250"/>
      <c r="KR18" s="250"/>
      <c r="KS18" s="250"/>
      <c r="KT18" s="250"/>
      <c r="KU18" s="250"/>
      <c r="KV18" s="250"/>
      <c r="KW18" s="250"/>
      <c r="KX18" s="250"/>
      <c r="KY18" s="250"/>
      <c r="KZ18" s="250"/>
      <c r="LA18" s="250"/>
      <c r="LB18" s="250"/>
      <c r="LC18" s="250"/>
      <c r="LD18" s="250"/>
      <c r="LE18" s="250"/>
      <c r="LF18" s="250"/>
      <c r="LG18" s="250"/>
      <c r="LH18" s="250"/>
      <c r="LI18" s="250"/>
      <c r="LJ18" s="250"/>
      <c r="LK18" s="250"/>
      <c r="LL18" s="250"/>
      <c r="LM18" s="250"/>
      <c r="LN18" s="250"/>
      <c r="LO18" s="250"/>
      <c r="LP18" s="250"/>
      <c r="LQ18" s="250"/>
      <c r="LR18" s="250"/>
      <c r="LS18" s="250"/>
      <c r="LT18" s="250"/>
      <c r="LU18" s="250"/>
      <c r="LV18" s="250"/>
      <c r="LW18" s="250"/>
      <c r="LX18" s="250"/>
      <c r="LY18" s="250"/>
      <c r="LZ18" s="250"/>
      <c r="MA18" s="250"/>
      <c r="MB18" s="250"/>
      <c r="MC18" s="250"/>
      <c r="MD18" s="250"/>
      <c r="ME18" s="250"/>
      <c r="MF18" s="250"/>
      <c r="MG18" s="250"/>
      <c r="MH18" s="250"/>
      <c r="MI18" s="250"/>
      <c r="MJ18" s="250"/>
      <c r="MK18" s="250"/>
      <c r="ML18" s="250"/>
      <c r="MM18" s="250"/>
      <c r="MN18" s="250"/>
      <c r="MO18" s="250"/>
      <c r="MP18" s="250"/>
      <c r="MQ18" s="250"/>
      <c r="MR18" s="250"/>
      <c r="MS18" s="250"/>
      <c r="MT18" s="250"/>
      <c r="MU18" s="250"/>
      <c r="MV18" s="250"/>
      <c r="MW18" s="250"/>
      <c r="MX18" s="250"/>
      <c r="MY18" s="250"/>
      <c r="MZ18" s="250"/>
      <c r="NA18" s="250"/>
      <c r="NB18" s="250"/>
      <c r="NC18" s="250"/>
      <c r="ND18" s="250"/>
      <c r="NE18" s="250"/>
      <c r="NF18" s="250"/>
      <c r="NG18" s="250"/>
      <c r="NH18" s="250"/>
      <c r="NI18" s="250"/>
      <c r="NJ18" s="250"/>
      <c r="NK18" s="250"/>
      <c r="NL18" s="250"/>
      <c r="NM18" s="250"/>
      <c r="NN18" s="250"/>
      <c r="NO18" s="250"/>
      <c r="NP18" s="250"/>
      <c r="NQ18" s="250"/>
      <c r="NR18" s="250"/>
      <c r="NS18" s="250"/>
      <c r="NT18" s="250"/>
      <c r="NU18" s="250"/>
      <c r="NV18" s="250"/>
      <c r="NW18" s="250"/>
      <c r="NX18" s="250"/>
      <c r="NY18" s="250"/>
      <c r="NZ18" s="250"/>
      <c r="OA18" s="250"/>
      <c r="OB18" s="250"/>
      <c r="OC18" s="250"/>
      <c r="OD18" s="250"/>
      <c r="OE18" s="250"/>
      <c r="OF18" s="250"/>
      <c r="OG18" s="250"/>
      <c r="OH18" s="250"/>
      <c r="OI18" s="250"/>
      <c r="OJ18" s="250"/>
      <c r="OK18" s="250"/>
      <c r="OL18" s="250"/>
      <c r="OM18" s="250"/>
      <c r="ON18" s="250"/>
      <c r="OO18" s="250"/>
      <c r="OP18" s="250"/>
      <c r="OQ18" s="250"/>
      <c r="OR18" s="250"/>
      <c r="OS18" s="250"/>
      <c r="OT18" s="250"/>
      <c r="OU18" s="250"/>
      <c r="OV18" s="250"/>
      <c r="OW18" s="250"/>
      <c r="OX18" s="250"/>
      <c r="OY18" s="250"/>
      <c r="OZ18" s="250"/>
      <c r="PA18" s="250"/>
      <c r="PB18" s="250"/>
      <c r="PC18" s="250"/>
      <c r="PD18" s="250"/>
      <c r="PE18" s="250"/>
      <c r="PF18" s="250"/>
      <c r="PG18" s="250"/>
      <c r="PH18" s="250"/>
      <c r="PI18" s="250"/>
      <c r="PJ18" s="250"/>
      <c r="PK18" s="250"/>
      <c r="PL18" s="250"/>
      <c r="PM18" s="250"/>
      <c r="PN18" s="250"/>
      <c r="PO18" s="250"/>
      <c r="PP18" s="250"/>
      <c r="PQ18" s="250"/>
      <c r="PR18" s="250"/>
      <c r="PS18" s="250"/>
      <c r="PT18" s="250"/>
      <c r="PU18" s="250"/>
      <c r="PV18" s="250"/>
      <c r="PW18" s="250"/>
      <c r="PX18" s="250"/>
      <c r="PY18" s="250"/>
      <c r="PZ18" s="250"/>
      <c r="QA18" s="250"/>
      <c r="QB18" s="250"/>
      <c r="QC18" s="250"/>
      <c r="QD18" s="250"/>
      <c r="QE18" s="250"/>
      <c r="QF18" s="250"/>
      <c r="QG18" s="250"/>
      <c r="QH18" s="250"/>
      <c r="QI18" s="250"/>
      <c r="QJ18" s="250"/>
      <c r="QK18" s="250"/>
      <c r="QL18" s="250"/>
      <c r="QM18" s="250"/>
      <c r="QN18" s="250"/>
      <c r="QO18" s="250"/>
      <c r="QP18" s="250"/>
      <c r="QQ18" s="250"/>
      <c r="QR18" s="250"/>
      <c r="QS18" s="250"/>
      <c r="QT18" s="250"/>
      <c r="QU18" s="250"/>
      <c r="QV18" s="250"/>
      <c r="QW18" s="250"/>
      <c r="QX18" s="250"/>
      <c r="QY18" s="250"/>
      <c r="QZ18" s="250"/>
      <c r="RA18" s="250"/>
      <c r="RB18" s="250"/>
      <c r="RC18" s="250"/>
      <c r="RD18" s="250"/>
      <c r="RE18" s="250"/>
      <c r="RF18" s="250"/>
      <c r="RG18" s="250"/>
      <c r="RH18" s="250"/>
      <c r="RI18" s="250"/>
      <c r="RJ18" s="250"/>
      <c r="RK18" s="250"/>
      <c r="RL18" s="250"/>
      <c r="RM18" s="250"/>
      <c r="RN18" s="250"/>
      <c r="RO18" s="250"/>
      <c r="RP18" s="250"/>
      <c r="RQ18" s="250"/>
      <c r="RR18" s="250"/>
      <c r="RS18" s="250"/>
      <c r="RT18" s="250"/>
      <c r="RU18" s="250"/>
      <c r="RV18" s="250"/>
      <c r="RW18" s="250"/>
      <c r="RX18" s="250"/>
      <c r="RY18" s="250"/>
      <c r="RZ18" s="250"/>
      <c r="SA18" s="250"/>
      <c r="SB18" s="250"/>
      <c r="SC18" s="250"/>
      <c r="SD18" s="250"/>
      <c r="SE18" s="250"/>
      <c r="SF18" s="250"/>
      <c r="SG18" s="250"/>
      <c r="SH18" s="250"/>
      <c r="SI18" s="250"/>
      <c r="SJ18" s="250"/>
      <c r="SK18" s="250"/>
      <c r="SL18" s="250"/>
      <c r="SM18" s="250"/>
      <c r="SN18" s="250"/>
      <c r="SO18" s="250"/>
      <c r="SP18" s="250"/>
      <c r="SQ18" s="250"/>
      <c r="SR18" s="250"/>
      <c r="SS18" s="250"/>
      <c r="ST18" s="250"/>
      <c r="SU18" s="250"/>
      <c r="SV18" s="250"/>
      <c r="SW18" s="250"/>
      <c r="SX18" s="250"/>
      <c r="SY18" s="250"/>
      <c r="SZ18" s="250"/>
      <c r="TA18" s="250"/>
      <c r="TB18" s="250"/>
      <c r="TC18" s="250"/>
      <c r="TD18" s="250"/>
      <c r="TE18" s="250"/>
      <c r="TF18" s="250"/>
      <c r="TG18" s="250"/>
      <c r="TH18" s="250"/>
      <c r="TI18" s="250"/>
      <c r="TJ18" s="250"/>
      <c r="TK18" s="250"/>
      <c r="TL18" s="250"/>
      <c r="TM18" s="250"/>
      <c r="TN18" s="250"/>
      <c r="TO18" s="250"/>
      <c r="TP18" s="250"/>
      <c r="TQ18" s="250"/>
      <c r="TR18" s="250"/>
      <c r="TS18" s="250"/>
      <c r="TT18" s="250"/>
      <c r="TU18" s="250"/>
      <c r="TV18" s="250"/>
      <c r="TW18" s="250"/>
      <c r="TX18" s="250"/>
      <c r="TY18" s="250"/>
      <c r="TZ18" s="250"/>
      <c r="UA18" s="250"/>
      <c r="UB18" s="250"/>
      <c r="UC18" s="250"/>
      <c r="UD18" s="250"/>
      <c r="UE18" s="250"/>
      <c r="UF18" s="250"/>
      <c r="UG18" s="250"/>
      <c r="UH18" s="250"/>
      <c r="UI18" s="250"/>
      <c r="UJ18" s="250"/>
      <c r="UK18" s="250"/>
      <c r="UL18" s="250"/>
      <c r="UM18" s="250"/>
      <c r="UN18" s="250"/>
      <c r="UO18" s="250"/>
      <c r="UP18" s="250"/>
      <c r="UQ18" s="250"/>
      <c r="UR18" s="250"/>
      <c r="US18" s="250"/>
      <c r="UT18" s="250"/>
      <c r="UU18" s="250"/>
      <c r="UV18" s="250"/>
      <c r="UW18" s="250"/>
      <c r="UX18" s="250"/>
      <c r="UY18" s="250"/>
      <c r="UZ18" s="250"/>
      <c r="VA18" s="250"/>
      <c r="VB18" s="250"/>
      <c r="VC18" s="250"/>
      <c r="VD18" s="250"/>
      <c r="VE18" s="250"/>
      <c r="VF18" s="250"/>
      <c r="VG18" s="250"/>
      <c r="VH18" s="250"/>
      <c r="VI18" s="250"/>
      <c r="VJ18" s="250"/>
      <c r="VK18" s="250"/>
      <c r="VL18" s="250"/>
      <c r="VM18" s="250"/>
      <c r="VN18" s="250"/>
      <c r="VO18" s="250"/>
      <c r="VP18" s="250"/>
      <c r="VQ18" s="250"/>
      <c r="VR18" s="250"/>
      <c r="VS18" s="250"/>
      <c r="VT18" s="250"/>
      <c r="VU18" s="250"/>
      <c r="VV18" s="250"/>
      <c r="VW18" s="250"/>
      <c r="VX18" s="250"/>
      <c r="VY18" s="250"/>
      <c r="VZ18" s="250"/>
      <c r="WA18" s="250"/>
      <c r="WB18" s="250"/>
      <c r="WC18" s="250"/>
      <c r="WD18" s="250"/>
      <c r="WE18" s="250"/>
      <c r="WF18" s="250"/>
      <c r="WG18" s="250"/>
      <c r="WH18" s="250"/>
      <c r="WI18" s="250"/>
      <c r="WJ18" s="250"/>
      <c r="WK18" s="250"/>
      <c r="WL18" s="250"/>
      <c r="WM18" s="250"/>
      <c r="WN18" s="250"/>
      <c r="WO18" s="250"/>
      <c r="WP18" s="250"/>
      <c r="WQ18" s="250"/>
      <c r="WR18" s="250"/>
      <c r="WS18" s="250"/>
      <c r="WT18" s="250"/>
      <c r="WU18" s="250"/>
      <c r="WV18" s="250"/>
      <c r="WW18" s="250"/>
      <c r="WX18" s="250"/>
      <c r="WY18" s="250"/>
      <c r="WZ18" s="250"/>
      <c r="XA18" s="250"/>
      <c r="XB18" s="250"/>
      <c r="XC18" s="250"/>
      <c r="XD18" s="250"/>
      <c r="XE18" s="250"/>
      <c r="XF18" s="250"/>
      <c r="XG18" s="250"/>
      <c r="XH18" s="250"/>
      <c r="XI18" s="250"/>
      <c r="XJ18" s="250"/>
      <c r="XK18" s="250"/>
      <c r="XL18" s="250"/>
      <c r="XM18" s="250"/>
      <c r="XN18" s="250"/>
      <c r="XO18" s="250"/>
      <c r="XP18" s="250"/>
      <c r="XQ18" s="250"/>
      <c r="XR18" s="250"/>
      <c r="XS18" s="250"/>
      <c r="XT18" s="250"/>
      <c r="XU18" s="250"/>
      <c r="XV18" s="250"/>
      <c r="XW18" s="250"/>
      <c r="XX18" s="250"/>
      <c r="XY18" s="250"/>
      <c r="XZ18" s="250"/>
      <c r="YA18" s="250"/>
      <c r="YB18" s="250"/>
      <c r="YC18" s="250"/>
      <c r="YD18" s="250"/>
      <c r="YE18" s="250"/>
      <c r="YF18" s="250"/>
      <c r="YG18" s="250"/>
      <c r="YH18" s="250"/>
      <c r="YI18" s="250"/>
      <c r="YJ18" s="250"/>
      <c r="YK18" s="250"/>
      <c r="YL18" s="250"/>
      <c r="YM18" s="250"/>
      <c r="YN18" s="250"/>
      <c r="YO18" s="250"/>
      <c r="YP18" s="250"/>
      <c r="YQ18" s="250"/>
      <c r="YR18" s="250"/>
      <c r="YS18" s="250"/>
      <c r="YT18" s="250"/>
      <c r="YU18" s="250"/>
      <c r="YV18" s="250"/>
      <c r="YW18" s="250"/>
      <c r="YX18" s="250"/>
      <c r="YY18" s="250"/>
      <c r="YZ18" s="250"/>
      <c r="ZA18" s="250"/>
      <c r="ZB18" s="250"/>
      <c r="ZC18" s="250"/>
      <c r="ZD18" s="250"/>
      <c r="ZE18" s="250"/>
      <c r="ZF18" s="250"/>
      <c r="ZG18" s="250"/>
      <c r="ZH18" s="250"/>
      <c r="ZI18" s="250"/>
      <c r="ZJ18" s="250"/>
      <c r="ZK18" s="250"/>
      <c r="ZL18" s="250"/>
      <c r="ZM18" s="250"/>
      <c r="ZN18" s="250"/>
      <c r="ZO18" s="250"/>
      <c r="ZP18" s="250"/>
      <c r="ZQ18" s="250"/>
      <c r="ZR18" s="250"/>
      <c r="ZS18" s="250"/>
      <c r="ZT18" s="250"/>
      <c r="ZU18" s="250"/>
      <c r="ZV18" s="250"/>
      <c r="ZW18" s="250"/>
      <c r="ZX18" s="250"/>
      <c r="ZY18" s="250"/>
      <c r="ZZ18" s="250"/>
      <c r="AAA18" s="250"/>
      <c r="AAB18" s="250"/>
      <c r="AAC18" s="250"/>
      <c r="AAD18" s="250"/>
      <c r="AAE18" s="250"/>
      <c r="AAF18" s="250"/>
      <c r="AAG18" s="250"/>
      <c r="AAH18" s="250"/>
      <c r="AAI18" s="250"/>
      <c r="AAJ18" s="250"/>
      <c r="AAK18" s="250"/>
      <c r="AAL18" s="250"/>
      <c r="AAM18" s="250"/>
      <c r="AAN18" s="250"/>
      <c r="AAO18" s="250"/>
      <c r="AAP18" s="250"/>
      <c r="AAQ18" s="250"/>
      <c r="AAR18" s="250"/>
      <c r="AAS18" s="250"/>
      <c r="AAT18" s="250"/>
      <c r="AAU18" s="250"/>
      <c r="AAV18" s="250"/>
      <c r="AAW18" s="250"/>
      <c r="AAX18" s="250"/>
      <c r="AAY18" s="250"/>
      <c r="AAZ18" s="250"/>
      <c r="ABA18" s="250"/>
      <c r="ABB18" s="250"/>
      <c r="ABC18" s="250"/>
      <c r="ABD18" s="250"/>
      <c r="ABE18" s="250"/>
      <c r="ABF18" s="250"/>
      <c r="ABG18" s="250"/>
      <c r="ABH18" s="250"/>
      <c r="ABI18" s="250"/>
      <c r="ABJ18" s="250"/>
      <c r="ABK18" s="250"/>
      <c r="ABL18" s="250"/>
      <c r="ABM18" s="250"/>
      <c r="ABN18" s="250"/>
      <c r="ABO18" s="250"/>
      <c r="ABP18" s="250"/>
      <c r="ABQ18" s="250"/>
      <c r="ABR18" s="250"/>
      <c r="ABS18" s="250"/>
      <c r="ABT18" s="250"/>
      <c r="ABU18" s="250"/>
      <c r="ABV18" s="250"/>
      <c r="ABW18" s="250"/>
      <c r="ABX18" s="250"/>
      <c r="ABY18" s="250"/>
      <c r="ABZ18" s="250"/>
      <c r="ACA18" s="250"/>
      <c r="ACB18" s="250"/>
      <c r="ACC18" s="250"/>
      <c r="ACD18" s="250"/>
      <c r="ACE18" s="250"/>
      <c r="ACF18" s="250"/>
      <c r="ACG18" s="250"/>
      <c r="ACH18" s="250"/>
      <c r="ACI18" s="250"/>
      <c r="ACJ18" s="250"/>
      <c r="ACK18" s="250"/>
      <c r="ACL18" s="250"/>
      <c r="ACM18" s="250"/>
      <c r="ACN18" s="250"/>
      <c r="ACO18" s="250"/>
      <c r="ACP18" s="250"/>
      <c r="ACQ18" s="250"/>
      <c r="ACR18" s="250"/>
      <c r="ACS18" s="250"/>
      <c r="ACT18" s="250"/>
      <c r="ACU18" s="250"/>
      <c r="ACV18" s="250"/>
      <c r="ACW18" s="250"/>
      <c r="ACX18" s="250"/>
      <c r="ACY18" s="250"/>
      <c r="ACZ18" s="250"/>
      <c r="ADA18" s="250"/>
      <c r="ADB18" s="250"/>
      <c r="ADC18" s="250"/>
      <c r="ADD18" s="250"/>
      <c r="ADE18" s="250"/>
      <c r="ADF18" s="250"/>
      <c r="ADG18" s="250"/>
      <c r="ADH18" s="250"/>
      <c r="ADI18" s="250"/>
      <c r="ADJ18" s="250"/>
      <c r="ADK18" s="250"/>
      <c r="ADL18" s="250"/>
      <c r="ADM18" s="250"/>
      <c r="ADN18" s="250"/>
      <c r="ADO18" s="250"/>
      <c r="ADP18" s="250"/>
      <c r="ADQ18" s="250"/>
      <c r="ADR18" s="250"/>
      <c r="ADS18" s="250"/>
      <c r="ADT18" s="250"/>
      <c r="ADU18" s="250"/>
      <c r="ADV18" s="250"/>
      <c r="ADW18" s="250"/>
      <c r="ADX18" s="250"/>
      <c r="ADY18" s="250"/>
      <c r="ADZ18" s="250"/>
      <c r="AEA18" s="250"/>
      <c r="AEB18" s="250"/>
      <c r="AEC18" s="250"/>
      <c r="AED18" s="250"/>
      <c r="AEE18" s="250"/>
      <c r="AEF18" s="250"/>
      <c r="AEG18" s="250"/>
      <c r="AEH18" s="250"/>
      <c r="AEI18" s="250"/>
      <c r="AEJ18" s="250"/>
      <c r="AEK18" s="250"/>
      <c r="AEL18" s="250"/>
      <c r="AEM18" s="250"/>
      <c r="AEN18" s="250"/>
      <c r="AEO18" s="250"/>
      <c r="AEP18" s="250"/>
      <c r="AEQ18" s="250"/>
      <c r="AER18" s="250"/>
      <c r="AES18" s="250"/>
      <c r="AET18" s="250"/>
      <c r="AEU18" s="250"/>
      <c r="AEV18" s="250"/>
      <c r="AEW18" s="250"/>
      <c r="AEX18" s="250"/>
      <c r="AEY18" s="250"/>
      <c r="AEZ18" s="250"/>
      <c r="AFA18" s="250"/>
      <c r="AFB18" s="250"/>
      <c r="AFC18" s="250"/>
      <c r="AFD18" s="250"/>
      <c r="AFE18" s="250"/>
      <c r="AFF18" s="250"/>
      <c r="AFG18" s="250"/>
      <c r="AFH18" s="250"/>
      <c r="AFI18" s="250"/>
      <c r="AFJ18" s="250"/>
      <c r="AFK18" s="250"/>
      <c r="AFL18" s="250"/>
      <c r="AFM18" s="250"/>
      <c r="AFN18" s="250"/>
      <c r="AFO18" s="250"/>
      <c r="AFP18" s="250"/>
      <c r="AFQ18" s="250"/>
      <c r="AFR18" s="250"/>
      <c r="AFS18" s="250"/>
      <c r="AFT18" s="250"/>
      <c r="AFU18" s="250"/>
      <c r="AFV18" s="250"/>
      <c r="AFW18" s="250"/>
      <c r="AFX18" s="250"/>
      <c r="AFY18" s="250"/>
      <c r="AFZ18" s="250"/>
      <c r="AGA18" s="250"/>
      <c r="AGB18" s="250"/>
      <c r="AGC18" s="250"/>
      <c r="AGD18" s="250"/>
      <c r="AGE18" s="250"/>
      <c r="AGF18" s="250"/>
      <c r="AGG18" s="250"/>
      <c r="AGH18" s="250"/>
      <c r="AGI18" s="250"/>
      <c r="AGJ18" s="250"/>
      <c r="AGK18" s="250"/>
      <c r="AGL18" s="250"/>
      <c r="AGM18" s="250"/>
      <c r="AGN18" s="250"/>
      <c r="AGO18" s="250"/>
      <c r="AGP18" s="250"/>
      <c r="AGQ18" s="250"/>
      <c r="AGR18" s="250"/>
      <c r="AGS18" s="250"/>
      <c r="AGT18" s="250"/>
      <c r="AGU18" s="250"/>
      <c r="AGV18" s="250"/>
      <c r="AGW18" s="250"/>
      <c r="AGX18" s="250"/>
      <c r="AGY18" s="250"/>
      <c r="AGZ18" s="250"/>
      <c r="AHA18" s="250"/>
      <c r="AHB18" s="250"/>
      <c r="AHC18" s="250"/>
      <c r="AHD18" s="250"/>
      <c r="AHE18" s="250"/>
      <c r="AHF18" s="250"/>
      <c r="AHG18" s="250"/>
      <c r="AHH18" s="250"/>
      <c r="AHI18" s="250"/>
      <c r="AHJ18" s="250"/>
      <c r="AHK18" s="250"/>
      <c r="AHL18" s="250"/>
      <c r="AHM18" s="250"/>
      <c r="AHN18" s="250"/>
      <c r="AHO18" s="250"/>
      <c r="AHP18" s="250"/>
      <c r="AHQ18" s="250"/>
      <c r="AHR18" s="250"/>
      <c r="AHS18" s="250"/>
      <c r="AHT18" s="250"/>
      <c r="AHU18" s="250"/>
      <c r="AHV18" s="250"/>
      <c r="AHW18" s="250"/>
      <c r="AHX18" s="250"/>
      <c r="AHY18" s="250"/>
      <c r="AHZ18" s="250"/>
      <c r="AIA18" s="250"/>
      <c r="AIB18" s="250"/>
      <c r="AIC18" s="250"/>
      <c r="AID18" s="250"/>
      <c r="AIE18" s="250"/>
      <c r="AIF18" s="250"/>
      <c r="AIG18" s="250"/>
      <c r="AIH18" s="250"/>
      <c r="AII18" s="250"/>
      <c r="AIJ18" s="250"/>
      <c r="AIK18" s="250"/>
      <c r="AIL18" s="250"/>
      <c r="AIM18" s="250"/>
      <c r="AIN18" s="250"/>
      <c r="AIO18" s="250"/>
      <c r="AIP18" s="250"/>
      <c r="AIQ18" s="250"/>
      <c r="AIR18" s="250"/>
      <c r="AIS18" s="250"/>
      <c r="AIT18" s="250"/>
      <c r="AIU18" s="250"/>
      <c r="AIV18" s="250"/>
      <c r="AIW18" s="250"/>
      <c r="AIX18" s="250"/>
      <c r="AIY18" s="250"/>
      <c r="AIZ18" s="250"/>
      <c r="AJA18" s="250"/>
      <c r="AJB18" s="250"/>
      <c r="AJC18" s="250"/>
      <c r="AJD18" s="250"/>
      <c r="AJE18" s="250"/>
      <c r="AJF18" s="250"/>
      <c r="AJG18" s="250"/>
      <c r="AJH18" s="250"/>
      <c r="AJI18" s="250"/>
      <c r="AJJ18" s="250"/>
      <c r="AJK18" s="250"/>
      <c r="AJL18" s="250"/>
      <c r="AJM18" s="250"/>
      <c r="AJN18" s="250"/>
      <c r="AJO18" s="250"/>
      <c r="AJP18" s="250"/>
      <c r="AJQ18" s="250"/>
      <c r="AJR18" s="250"/>
      <c r="AJS18" s="250"/>
      <c r="AJT18" s="250"/>
      <c r="AJU18" s="250"/>
      <c r="AJV18" s="250"/>
      <c r="AJW18" s="250"/>
      <c r="AJX18" s="250"/>
      <c r="AJY18" s="250"/>
      <c r="AJZ18" s="250"/>
      <c r="AKA18" s="250"/>
      <c r="AKB18" s="250"/>
      <c r="AKC18" s="250"/>
      <c r="AKD18" s="250"/>
      <c r="AKE18" s="250"/>
      <c r="AKF18" s="250"/>
      <c r="AKG18" s="250"/>
      <c r="AKH18" s="250"/>
      <c r="AKI18" s="250"/>
      <c r="AKJ18" s="250"/>
      <c r="AKK18" s="250"/>
      <c r="AKL18" s="250"/>
      <c r="AKM18" s="250"/>
      <c r="AKN18" s="250"/>
      <c r="AKO18" s="250"/>
      <c r="AKP18" s="250"/>
      <c r="AKQ18" s="250"/>
      <c r="AKR18" s="250"/>
      <c r="AKS18" s="250"/>
      <c r="AKT18" s="250"/>
      <c r="AKU18" s="250"/>
      <c r="AKV18" s="250"/>
      <c r="AKW18" s="250"/>
      <c r="AKX18" s="250"/>
      <c r="AKY18" s="250"/>
      <c r="AKZ18" s="250"/>
      <c r="ALA18" s="250"/>
      <c r="ALB18" s="250"/>
      <c r="ALC18" s="250"/>
      <c r="ALD18" s="250"/>
      <c r="ALE18" s="250"/>
      <c r="ALF18" s="250"/>
      <c r="ALG18" s="250"/>
      <c r="ALH18" s="250"/>
      <c r="ALI18" s="250"/>
      <c r="ALJ18" s="250"/>
      <c r="ALK18" s="250"/>
      <c r="ALL18" s="250"/>
      <c r="ALM18" s="250"/>
      <c r="ALN18" s="250"/>
      <c r="ALO18" s="250"/>
      <c r="ALP18" s="250"/>
      <c r="ALQ18" s="250"/>
      <c r="ALR18" s="250"/>
      <c r="ALS18" s="250"/>
      <c r="ALT18" s="250"/>
      <c r="ALU18" s="250"/>
      <c r="ALV18" s="250"/>
      <c r="ALW18" s="250"/>
      <c r="ALX18" s="250"/>
      <c r="ALY18" s="250"/>
      <c r="ALZ18" s="250"/>
      <c r="AMA18" s="250"/>
      <c r="AMB18" s="250"/>
      <c r="AMC18" s="250"/>
      <c r="AMD18" s="250"/>
      <c r="AME18" s="250"/>
      <c r="AMF18" s="250"/>
      <c r="AMG18" s="250"/>
      <c r="AMH18" s="250"/>
      <c r="AMI18" s="250"/>
      <c r="AMJ18" s="250"/>
      <c r="AMK18" s="250"/>
    </row>
    <row r="19" spans="1:1025" s="9" customFormat="1" ht="15.75" customHeight="1" x14ac:dyDescent="0.2">
      <c r="A19" s="250"/>
      <c r="B19" s="279"/>
      <c r="C19" s="277"/>
      <c r="D19" s="278"/>
      <c r="E19" s="277"/>
      <c r="F19" s="278"/>
      <c r="G19" s="277"/>
      <c r="H19" s="250"/>
      <c r="I19" s="278"/>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c r="IW19" s="250"/>
      <c r="IX19" s="250"/>
      <c r="IY19" s="250"/>
      <c r="IZ19" s="250"/>
      <c r="JA19" s="250"/>
      <c r="JB19" s="250"/>
      <c r="JC19" s="250"/>
      <c r="JD19" s="250"/>
      <c r="JE19" s="250"/>
      <c r="JF19" s="250"/>
      <c r="JG19" s="250"/>
      <c r="JH19" s="250"/>
      <c r="JI19" s="250"/>
      <c r="JJ19" s="250"/>
      <c r="JK19" s="250"/>
      <c r="JL19" s="250"/>
      <c r="JM19" s="250"/>
      <c r="JN19" s="250"/>
      <c r="JO19" s="250"/>
      <c r="JP19" s="250"/>
      <c r="JQ19" s="250"/>
      <c r="JR19" s="250"/>
      <c r="JS19" s="250"/>
      <c r="JT19" s="250"/>
      <c r="JU19" s="250"/>
      <c r="JV19" s="250"/>
      <c r="JW19" s="250"/>
      <c r="JX19" s="250"/>
      <c r="JY19" s="250"/>
      <c r="JZ19" s="250"/>
      <c r="KA19" s="250"/>
      <c r="KB19" s="250"/>
      <c r="KC19" s="250"/>
      <c r="KD19" s="250"/>
      <c r="KE19" s="250"/>
      <c r="KF19" s="250"/>
      <c r="KG19" s="250"/>
      <c r="KH19" s="250"/>
      <c r="KI19" s="250"/>
      <c r="KJ19" s="250"/>
      <c r="KK19" s="250"/>
      <c r="KL19" s="250"/>
      <c r="KM19" s="250"/>
      <c r="KN19" s="250"/>
      <c r="KO19" s="250"/>
      <c r="KP19" s="250"/>
      <c r="KQ19" s="250"/>
      <c r="KR19" s="250"/>
      <c r="KS19" s="250"/>
      <c r="KT19" s="250"/>
      <c r="KU19" s="250"/>
      <c r="KV19" s="250"/>
      <c r="KW19" s="250"/>
      <c r="KX19" s="250"/>
      <c r="KY19" s="250"/>
      <c r="KZ19" s="250"/>
      <c r="LA19" s="250"/>
      <c r="LB19" s="250"/>
      <c r="LC19" s="250"/>
      <c r="LD19" s="250"/>
      <c r="LE19" s="250"/>
      <c r="LF19" s="250"/>
      <c r="LG19" s="250"/>
      <c r="LH19" s="250"/>
      <c r="LI19" s="250"/>
      <c r="LJ19" s="250"/>
      <c r="LK19" s="250"/>
      <c r="LL19" s="250"/>
      <c r="LM19" s="250"/>
      <c r="LN19" s="250"/>
      <c r="LO19" s="250"/>
      <c r="LP19" s="250"/>
      <c r="LQ19" s="250"/>
      <c r="LR19" s="250"/>
      <c r="LS19" s="250"/>
      <c r="LT19" s="250"/>
      <c r="LU19" s="250"/>
      <c r="LV19" s="250"/>
      <c r="LW19" s="250"/>
      <c r="LX19" s="250"/>
      <c r="LY19" s="250"/>
      <c r="LZ19" s="250"/>
      <c r="MA19" s="250"/>
      <c r="MB19" s="250"/>
      <c r="MC19" s="250"/>
      <c r="MD19" s="250"/>
      <c r="ME19" s="250"/>
      <c r="MF19" s="250"/>
      <c r="MG19" s="250"/>
      <c r="MH19" s="250"/>
      <c r="MI19" s="250"/>
      <c r="MJ19" s="250"/>
      <c r="MK19" s="250"/>
      <c r="ML19" s="250"/>
      <c r="MM19" s="250"/>
      <c r="MN19" s="250"/>
      <c r="MO19" s="250"/>
      <c r="MP19" s="250"/>
      <c r="MQ19" s="250"/>
      <c r="MR19" s="250"/>
      <c r="MS19" s="250"/>
      <c r="MT19" s="250"/>
      <c r="MU19" s="250"/>
      <c r="MV19" s="250"/>
      <c r="MW19" s="250"/>
      <c r="MX19" s="250"/>
      <c r="MY19" s="250"/>
      <c r="MZ19" s="250"/>
      <c r="NA19" s="250"/>
      <c r="NB19" s="250"/>
      <c r="NC19" s="250"/>
      <c r="ND19" s="250"/>
      <c r="NE19" s="250"/>
      <c r="NF19" s="250"/>
      <c r="NG19" s="250"/>
      <c r="NH19" s="250"/>
      <c r="NI19" s="250"/>
      <c r="NJ19" s="250"/>
      <c r="NK19" s="250"/>
      <c r="NL19" s="250"/>
      <c r="NM19" s="250"/>
      <c r="NN19" s="250"/>
      <c r="NO19" s="250"/>
      <c r="NP19" s="250"/>
      <c r="NQ19" s="250"/>
      <c r="NR19" s="250"/>
      <c r="NS19" s="250"/>
      <c r="NT19" s="250"/>
      <c r="NU19" s="250"/>
      <c r="NV19" s="250"/>
      <c r="NW19" s="250"/>
      <c r="NX19" s="250"/>
      <c r="NY19" s="250"/>
      <c r="NZ19" s="250"/>
      <c r="OA19" s="250"/>
      <c r="OB19" s="250"/>
      <c r="OC19" s="250"/>
      <c r="OD19" s="250"/>
      <c r="OE19" s="250"/>
      <c r="OF19" s="250"/>
      <c r="OG19" s="250"/>
      <c r="OH19" s="250"/>
      <c r="OI19" s="250"/>
      <c r="OJ19" s="250"/>
      <c r="OK19" s="250"/>
      <c r="OL19" s="250"/>
      <c r="OM19" s="250"/>
      <c r="ON19" s="250"/>
      <c r="OO19" s="250"/>
      <c r="OP19" s="250"/>
      <c r="OQ19" s="250"/>
      <c r="OR19" s="250"/>
      <c r="OS19" s="250"/>
      <c r="OT19" s="250"/>
      <c r="OU19" s="250"/>
      <c r="OV19" s="250"/>
      <c r="OW19" s="250"/>
      <c r="OX19" s="250"/>
      <c r="OY19" s="250"/>
      <c r="OZ19" s="250"/>
      <c r="PA19" s="250"/>
      <c r="PB19" s="250"/>
      <c r="PC19" s="250"/>
      <c r="PD19" s="250"/>
      <c r="PE19" s="250"/>
      <c r="PF19" s="250"/>
      <c r="PG19" s="250"/>
      <c r="PH19" s="250"/>
      <c r="PI19" s="250"/>
      <c r="PJ19" s="250"/>
      <c r="PK19" s="250"/>
      <c r="PL19" s="250"/>
      <c r="PM19" s="250"/>
      <c r="PN19" s="250"/>
      <c r="PO19" s="250"/>
      <c r="PP19" s="250"/>
      <c r="PQ19" s="250"/>
      <c r="PR19" s="250"/>
      <c r="PS19" s="250"/>
      <c r="PT19" s="250"/>
      <c r="PU19" s="250"/>
      <c r="PV19" s="250"/>
      <c r="PW19" s="250"/>
      <c r="PX19" s="250"/>
      <c r="PY19" s="250"/>
      <c r="PZ19" s="250"/>
      <c r="QA19" s="250"/>
      <c r="QB19" s="250"/>
      <c r="QC19" s="250"/>
      <c r="QD19" s="250"/>
      <c r="QE19" s="250"/>
      <c r="QF19" s="250"/>
      <c r="QG19" s="250"/>
      <c r="QH19" s="250"/>
      <c r="QI19" s="250"/>
      <c r="QJ19" s="250"/>
      <c r="QK19" s="250"/>
      <c r="QL19" s="250"/>
      <c r="QM19" s="250"/>
      <c r="QN19" s="250"/>
      <c r="QO19" s="250"/>
      <c r="QP19" s="250"/>
      <c r="QQ19" s="250"/>
      <c r="QR19" s="250"/>
      <c r="QS19" s="250"/>
      <c r="QT19" s="250"/>
      <c r="QU19" s="250"/>
      <c r="QV19" s="250"/>
      <c r="QW19" s="250"/>
      <c r="QX19" s="250"/>
      <c r="QY19" s="250"/>
      <c r="QZ19" s="250"/>
      <c r="RA19" s="250"/>
      <c r="RB19" s="250"/>
      <c r="RC19" s="250"/>
      <c r="RD19" s="250"/>
      <c r="RE19" s="250"/>
      <c r="RF19" s="250"/>
      <c r="RG19" s="250"/>
      <c r="RH19" s="250"/>
      <c r="RI19" s="250"/>
      <c r="RJ19" s="250"/>
      <c r="RK19" s="250"/>
      <c r="RL19" s="250"/>
      <c r="RM19" s="250"/>
      <c r="RN19" s="250"/>
      <c r="RO19" s="250"/>
      <c r="RP19" s="250"/>
      <c r="RQ19" s="250"/>
      <c r="RR19" s="250"/>
      <c r="RS19" s="250"/>
      <c r="RT19" s="250"/>
      <c r="RU19" s="250"/>
      <c r="RV19" s="250"/>
      <c r="RW19" s="250"/>
      <c r="RX19" s="250"/>
      <c r="RY19" s="250"/>
      <c r="RZ19" s="250"/>
      <c r="SA19" s="250"/>
      <c r="SB19" s="250"/>
      <c r="SC19" s="250"/>
      <c r="SD19" s="250"/>
      <c r="SE19" s="250"/>
      <c r="SF19" s="250"/>
      <c r="SG19" s="250"/>
      <c r="SH19" s="250"/>
      <c r="SI19" s="250"/>
      <c r="SJ19" s="250"/>
      <c r="SK19" s="250"/>
      <c r="SL19" s="250"/>
      <c r="SM19" s="250"/>
      <c r="SN19" s="250"/>
      <c r="SO19" s="250"/>
      <c r="SP19" s="250"/>
      <c r="SQ19" s="250"/>
      <c r="SR19" s="250"/>
      <c r="SS19" s="250"/>
      <c r="ST19" s="250"/>
      <c r="SU19" s="250"/>
      <c r="SV19" s="250"/>
      <c r="SW19" s="250"/>
      <c r="SX19" s="250"/>
      <c r="SY19" s="250"/>
      <c r="SZ19" s="250"/>
      <c r="TA19" s="250"/>
      <c r="TB19" s="250"/>
      <c r="TC19" s="250"/>
      <c r="TD19" s="250"/>
      <c r="TE19" s="250"/>
      <c r="TF19" s="250"/>
      <c r="TG19" s="250"/>
      <c r="TH19" s="250"/>
      <c r="TI19" s="250"/>
      <c r="TJ19" s="250"/>
      <c r="TK19" s="250"/>
      <c r="TL19" s="250"/>
      <c r="TM19" s="250"/>
      <c r="TN19" s="250"/>
      <c r="TO19" s="250"/>
      <c r="TP19" s="250"/>
      <c r="TQ19" s="250"/>
      <c r="TR19" s="250"/>
      <c r="TS19" s="250"/>
      <c r="TT19" s="250"/>
      <c r="TU19" s="250"/>
      <c r="TV19" s="250"/>
      <c r="TW19" s="250"/>
      <c r="TX19" s="250"/>
      <c r="TY19" s="250"/>
      <c r="TZ19" s="250"/>
      <c r="UA19" s="250"/>
      <c r="UB19" s="250"/>
      <c r="UC19" s="250"/>
      <c r="UD19" s="250"/>
      <c r="UE19" s="250"/>
      <c r="UF19" s="250"/>
      <c r="UG19" s="250"/>
      <c r="UH19" s="250"/>
      <c r="UI19" s="250"/>
      <c r="UJ19" s="250"/>
      <c r="UK19" s="250"/>
      <c r="UL19" s="250"/>
      <c r="UM19" s="250"/>
      <c r="UN19" s="250"/>
      <c r="UO19" s="250"/>
      <c r="UP19" s="250"/>
      <c r="UQ19" s="250"/>
      <c r="UR19" s="250"/>
      <c r="US19" s="250"/>
      <c r="UT19" s="250"/>
      <c r="UU19" s="250"/>
      <c r="UV19" s="250"/>
      <c r="UW19" s="250"/>
      <c r="UX19" s="250"/>
      <c r="UY19" s="250"/>
      <c r="UZ19" s="250"/>
      <c r="VA19" s="250"/>
      <c r="VB19" s="250"/>
      <c r="VC19" s="250"/>
      <c r="VD19" s="250"/>
      <c r="VE19" s="250"/>
      <c r="VF19" s="250"/>
      <c r="VG19" s="250"/>
      <c r="VH19" s="250"/>
      <c r="VI19" s="250"/>
      <c r="VJ19" s="250"/>
      <c r="VK19" s="250"/>
      <c r="VL19" s="250"/>
      <c r="VM19" s="250"/>
      <c r="VN19" s="250"/>
      <c r="VO19" s="250"/>
      <c r="VP19" s="250"/>
      <c r="VQ19" s="250"/>
      <c r="VR19" s="250"/>
      <c r="VS19" s="250"/>
      <c r="VT19" s="250"/>
      <c r="VU19" s="250"/>
      <c r="VV19" s="250"/>
      <c r="VW19" s="250"/>
      <c r="VX19" s="250"/>
      <c r="VY19" s="250"/>
      <c r="VZ19" s="250"/>
      <c r="WA19" s="250"/>
      <c r="WB19" s="250"/>
      <c r="WC19" s="250"/>
      <c r="WD19" s="250"/>
      <c r="WE19" s="250"/>
      <c r="WF19" s="250"/>
      <c r="WG19" s="250"/>
      <c r="WH19" s="250"/>
      <c r="WI19" s="250"/>
      <c r="WJ19" s="250"/>
      <c r="WK19" s="250"/>
      <c r="WL19" s="250"/>
      <c r="WM19" s="250"/>
      <c r="WN19" s="250"/>
      <c r="WO19" s="250"/>
      <c r="WP19" s="250"/>
      <c r="WQ19" s="250"/>
      <c r="WR19" s="250"/>
      <c r="WS19" s="250"/>
      <c r="WT19" s="250"/>
      <c r="WU19" s="250"/>
      <c r="WV19" s="250"/>
      <c r="WW19" s="250"/>
      <c r="WX19" s="250"/>
      <c r="WY19" s="250"/>
      <c r="WZ19" s="250"/>
      <c r="XA19" s="250"/>
      <c r="XB19" s="250"/>
      <c r="XC19" s="250"/>
      <c r="XD19" s="250"/>
      <c r="XE19" s="250"/>
      <c r="XF19" s="250"/>
      <c r="XG19" s="250"/>
      <c r="XH19" s="250"/>
      <c r="XI19" s="250"/>
      <c r="XJ19" s="250"/>
      <c r="XK19" s="250"/>
      <c r="XL19" s="250"/>
      <c r="XM19" s="250"/>
      <c r="XN19" s="250"/>
      <c r="XO19" s="250"/>
      <c r="XP19" s="250"/>
      <c r="XQ19" s="250"/>
      <c r="XR19" s="250"/>
      <c r="XS19" s="250"/>
      <c r="XT19" s="250"/>
      <c r="XU19" s="250"/>
      <c r="XV19" s="250"/>
      <c r="XW19" s="250"/>
      <c r="XX19" s="250"/>
      <c r="XY19" s="250"/>
      <c r="XZ19" s="250"/>
      <c r="YA19" s="250"/>
      <c r="YB19" s="250"/>
      <c r="YC19" s="250"/>
      <c r="YD19" s="250"/>
      <c r="YE19" s="250"/>
      <c r="YF19" s="250"/>
      <c r="YG19" s="250"/>
      <c r="YH19" s="250"/>
      <c r="YI19" s="250"/>
      <c r="YJ19" s="250"/>
      <c r="YK19" s="250"/>
      <c r="YL19" s="250"/>
      <c r="YM19" s="250"/>
      <c r="YN19" s="250"/>
      <c r="YO19" s="250"/>
      <c r="YP19" s="250"/>
      <c r="YQ19" s="250"/>
      <c r="YR19" s="250"/>
      <c r="YS19" s="250"/>
      <c r="YT19" s="250"/>
      <c r="YU19" s="250"/>
      <c r="YV19" s="250"/>
      <c r="YW19" s="250"/>
      <c r="YX19" s="250"/>
      <c r="YY19" s="250"/>
      <c r="YZ19" s="250"/>
      <c r="ZA19" s="250"/>
      <c r="ZB19" s="250"/>
      <c r="ZC19" s="250"/>
      <c r="ZD19" s="250"/>
      <c r="ZE19" s="250"/>
      <c r="ZF19" s="250"/>
      <c r="ZG19" s="250"/>
      <c r="ZH19" s="250"/>
      <c r="ZI19" s="250"/>
      <c r="ZJ19" s="250"/>
      <c r="ZK19" s="250"/>
      <c r="ZL19" s="250"/>
      <c r="ZM19" s="250"/>
      <c r="ZN19" s="250"/>
      <c r="ZO19" s="250"/>
      <c r="ZP19" s="250"/>
      <c r="ZQ19" s="250"/>
      <c r="ZR19" s="250"/>
      <c r="ZS19" s="250"/>
      <c r="ZT19" s="250"/>
      <c r="ZU19" s="250"/>
      <c r="ZV19" s="250"/>
      <c r="ZW19" s="250"/>
      <c r="ZX19" s="250"/>
      <c r="ZY19" s="250"/>
      <c r="ZZ19" s="250"/>
      <c r="AAA19" s="250"/>
      <c r="AAB19" s="250"/>
      <c r="AAC19" s="250"/>
      <c r="AAD19" s="250"/>
      <c r="AAE19" s="250"/>
      <c r="AAF19" s="250"/>
      <c r="AAG19" s="250"/>
      <c r="AAH19" s="250"/>
      <c r="AAI19" s="250"/>
      <c r="AAJ19" s="250"/>
      <c r="AAK19" s="250"/>
      <c r="AAL19" s="250"/>
      <c r="AAM19" s="250"/>
      <c r="AAN19" s="250"/>
      <c r="AAO19" s="250"/>
      <c r="AAP19" s="250"/>
      <c r="AAQ19" s="250"/>
      <c r="AAR19" s="250"/>
      <c r="AAS19" s="250"/>
      <c r="AAT19" s="250"/>
      <c r="AAU19" s="250"/>
      <c r="AAV19" s="250"/>
      <c r="AAW19" s="250"/>
      <c r="AAX19" s="250"/>
      <c r="AAY19" s="250"/>
      <c r="AAZ19" s="250"/>
      <c r="ABA19" s="250"/>
      <c r="ABB19" s="250"/>
      <c r="ABC19" s="250"/>
      <c r="ABD19" s="250"/>
      <c r="ABE19" s="250"/>
      <c r="ABF19" s="250"/>
      <c r="ABG19" s="250"/>
      <c r="ABH19" s="250"/>
      <c r="ABI19" s="250"/>
      <c r="ABJ19" s="250"/>
      <c r="ABK19" s="250"/>
      <c r="ABL19" s="250"/>
      <c r="ABM19" s="250"/>
      <c r="ABN19" s="250"/>
      <c r="ABO19" s="250"/>
      <c r="ABP19" s="250"/>
      <c r="ABQ19" s="250"/>
      <c r="ABR19" s="250"/>
      <c r="ABS19" s="250"/>
      <c r="ABT19" s="250"/>
      <c r="ABU19" s="250"/>
      <c r="ABV19" s="250"/>
      <c r="ABW19" s="250"/>
      <c r="ABX19" s="250"/>
      <c r="ABY19" s="250"/>
      <c r="ABZ19" s="250"/>
      <c r="ACA19" s="250"/>
      <c r="ACB19" s="250"/>
      <c r="ACC19" s="250"/>
      <c r="ACD19" s="250"/>
      <c r="ACE19" s="250"/>
      <c r="ACF19" s="250"/>
      <c r="ACG19" s="250"/>
      <c r="ACH19" s="250"/>
      <c r="ACI19" s="250"/>
      <c r="ACJ19" s="250"/>
      <c r="ACK19" s="250"/>
      <c r="ACL19" s="250"/>
      <c r="ACM19" s="250"/>
      <c r="ACN19" s="250"/>
      <c r="ACO19" s="250"/>
      <c r="ACP19" s="250"/>
      <c r="ACQ19" s="250"/>
      <c r="ACR19" s="250"/>
      <c r="ACS19" s="250"/>
      <c r="ACT19" s="250"/>
      <c r="ACU19" s="250"/>
      <c r="ACV19" s="250"/>
      <c r="ACW19" s="250"/>
      <c r="ACX19" s="250"/>
      <c r="ACY19" s="250"/>
      <c r="ACZ19" s="250"/>
      <c r="ADA19" s="250"/>
      <c r="ADB19" s="250"/>
      <c r="ADC19" s="250"/>
      <c r="ADD19" s="250"/>
      <c r="ADE19" s="250"/>
      <c r="ADF19" s="250"/>
      <c r="ADG19" s="250"/>
      <c r="ADH19" s="250"/>
      <c r="ADI19" s="250"/>
      <c r="ADJ19" s="250"/>
      <c r="ADK19" s="250"/>
      <c r="ADL19" s="250"/>
      <c r="ADM19" s="250"/>
      <c r="ADN19" s="250"/>
      <c r="ADO19" s="250"/>
      <c r="ADP19" s="250"/>
      <c r="ADQ19" s="250"/>
      <c r="ADR19" s="250"/>
      <c r="ADS19" s="250"/>
      <c r="ADT19" s="250"/>
      <c r="ADU19" s="250"/>
      <c r="ADV19" s="250"/>
      <c r="ADW19" s="250"/>
      <c r="ADX19" s="250"/>
      <c r="ADY19" s="250"/>
      <c r="ADZ19" s="250"/>
      <c r="AEA19" s="250"/>
      <c r="AEB19" s="250"/>
      <c r="AEC19" s="250"/>
      <c r="AED19" s="250"/>
      <c r="AEE19" s="250"/>
      <c r="AEF19" s="250"/>
      <c r="AEG19" s="250"/>
      <c r="AEH19" s="250"/>
      <c r="AEI19" s="250"/>
      <c r="AEJ19" s="250"/>
      <c r="AEK19" s="250"/>
      <c r="AEL19" s="250"/>
      <c r="AEM19" s="250"/>
      <c r="AEN19" s="250"/>
      <c r="AEO19" s="250"/>
      <c r="AEP19" s="250"/>
      <c r="AEQ19" s="250"/>
      <c r="AER19" s="250"/>
      <c r="AES19" s="250"/>
      <c r="AET19" s="250"/>
      <c r="AEU19" s="250"/>
      <c r="AEV19" s="250"/>
      <c r="AEW19" s="250"/>
      <c r="AEX19" s="250"/>
      <c r="AEY19" s="250"/>
      <c r="AEZ19" s="250"/>
      <c r="AFA19" s="250"/>
      <c r="AFB19" s="250"/>
      <c r="AFC19" s="250"/>
      <c r="AFD19" s="250"/>
      <c r="AFE19" s="250"/>
      <c r="AFF19" s="250"/>
      <c r="AFG19" s="250"/>
      <c r="AFH19" s="250"/>
      <c r="AFI19" s="250"/>
      <c r="AFJ19" s="250"/>
      <c r="AFK19" s="250"/>
      <c r="AFL19" s="250"/>
      <c r="AFM19" s="250"/>
      <c r="AFN19" s="250"/>
      <c r="AFO19" s="250"/>
      <c r="AFP19" s="250"/>
      <c r="AFQ19" s="250"/>
      <c r="AFR19" s="250"/>
      <c r="AFS19" s="250"/>
      <c r="AFT19" s="250"/>
      <c r="AFU19" s="250"/>
      <c r="AFV19" s="250"/>
      <c r="AFW19" s="250"/>
      <c r="AFX19" s="250"/>
      <c r="AFY19" s="250"/>
      <c r="AFZ19" s="250"/>
      <c r="AGA19" s="250"/>
      <c r="AGB19" s="250"/>
      <c r="AGC19" s="250"/>
      <c r="AGD19" s="250"/>
      <c r="AGE19" s="250"/>
      <c r="AGF19" s="250"/>
      <c r="AGG19" s="250"/>
      <c r="AGH19" s="250"/>
      <c r="AGI19" s="250"/>
      <c r="AGJ19" s="250"/>
      <c r="AGK19" s="250"/>
      <c r="AGL19" s="250"/>
      <c r="AGM19" s="250"/>
      <c r="AGN19" s="250"/>
      <c r="AGO19" s="250"/>
      <c r="AGP19" s="250"/>
      <c r="AGQ19" s="250"/>
      <c r="AGR19" s="250"/>
      <c r="AGS19" s="250"/>
      <c r="AGT19" s="250"/>
      <c r="AGU19" s="250"/>
      <c r="AGV19" s="250"/>
      <c r="AGW19" s="250"/>
      <c r="AGX19" s="250"/>
      <c r="AGY19" s="250"/>
      <c r="AGZ19" s="250"/>
      <c r="AHA19" s="250"/>
      <c r="AHB19" s="250"/>
      <c r="AHC19" s="250"/>
      <c r="AHD19" s="250"/>
      <c r="AHE19" s="250"/>
      <c r="AHF19" s="250"/>
      <c r="AHG19" s="250"/>
      <c r="AHH19" s="250"/>
      <c r="AHI19" s="250"/>
      <c r="AHJ19" s="250"/>
      <c r="AHK19" s="250"/>
      <c r="AHL19" s="250"/>
      <c r="AHM19" s="250"/>
      <c r="AHN19" s="250"/>
      <c r="AHO19" s="250"/>
      <c r="AHP19" s="250"/>
      <c r="AHQ19" s="250"/>
      <c r="AHR19" s="250"/>
      <c r="AHS19" s="250"/>
      <c r="AHT19" s="250"/>
      <c r="AHU19" s="250"/>
      <c r="AHV19" s="250"/>
      <c r="AHW19" s="250"/>
      <c r="AHX19" s="250"/>
      <c r="AHY19" s="250"/>
      <c r="AHZ19" s="250"/>
      <c r="AIA19" s="250"/>
      <c r="AIB19" s="250"/>
      <c r="AIC19" s="250"/>
      <c r="AID19" s="250"/>
      <c r="AIE19" s="250"/>
      <c r="AIF19" s="250"/>
      <c r="AIG19" s="250"/>
      <c r="AIH19" s="250"/>
      <c r="AII19" s="250"/>
      <c r="AIJ19" s="250"/>
      <c r="AIK19" s="250"/>
      <c r="AIL19" s="250"/>
      <c r="AIM19" s="250"/>
      <c r="AIN19" s="250"/>
      <c r="AIO19" s="250"/>
      <c r="AIP19" s="250"/>
      <c r="AIQ19" s="250"/>
      <c r="AIR19" s="250"/>
      <c r="AIS19" s="250"/>
      <c r="AIT19" s="250"/>
      <c r="AIU19" s="250"/>
      <c r="AIV19" s="250"/>
      <c r="AIW19" s="250"/>
      <c r="AIX19" s="250"/>
      <c r="AIY19" s="250"/>
      <c r="AIZ19" s="250"/>
      <c r="AJA19" s="250"/>
      <c r="AJB19" s="250"/>
      <c r="AJC19" s="250"/>
      <c r="AJD19" s="250"/>
      <c r="AJE19" s="250"/>
      <c r="AJF19" s="250"/>
      <c r="AJG19" s="250"/>
      <c r="AJH19" s="250"/>
      <c r="AJI19" s="250"/>
      <c r="AJJ19" s="250"/>
      <c r="AJK19" s="250"/>
      <c r="AJL19" s="250"/>
      <c r="AJM19" s="250"/>
      <c r="AJN19" s="250"/>
      <c r="AJO19" s="250"/>
      <c r="AJP19" s="250"/>
      <c r="AJQ19" s="250"/>
      <c r="AJR19" s="250"/>
      <c r="AJS19" s="250"/>
      <c r="AJT19" s="250"/>
      <c r="AJU19" s="250"/>
      <c r="AJV19" s="250"/>
      <c r="AJW19" s="250"/>
      <c r="AJX19" s="250"/>
      <c r="AJY19" s="250"/>
      <c r="AJZ19" s="250"/>
      <c r="AKA19" s="250"/>
      <c r="AKB19" s="250"/>
      <c r="AKC19" s="250"/>
      <c r="AKD19" s="250"/>
      <c r="AKE19" s="250"/>
      <c r="AKF19" s="250"/>
      <c r="AKG19" s="250"/>
      <c r="AKH19" s="250"/>
      <c r="AKI19" s="250"/>
      <c r="AKJ19" s="250"/>
      <c r="AKK19" s="250"/>
      <c r="AKL19" s="250"/>
      <c r="AKM19" s="250"/>
      <c r="AKN19" s="250"/>
      <c r="AKO19" s="250"/>
      <c r="AKP19" s="250"/>
      <c r="AKQ19" s="250"/>
      <c r="AKR19" s="250"/>
      <c r="AKS19" s="250"/>
      <c r="AKT19" s="250"/>
      <c r="AKU19" s="250"/>
      <c r="AKV19" s="250"/>
      <c r="AKW19" s="250"/>
      <c r="AKX19" s="250"/>
      <c r="AKY19" s="250"/>
      <c r="AKZ19" s="250"/>
      <c r="ALA19" s="250"/>
      <c r="ALB19" s="250"/>
      <c r="ALC19" s="250"/>
      <c r="ALD19" s="250"/>
      <c r="ALE19" s="250"/>
      <c r="ALF19" s="250"/>
      <c r="ALG19" s="250"/>
      <c r="ALH19" s="250"/>
      <c r="ALI19" s="250"/>
      <c r="ALJ19" s="250"/>
      <c r="ALK19" s="250"/>
      <c r="ALL19" s="250"/>
      <c r="ALM19" s="250"/>
      <c r="ALN19" s="250"/>
      <c r="ALO19" s="250"/>
      <c r="ALP19" s="250"/>
      <c r="ALQ19" s="250"/>
      <c r="ALR19" s="250"/>
      <c r="ALS19" s="250"/>
      <c r="ALT19" s="250"/>
      <c r="ALU19" s="250"/>
      <c r="ALV19" s="250"/>
      <c r="ALW19" s="250"/>
      <c r="ALX19" s="250"/>
      <c r="ALY19" s="250"/>
      <c r="ALZ19" s="250"/>
      <c r="AMA19" s="250"/>
      <c r="AMB19" s="250"/>
      <c r="AMC19" s="250"/>
      <c r="AMD19" s="250"/>
      <c r="AME19" s="250"/>
      <c r="AMF19" s="250"/>
      <c r="AMG19" s="250"/>
      <c r="AMH19" s="250"/>
      <c r="AMI19" s="250"/>
      <c r="AMJ19" s="250"/>
      <c r="AMK19" s="250"/>
    </row>
    <row r="20" spans="1:1025" s="251" customFormat="1" ht="17.25" customHeight="1" x14ac:dyDescent="0.2">
      <c r="B20" s="280" t="s">
        <v>65</v>
      </c>
      <c r="C20" s="281">
        <f>SUM(C18:C19)</f>
        <v>2213174212</v>
      </c>
      <c r="D20" s="281">
        <f>SUM(D18:D19)</f>
        <v>1518304622</v>
      </c>
      <c r="E20" s="281">
        <f>SUM(E18:E19)</f>
        <v>884025533</v>
      </c>
      <c r="F20" s="281">
        <f>SUM(F18:F19)</f>
        <v>2847453301</v>
      </c>
      <c r="G20" s="281">
        <f>SUM(G18:G19)</f>
        <v>2207241766</v>
      </c>
    </row>
    <row r="21" spans="1:1025" s="251" customFormat="1" ht="15.75" customHeight="1" x14ac:dyDescent="0.2">
      <c r="B21" s="282"/>
      <c r="C21" s="283"/>
      <c r="D21" s="284"/>
      <c r="E21" s="283"/>
      <c r="F21" s="284"/>
      <c r="G21" s="283"/>
    </row>
    <row r="22" spans="1:1025" s="9" customFormat="1" ht="15.75" customHeight="1" x14ac:dyDescent="0.2">
      <c r="A22" s="250"/>
      <c r="B22" s="279" t="s">
        <v>260</v>
      </c>
      <c r="C22" s="274"/>
      <c r="D22" s="172"/>
      <c r="E22" s="274"/>
      <c r="F22" s="172"/>
      <c r="G22" s="274"/>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c r="IW22" s="250"/>
      <c r="IX22" s="250"/>
      <c r="IY22" s="250"/>
      <c r="IZ22" s="250"/>
      <c r="JA22" s="250"/>
      <c r="JB22" s="250"/>
      <c r="JC22" s="250"/>
      <c r="JD22" s="250"/>
      <c r="JE22" s="250"/>
      <c r="JF22" s="250"/>
      <c r="JG22" s="250"/>
      <c r="JH22" s="250"/>
      <c r="JI22" s="250"/>
      <c r="JJ22" s="250"/>
      <c r="JK22" s="250"/>
      <c r="JL22" s="250"/>
      <c r="JM22" s="250"/>
      <c r="JN22" s="250"/>
      <c r="JO22" s="250"/>
      <c r="JP22" s="250"/>
      <c r="JQ22" s="250"/>
      <c r="JR22" s="250"/>
      <c r="JS22" s="250"/>
      <c r="JT22" s="250"/>
      <c r="JU22" s="250"/>
      <c r="JV22" s="250"/>
      <c r="JW22" s="250"/>
      <c r="JX22" s="250"/>
      <c r="JY22" s="250"/>
      <c r="JZ22" s="250"/>
      <c r="KA22" s="250"/>
      <c r="KB22" s="250"/>
      <c r="KC22" s="250"/>
      <c r="KD22" s="250"/>
      <c r="KE22" s="250"/>
      <c r="KF22" s="250"/>
      <c r="KG22" s="250"/>
      <c r="KH22" s="250"/>
      <c r="KI22" s="250"/>
      <c r="KJ22" s="250"/>
      <c r="KK22" s="250"/>
      <c r="KL22" s="250"/>
      <c r="KM22" s="250"/>
      <c r="KN22" s="250"/>
      <c r="KO22" s="250"/>
      <c r="KP22" s="250"/>
      <c r="KQ22" s="250"/>
      <c r="KR22" s="250"/>
      <c r="KS22" s="250"/>
      <c r="KT22" s="250"/>
      <c r="KU22" s="250"/>
      <c r="KV22" s="250"/>
      <c r="KW22" s="250"/>
      <c r="KX22" s="250"/>
      <c r="KY22" s="250"/>
      <c r="KZ22" s="250"/>
      <c r="LA22" s="250"/>
      <c r="LB22" s="250"/>
      <c r="LC22" s="250"/>
      <c r="LD22" s="250"/>
      <c r="LE22" s="250"/>
      <c r="LF22" s="250"/>
      <c r="LG22" s="250"/>
      <c r="LH22" s="250"/>
      <c r="LI22" s="250"/>
      <c r="LJ22" s="250"/>
      <c r="LK22" s="250"/>
      <c r="LL22" s="250"/>
      <c r="LM22" s="250"/>
      <c r="LN22" s="250"/>
      <c r="LO22" s="250"/>
      <c r="LP22" s="250"/>
      <c r="LQ22" s="250"/>
      <c r="LR22" s="250"/>
      <c r="LS22" s="250"/>
      <c r="LT22" s="250"/>
      <c r="LU22" s="250"/>
      <c r="LV22" s="250"/>
      <c r="LW22" s="250"/>
      <c r="LX22" s="250"/>
      <c r="LY22" s="250"/>
      <c r="LZ22" s="250"/>
      <c r="MA22" s="250"/>
      <c r="MB22" s="250"/>
      <c r="MC22" s="250"/>
      <c r="MD22" s="250"/>
      <c r="ME22" s="250"/>
      <c r="MF22" s="250"/>
      <c r="MG22" s="250"/>
      <c r="MH22" s="250"/>
      <c r="MI22" s="250"/>
      <c r="MJ22" s="250"/>
      <c r="MK22" s="250"/>
      <c r="ML22" s="250"/>
      <c r="MM22" s="250"/>
      <c r="MN22" s="250"/>
      <c r="MO22" s="250"/>
      <c r="MP22" s="250"/>
      <c r="MQ22" s="250"/>
      <c r="MR22" s="250"/>
      <c r="MS22" s="250"/>
      <c r="MT22" s="250"/>
      <c r="MU22" s="250"/>
      <c r="MV22" s="250"/>
      <c r="MW22" s="250"/>
      <c r="MX22" s="250"/>
      <c r="MY22" s="250"/>
      <c r="MZ22" s="250"/>
      <c r="NA22" s="250"/>
      <c r="NB22" s="250"/>
      <c r="NC22" s="250"/>
      <c r="ND22" s="250"/>
      <c r="NE22" s="250"/>
      <c r="NF22" s="250"/>
      <c r="NG22" s="250"/>
      <c r="NH22" s="250"/>
      <c r="NI22" s="250"/>
      <c r="NJ22" s="250"/>
      <c r="NK22" s="250"/>
      <c r="NL22" s="250"/>
      <c r="NM22" s="250"/>
      <c r="NN22" s="250"/>
      <c r="NO22" s="250"/>
      <c r="NP22" s="250"/>
      <c r="NQ22" s="250"/>
      <c r="NR22" s="250"/>
      <c r="NS22" s="250"/>
      <c r="NT22" s="250"/>
      <c r="NU22" s="250"/>
      <c r="NV22" s="250"/>
      <c r="NW22" s="250"/>
      <c r="NX22" s="250"/>
      <c r="NY22" s="250"/>
      <c r="NZ22" s="250"/>
      <c r="OA22" s="250"/>
      <c r="OB22" s="250"/>
      <c r="OC22" s="250"/>
      <c r="OD22" s="250"/>
      <c r="OE22" s="250"/>
      <c r="OF22" s="250"/>
      <c r="OG22" s="250"/>
      <c r="OH22" s="250"/>
      <c r="OI22" s="250"/>
      <c r="OJ22" s="250"/>
      <c r="OK22" s="250"/>
      <c r="OL22" s="250"/>
      <c r="OM22" s="250"/>
      <c r="ON22" s="250"/>
      <c r="OO22" s="250"/>
      <c r="OP22" s="250"/>
      <c r="OQ22" s="250"/>
      <c r="OR22" s="250"/>
      <c r="OS22" s="250"/>
      <c r="OT22" s="250"/>
      <c r="OU22" s="250"/>
      <c r="OV22" s="250"/>
      <c r="OW22" s="250"/>
      <c r="OX22" s="250"/>
      <c r="OY22" s="250"/>
      <c r="OZ22" s="250"/>
      <c r="PA22" s="250"/>
      <c r="PB22" s="250"/>
      <c r="PC22" s="250"/>
      <c r="PD22" s="250"/>
      <c r="PE22" s="250"/>
      <c r="PF22" s="250"/>
      <c r="PG22" s="250"/>
      <c r="PH22" s="250"/>
      <c r="PI22" s="250"/>
      <c r="PJ22" s="250"/>
      <c r="PK22" s="250"/>
      <c r="PL22" s="250"/>
      <c r="PM22" s="250"/>
      <c r="PN22" s="250"/>
      <c r="PO22" s="250"/>
      <c r="PP22" s="250"/>
      <c r="PQ22" s="250"/>
      <c r="PR22" s="250"/>
      <c r="PS22" s="250"/>
      <c r="PT22" s="250"/>
      <c r="PU22" s="250"/>
      <c r="PV22" s="250"/>
      <c r="PW22" s="250"/>
      <c r="PX22" s="250"/>
      <c r="PY22" s="250"/>
      <c r="PZ22" s="250"/>
      <c r="QA22" s="250"/>
      <c r="QB22" s="250"/>
      <c r="QC22" s="250"/>
      <c r="QD22" s="250"/>
      <c r="QE22" s="250"/>
      <c r="QF22" s="250"/>
      <c r="QG22" s="250"/>
      <c r="QH22" s="250"/>
      <c r="QI22" s="250"/>
      <c r="QJ22" s="250"/>
      <c r="QK22" s="250"/>
      <c r="QL22" s="250"/>
      <c r="QM22" s="250"/>
      <c r="QN22" s="250"/>
      <c r="QO22" s="250"/>
      <c r="QP22" s="250"/>
      <c r="QQ22" s="250"/>
      <c r="QR22" s="250"/>
      <c r="QS22" s="250"/>
      <c r="QT22" s="250"/>
      <c r="QU22" s="250"/>
      <c r="QV22" s="250"/>
      <c r="QW22" s="250"/>
      <c r="QX22" s="250"/>
      <c r="QY22" s="250"/>
      <c r="QZ22" s="250"/>
      <c r="RA22" s="250"/>
      <c r="RB22" s="250"/>
      <c r="RC22" s="250"/>
      <c r="RD22" s="250"/>
      <c r="RE22" s="250"/>
      <c r="RF22" s="250"/>
      <c r="RG22" s="250"/>
      <c r="RH22" s="250"/>
      <c r="RI22" s="250"/>
      <c r="RJ22" s="250"/>
      <c r="RK22" s="250"/>
      <c r="RL22" s="250"/>
      <c r="RM22" s="250"/>
      <c r="RN22" s="250"/>
      <c r="RO22" s="250"/>
      <c r="RP22" s="250"/>
      <c r="RQ22" s="250"/>
      <c r="RR22" s="250"/>
      <c r="RS22" s="250"/>
      <c r="RT22" s="250"/>
      <c r="RU22" s="250"/>
      <c r="RV22" s="250"/>
      <c r="RW22" s="250"/>
      <c r="RX22" s="250"/>
      <c r="RY22" s="250"/>
      <c r="RZ22" s="250"/>
      <c r="SA22" s="250"/>
      <c r="SB22" s="250"/>
      <c r="SC22" s="250"/>
      <c r="SD22" s="250"/>
      <c r="SE22" s="250"/>
      <c r="SF22" s="250"/>
      <c r="SG22" s="250"/>
      <c r="SH22" s="250"/>
      <c r="SI22" s="250"/>
      <c r="SJ22" s="250"/>
      <c r="SK22" s="250"/>
      <c r="SL22" s="250"/>
      <c r="SM22" s="250"/>
      <c r="SN22" s="250"/>
      <c r="SO22" s="250"/>
      <c r="SP22" s="250"/>
      <c r="SQ22" s="250"/>
      <c r="SR22" s="250"/>
      <c r="SS22" s="250"/>
      <c r="ST22" s="250"/>
      <c r="SU22" s="250"/>
      <c r="SV22" s="250"/>
      <c r="SW22" s="250"/>
      <c r="SX22" s="250"/>
      <c r="SY22" s="250"/>
      <c r="SZ22" s="250"/>
      <c r="TA22" s="250"/>
      <c r="TB22" s="250"/>
      <c r="TC22" s="250"/>
      <c r="TD22" s="250"/>
      <c r="TE22" s="250"/>
      <c r="TF22" s="250"/>
      <c r="TG22" s="250"/>
      <c r="TH22" s="250"/>
      <c r="TI22" s="250"/>
      <c r="TJ22" s="250"/>
      <c r="TK22" s="250"/>
      <c r="TL22" s="250"/>
      <c r="TM22" s="250"/>
      <c r="TN22" s="250"/>
      <c r="TO22" s="250"/>
      <c r="TP22" s="250"/>
      <c r="TQ22" s="250"/>
      <c r="TR22" s="250"/>
      <c r="TS22" s="250"/>
      <c r="TT22" s="250"/>
      <c r="TU22" s="250"/>
      <c r="TV22" s="250"/>
      <c r="TW22" s="250"/>
      <c r="TX22" s="250"/>
      <c r="TY22" s="250"/>
      <c r="TZ22" s="250"/>
      <c r="UA22" s="250"/>
      <c r="UB22" s="250"/>
      <c r="UC22" s="250"/>
      <c r="UD22" s="250"/>
      <c r="UE22" s="250"/>
      <c r="UF22" s="250"/>
      <c r="UG22" s="250"/>
      <c r="UH22" s="250"/>
      <c r="UI22" s="250"/>
      <c r="UJ22" s="250"/>
      <c r="UK22" s="250"/>
      <c r="UL22" s="250"/>
      <c r="UM22" s="250"/>
      <c r="UN22" s="250"/>
      <c r="UO22" s="250"/>
      <c r="UP22" s="250"/>
      <c r="UQ22" s="250"/>
      <c r="UR22" s="250"/>
      <c r="US22" s="250"/>
      <c r="UT22" s="250"/>
      <c r="UU22" s="250"/>
      <c r="UV22" s="250"/>
      <c r="UW22" s="250"/>
      <c r="UX22" s="250"/>
      <c r="UY22" s="250"/>
      <c r="UZ22" s="250"/>
      <c r="VA22" s="250"/>
      <c r="VB22" s="250"/>
      <c r="VC22" s="250"/>
      <c r="VD22" s="250"/>
      <c r="VE22" s="250"/>
      <c r="VF22" s="250"/>
      <c r="VG22" s="250"/>
      <c r="VH22" s="250"/>
      <c r="VI22" s="250"/>
      <c r="VJ22" s="250"/>
      <c r="VK22" s="250"/>
      <c r="VL22" s="250"/>
      <c r="VM22" s="250"/>
      <c r="VN22" s="250"/>
      <c r="VO22" s="250"/>
      <c r="VP22" s="250"/>
      <c r="VQ22" s="250"/>
      <c r="VR22" s="250"/>
      <c r="VS22" s="250"/>
      <c r="VT22" s="250"/>
      <c r="VU22" s="250"/>
      <c r="VV22" s="250"/>
      <c r="VW22" s="250"/>
      <c r="VX22" s="250"/>
      <c r="VY22" s="250"/>
      <c r="VZ22" s="250"/>
      <c r="WA22" s="250"/>
      <c r="WB22" s="250"/>
      <c r="WC22" s="250"/>
      <c r="WD22" s="250"/>
      <c r="WE22" s="250"/>
      <c r="WF22" s="250"/>
      <c r="WG22" s="250"/>
      <c r="WH22" s="250"/>
      <c r="WI22" s="250"/>
      <c r="WJ22" s="250"/>
      <c r="WK22" s="250"/>
      <c r="WL22" s="250"/>
      <c r="WM22" s="250"/>
      <c r="WN22" s="250"/>
      <c r="WO22" s="250"/>
      <c r="WP22" s="250"/>
      <c r="WQ22" s="250"/>
      <c r="WR22" s="250"/>
      <c r="WS22" s="250"/>
      <c r="WT22" s="250"/>
      <c r="WU22" s="250"/>
      <c r="WV22" s="250"/>
      <c r="WW22" s="250"/>
      <c r="WX22" s="250"/>
      <c r="WY22" s="250"/>
      <c r="WZ22" s="250"/>
      <c r="XA22" s="250"/>
      <c r="XB22" s="250"/>
      <c r="XC22" s="250"/>
      <c r="XD22" s="250"/>
      <c r="XE22" s="250"/>
      <c r="XF22" s="250"/>
      <c r="XG22" s="250"/>
      <c r="XH22" s="250"/>
      <c r="XI22" s="250"/>
      <c r="XJ22" s="250"/>
      <c r="XK22" s="250"/>
      <c r="XL22" s="250"/>
      <c r="XM22" s="250"/>
      <c r="XN22" s="250"/>
      <c r="XO22" s="250"/>
      <c r="XP22" s="250"/>
      <c r="XQ22" s="250"/>
      <c r="XR22" s="250"/>
      <c r="XS22" s="250"/>
      <c r="XT22" s="250"/>
      <c r="XU22" s="250"/>
      <c r="XV22" s="250"/>
      <c r="XW22" s="250"/>
      <c r="XX22" s="250"/>
      <c r="XY22" s="250"/>
      <c r="XZ22" s="250"/>
      <c r="YA22" s="250"/>
      <c r="YB22" s="250"/>
      <c r="YC22" s="250"/>
      <c r="YD22" s="250"/>
      <c r="YE22" s="250"/>
      <c r="YF22" s="250"/>
      <c r="YG22" s="250"/>
      <c r="YH22" s="250"/>
      <c r="YI22" s="250"/>
      <c r="YJ22" s="250"/>
      <c r="YK22" s="250"/>
      <c r="YL22" s="250"/>
      <c r="YM22" s="250"/>
      <c r="YN22" s="250"/>
      <c r="YO22" s="250"/>
      <c r="YP22" s="250"/>
      <c r="YQ22" s="250"/>
      <c r="YR22" s="250"/>
      <c r="YS22" s="250"/>
      <c r="YT22" s="250"/>
      <c r="YU22" s="250"/>
      <c r="YV22" s="250"/>
      <c r="YW22" s="250"/>
      <c r="YX22" s="250"/>
      <c r="YY22" s="250"/>
      <c r="YZ22" s="250"/>
      <c r="ZA22" s="250"/>
      <c r="ZB22" s="250"/>
      <c r="ZC22" s="250"/>
      <c r="ZD22" s="250"/>
      <c r="ZE22" s="250"/>
      <c r="ZF22" s="250"/>
      <c r="ZG22" s="250"/>
      <c r="ZH22" s="250"/>
      <c r="ZI22" s="250"/>
      <c r="ZJ22" s="250"/>
      <c r="ZK22" s="250"/>
      <c r="ZL22" s="250"/>
      <c r="ZM22" s="250"/>
      <c r="ZN22" s="250"/>
      <c r="ZO22" s="250"/>
      <c r="ZP22" s="250"/>
      <c r="ZQ22" s="250"/>
      <c r="ZR22" s="250"/>
      <c r="ZS22" s="250"/>
      <c r="ZT22" s="250"/>
      <c r="ZU22" s="250"/>
      <c r="ZV22" s="250"/>
      <c r="ZW22" s="250"/>
      <c r="ZX22" s="250"/>
      <c r="ZY22" s="250"/>
      <c r="ZZ22" s="250"/>
      <c r="AAA22" s="250"/>
      <c r="AAB22" s="250"/>
      <c r="AAC22" s="250"/>
      <c r="AAD22" s="250"/>
      <c r="AAE22" s="250"/>
      <c r="AAF22" s="250"/>
      <c r="AAG22" s="250"/>
      <c r="AAH22" s="250"/>
      <c r="AAI22" s="250"/>
      <c r="AAJ22" s="250"/>
      <c r="AAK22" s="250"/>
      <c r="AAL22" s="250"/>
      <c r="AAM22" s="250"/>
      <c r="AAN22" s="250"/>
      <c r="AAO22" s="250"/>
      <c r="AAP22" s="250"/>
      <c r="AAQ22" s="250"/>
      <c r="AAR22" s="250"/>
      <c r="AAS22" s="250"/>
      <c r="AAT22" s="250"/>
      <c r="AAU22" s="250"/>
      <c r="AAV22" s="250"/>
      <c r="AAW22" s="250"/>
      <c r="AAX22" s="250"/>
      <c r="AAY22" s="250"/>
      <c r="AAZ22" s="250"/>
      <c r="ABA22" s="250"/>
      <c r="ABB22" s="250"/>
      <c r="ABC22" s="250"/>
      <c r="ABD22" s="250"/>
      <c r="ABE22" s="250"/>
      <c r="ABF22" s="250"/>
      <c r="ABG22" s="250"/>
      <c r="ABH22" s="250"/>
      <c r="ABI22" s="250"/>
      <c r="ABJ22" s="250"/>
      <c r="ABK22" s="250"/>
      <c r="ABL22" s="250"/>
      <c r="ABM22" s="250"/>
      <c r="ABN22" s="250"/>
      <c r="ABO22" s="250"/>
      <c r="ABP22" s="250"/>
      <c r="ABQ22" s="250"/>
      <c r="ABR22" s="250"/>
      <c r="ABS22" s="250"/>
      <c r="ABT22" s="250"/>
      <c r="ABU22" s="250"/>
      <c r="ABV22" s="250"/>
      <c r="ABW22" s="250"/>
      <c r="ABX22" s="250"/>
      <c r="ABY22" s="250"/>
      <c r="ABZ22" s="250"/>
      <c r="ACA22" s="250"/>
      <c r="ACB22" s="250"/>
      <c r="ACC22" s="250"/>
      <c r="ACD22" s="250"/>
      <c r="ACE22" s="250"/>
      <c r="ACF22" s="250"/>
      <c r="ACG22" s="250"/>
      <c r="ACH22" s="250"/>
      <c r="ACI22" s="250"/>
      <c r="ACJ22" s="250"/>
      <c r="ACK22" s="250"/>
      <c r="ACL22" s="250"/>
      <c r="ACM22" s="250"/>
      <c r="ACN22" s="250"/>
      <c r="ACO22" s="250"/>
      <c r="ACP22" s="250"/>
      <c r="ACQ22" s="250"/>
      <c r="ACR22" s="250"/>
      <c r="ACS22" s="250"/>
      <c r="ACT22" s="250"/>
      <c r="ACU22" s="250"/>
      <c r="ACV22" s="250"/>
      <c r="ACW22" s="250"/>
      <c r="ACX22" s="250"/>
      <c r="ACY22" s="250"/>
      <c r="ACZ22" s="250"/>
      <c r="ADA22" s="250"/>
      <c r="ADB22" s="250"/>
      <c r="ADC22" s="250"/>
      <c r="ADD22" s="250"/>
      <c r="ADE22" s="250"/>
      <c r="ADF22" s="250"/>
      <c r="ADG22" s="250"/>
      <c r="ADH22" s="250"/>
      <c r="ADI22" s="250"/>
      <c r="ADJ22" s="250"/>
      <c r="ADK22" s="250"/>
      <c r="ADL22" s="250"/>
      <c r="ADM22" s="250"/>
      <c r="ADN22" s="250"/>
      <c r="ADO22" s="250"/>
      <c r="ADP22" s="250"/>
      <c r="ADQ22" s="250"/>
      <c r="ADR22" s="250"/>
      <c r="ADS22" s="250"/>
      <c r="ADT22" s="250"/>
      <c r="ADU22" s="250"/>
      <c r="ADV22" s="250"/>
      <c r="ADW22" s="250"/>
      <c r="ADX22" s="250"/>
      <c r="ADY22" s="250"/>
      <c r="ADZ22" s="250"/>
      <c r="AEA22" s="250"/>
      <c r="AEB22" s="250"/>
      <c r="AEC22" s="250"/>
      <c r="AED22" s="250"/>
      <c r="AEE22" s="250"/>
      <c r="AEF22" s="250"/>
      <c r="AEG22" s="250"/>
      <c r="AEH22" s="250"/>
      <c r="AEI22" s="250"/>
      <c r="AEJ22" s="250"/>
      <c r="AEK22" s="250"/>
      <c r="AEL22" s="250"/>
      <c r="AEM22" s="250"/>
      <c r="AEN22" s="250"/>
      <c r="AEO22" s="250"/>
      <c r="AEP22" s="250"/>
      <c r="AEQ22" s="250"/>
      <c r="AER22" s="250"/>
      <c r="AES22" s="250"/>
      <c r="AET22" s="250"/>
      <c r="AEU22" s="250"/>
      <c r="AEV22" s="250"/>
      <c r="AEW22" s="250"/>
      <c r="AEX22" s="250"/>
      <c r="AEY22" s="250"/>
      <c r="AEZ22" s="250"/>
      <c r="AFA22" s="250"/>
      <c r="AFB22" s="250"/>
      <c r="AFC22" s="250"/>
      <c r="AFD22" s="250"/>
      <c r="AFE22" s="250"/>
      <c r="AFF22" s="250"/>
      <c r="AFG22" s="250"/>
      <c r="AFH22" s="250"/>
      <c r="AFI22" s="250"/>
      <c r="AFJ22" s="250"/>
      <c r="AFK22" s="250"/>
      <c r="AFL22" s="250"/>
      <c r="AFM22" s="250"/>
      <c r="AFN22" s="250"/>
      <c r="AFO22" s="250"/>
      <c r="AFP22" s="250"/>
      <c r="AFQ22" s="250"/>
      <c r="AFR22" s="250"/>
      <c r="AFS22" s="250"/>
      <c r="AFT22" s="250"/>
      <c r="AFU22" s="250"/>
      <c r="AFV22" s="250"/>
      <c r="AFW22" s="250"/>
      <c r="AFX22" s="250"/>
      <c r="AFY22" s="250"/>
      <c r="AFZ22" s="250"/>
      <c r="AGA22" s="250"/>
      <c r="AGB22" s="250"/>
      <c r="AGC22" s="250"/>
      <c r="AGD22" s="250"/>
      <c r="AGE22" s="250"/>
      <c r="AGF22" s="250"/>
      <c r="AGG22" s="250"/>
      <c r="AGH22" s="250"/>
      <c r="AGI22" s="250"/>
      <c r="AGJ22" s="250"/>
      <c r="AGK22" s="250"/>
      <c r="AGL22" s="250"/>
      <c r="AGM22" s="250"/>
      <c r="AGN22" s="250"/>
      <c r="AGO22" s="250"/>
      <c r="AGP22" s="250"/>
      <c r="AGQ22" s="250"/>
      <c r="AGR22" s="250"/>
      <c r="AGS22" s="250"/>
      <c r="AGT22" s="250"/>
      <c r="AGU22" s="250"/>
      <c r="AGV22" s="250"/>
      <c r="AGW22" s="250"/>
      <c r="AGX22" s="250"/>
      <c r="AGY22" s="250"/>
      <c r="AGZ22" s="250"/>
      <c r="AHA22" s="250"/>
      <c r="AHB22" s="250"/>
      <c r="AHC22" s="250"/>
      <c r="AHD22" s="250"/>
      <c r="AHE22" s="250"/>
      <c r="AHF22" s="250"/>
      <c r="AHG22" s="250"/>
      <c r="AHH22" s="250"/>
      <c r="AHI22" s="250"/>
      <c r="AHJ22" s="250"/>
      <c r="AHK22" s="250"/>
      <c r="AHL22" s="250"/>
      <c r="AHM22" s="250"/>
      <c r="AHN22" s="250"/>
      <c r="AHO22" s="250"/>
      <c r="AHP22" s="250"/>
      <c r="AHQ22" s="250"/>
      <c r="AHR22" s="250"/>
      <c r="AHS22" s="250"/>
      <c r="AHT22" s="250"/>
      <c r="AHU22" s="250"/>
      <c r="AHV22" s="250"/>
      <c r="AHW22" s="250"/>
      <c r="AHX22" s="250"/>
      <c r="AHY22" s="250"/>
      <c r="AHZ22" s="250"/>
      <c r="AIA22" s="250"/>
      <c r="AIB22" s="250"/>
      <c r="AIC22" s="250"/>
      <c r="AID22" s="250"/>
      <c r="AIE22" s="250"/>
      <c r="AIF22" s="250"/>
      <c r="AIG22" s="250"/>
      <c r="AIH22" s="250"/>
      <c r="AII22" s="250"/>
      <c r="AIJ22" s="250"/>
      <c r="AIK22" s="250"/>
      <c r="AIL22" s="250"/>
      <c r="AIM22" s="250"/>
      <c r="AIN22" s="250"/>
      <c r="AIO22" s="250"/>
      <c r="AIP22" s="250"/>
      <c r="AIQ22" s="250"/>
      <c r="AIR22" s="250"/>
      <c r="AIS22" s="250"/>
      <c r="AIT22" s="250"/>
      <c r="AIU22" s="250"/>
      <c r="AIV22" s="250"/>
      <c r="AIW22" s="250"/>
      <c r="AIX22" s="250"/>
      <c r="AIY22" s="250"/>
      <c r="AIZ22" s="250"/>
      <c r="AJA22" s="250"/>
      <c r="AJB22" s="250"/>
      <c r="AJC22" s="250"/>
      <c r="AJD22" s="250"/>
      <c r="AJE22" s="250"/>
      <c r="AJF22" s="250"/>
      <c r="AJG22" s="250"/>
      <c r="AJH22" s="250"/>
      <c r="AJI22" s="250"/>
      <c r="AJJ22" s="250"/>
      <c r="AJK22" s="250"/>
      <c r="AJL22" s="250"/>
      <c r="AJM22" s="250"/>
      <c r="AJN22" s="250"/>
      <c r="AJO22" s="250"/>
      <c r="AJP22" s="250"/>
      <c r="AJQ22" s="250"/>
      <c r="AJR22" s="250"/>
      <c r="AJS22" s="250"/>
      <c r="AJT22" s="250"/>
      <c r="AJU22" s="250"/>
      <c r="AJV22" s="250"/>
      <c r="AJW22" s="250"/>
      <c r="AJX22" s="250"/>
      <c r="AJY22" s="250"/>
      <c r="AJZ22" s="250"/>
      <c r="AKA22" s="250"/>
      <c r="AKB22" s="250"/>
      <c r="AKC22" s="250"/>
      <c r="AKD22" s="250"/>
      <c r="AKE22" s="250"/>
      <c r="AKF22" s="250"/>
      <c r="AKG22" s="250"/>
      <c r="AKH22" s="250"/>
      <c r="AKI22" s="250"/>
      <c r="AKJ22" s="250"/>
      <c r="AKK22" s="250"/>
      <c r="AKL22" s="250"/>
      <c r="AKM22" s="250"/>
      <c r="AKN22" s="250"/>
      <c r="AKO22" s="250"/>
      <c r="AKP22" s="250"/>
      <c r="AKQ22" s="250"/>
      <c r="AKR22" s="250"/>
      <c r="AKS22" s="250"/>
      <c r="AKT22" s="250"/>
      <c r="AKU22" s="250"/>
      <c r="AKV22" s="250"/>
      <c r="AKW22" s="250"/>
      <c r="AKX22" s="250"/>
      <c r="AKY22" s="250"/>
      <c r="AKZ22" s="250"/>
      <c r="ALA22" s="250"/>
      <c r="ALB22" s="250"/>
      <c r="ALC22" s="250"/>
      <c r="ALD22" s="250"/>
      <c r="ALE22" s="250"/>
      <c r="ALF22" s="250"/>
      <c r="ALG22" s="250"/>
      <c r="ALH22" s="250"/>
      <c r="ALI22" s="250"/>
      <c r="ALJ22" s="250"/>
      <c r="ALK22" s="250"/>
      <c r="ALL22" s="250"/>
      <c r="ALM22" s="250"/>
      <c r="ALN22" s="250"/>
      <c r="ALO22" s="250"/>
      <c r="ALP22" s="250"/>
      <c r="ALQ22" s="250"/>
      <c r="ALR22" s="250"/>
      <c r="ALS22" s="250"/>
      <c r="ALT22" s="250"/>
      <c r="ALU22" s="250"/>
      <c r="ALV22" s="250"/>
      <c r="ALW22" s="250"/>
      <c r="ALX22" s="250"/>
      <c r="ALY22" s="250"/>
      <c r="ALZ22" s="250"/>
      <c r="AMA22" s="250"/>
      <c r="AMB22" s="250"/>
      <c r="AMC22" s="250"/>
      <c r="AMD22" s="250"/>
      <c r="AME22" s="250"/>
      <c r="AMF22" s="250"/>
      <c r="AMG22" s="250"/>
      <c r="AMH22" s="250"/>
      <c r="AMI22" s="250"/>
      <c r="AMJ22" s="250"/>
      <c r="AMK22" s="250"/>
    </row>
    <row r="23" spans="1:1025" s="9" customFormat="1" ht="15.75" customHeight="1" x14ac:dyDescent="0.2">
      <c r="A23" s="250"/>
      <c r="B23" s="276" t="s">
        <v>152</v>
      </c>
      <c r="C23" s="277">
        <v>1174161807</v>
      </c>
      <c r="D23" s="278">
        <v>210559841</v>
      </c>
      <c r="E23" s="277">
        <v>235913446</v>
      </c>
      <c r="F23" s="277">
        <f>+C23+D23-E23</f>
        <v>1148808202</v>
      </c>
      <c r="G23" s="277">
        <v>1133208919</v>
      </c>
      <c r="H23" s="250">
        <f>+F23-PASIVO!D47</f>
        <v>0</v>
      </c>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c r="IW23" s="250"/>
      <c r="IX23" s="250"/>
      <c r="IY23" s="250"/>
      <c r="IZ23" s="250"/>
      <c r="JA23" s="250"/>
      <c r="JB23" s="250"/>
      <c r="JC23" s="250"/>
      <c r="JD23" s="250"/>
      <c r="JE23" s="250"/>
      <c r="JF23" s="250"/>
      <c r="JG23" s="250"/>
      <c r="JH23" s="250"/>
      <c r="JI23" s="250"/>
      <c r="JJ23" s="250"/>
      <c r="JK23" s="250"/>
      <c r="JL23" s="250"/>
      <c r="JM23" s="250"/>
      <c r="JN23" s="250"/>
      <c r="JO23" s="250"/>
      <c r="JP23" s="250"/>
      <c r="JQ23" s="250"/>
      <c r="JR23" s="250"/>
      <c r="JS23" s="250"/>
      <c r="JT23" s="250"/>
      <c r="JU23" s="250"/>
      <c r="JV23" s="250"/>
      <c r="JW23" s="250"/>
      <c r="JX23" s="250"/>
      <c r="JY23" s="250"/>
      <c r="JZ23" s="250"/>
      <c r="KA23" s="250"/>
      <c r="KB23" s="250"/>
      <c r="KC23" s="250"/>
      <c r="KD23" s="250"/>
      <c r="KE23" s="250"/>
      <c r="KF23" s="250"/>
      <c r="KG23" s="250"/>
      <c r="KH23" s="250"/>
      <c r="KI23" s="250"/>
      <c r="KJ23" s="250"/>
      <c r="KK23" s="250"/>
      <c r="KL23" s="250"/>
      <c r="KM23" s="250"/>
      <c r="KN23" s="250"/>
      <c r="KO23" s="250"/>
      <c r="KP23" s="250"/>
      <c r="KQ23" s="250"/>
      <c r="KR23" s="250"/>
      <c r="KS23" s="250"/>
      <c r="KT23" s="250"/>
      <c r="KU23" s="250"/>
      <c r="KV23" s="250"/>
      <c r="KW23" s="250"/>
      <c r="KX23" s="250"/>
      <c r="KY23" s="250"/>
      <c r="KZ23" s="250"/>
      <c r="LA23" s="250"/>
      <c r="LB23" s="250"/>
      <c r="LC23" s="250"/>
      <c r="LD23" s="250"/>
      <c r="LE23" s="250"/>
      <c r="LF23" s="250"/>
      <c r="LG23" s="250"/>
      <c r="LH23" s="250"/>
      <c r="LI23" s="250"/>
      <c r="LJ23" s="250"/>
      <c r="LK23" s="250"/>
      <c r="LL23" s="250"/>
      <c r="LM23" s="250"/>
      <c r="LN23" s="250"/>
      <c r="LO23" s="250"/>
      <c r="LP23" s="250"/>
      <c r="LQ23" s="250"/>
      <c r="LR23" s="250"/>
      <c r="LS23" s="250"/>
      <c r="LT23" s="250"/>
      <c r="LU23" s="250"/>
      <c r="LV23" s="250"/>
      <c r="LW23" s="250"/>
      <c r="LX23" s="250"/>
      <c r="LY23" s="250"/>
      <c r="LZ23" s="250"/>
      <c r="MA23" s="250"/>
      <c r="MB23" s="250"/>
      <c r="MC23" s="250"/>
      <c r="MD23" s="250"/>
      <c r="ME23" s="250"/>
      <c r="MF23" s="250"/>
      <c r="MG23" s="250"/>
      <c r="MH23" s="250"/>
      <c r="MI23" s="250"/>
      <c r="MJ23" s="250"/>
      <c r="MK23" s="250"/>
      <c r="ML23" s="250"/>
      <c r="MM23" s="250"/>
      <c r="MN23" s="250"/>
      <c r="MO23" s="250"/>
      <c r="MP23" s="250"/>
      <c r="MQ23" s="250"/>
      <c r="MR23" s="250"/>
      <c r="MS23" s="250"/>
      <c r="MT23" s="250"/>
      <c r="MU23" s="250"/>
      <c r="MV23" s="250"/>
      <c r="MW23" s="250"/>
      <c r="MX23" s="250"/>
      <c r="MY23" s="250"/>
      <c r="MZ23" s="250"/>
      <c r="NA23" s="250"/>
      <c r="NB23" s="250"/>
      <c r="NC23" s="250"/>
      <c r="ND23" s="250"/>
      <c r="NE23" s="250"/>
      <c r="NF23" s="250"/>
      <c r="NG23" s="250"/>
      <c r="NH23" s="250"/>
      <c r="NI23" s="250"/>
      <c r="NJ23" s="250"/>
      <c r="NK23" s="250"/>
      <c r="NL23" s="250"/>
      <c r="NM23" s="250"/>
      <c r="NN23" s="250"/>
      <c r="NO23" s="250"/>
      <c r="NP23" s="250"/>
      <c r="NQ23" s="250"/>
      <c r="NR23" s="250"/>
      <c r="NS23" s="250"/>
      <c r="NT23" s="250"/>
      <c r="NU23" s="250"/>
      <c r="NV23" s="250"/>
      <c r="NW23" s="250"/>
      <c r="NX23" s="250"/>
      <c r="NY23" s="250"/>
      <c r="NZ23" s="250"/>
      <c r="OA23" s="250"/>
      <c r="OB23" s="250"/>
      <c r="OC23" s="250"/>
      <c r="OD23" s="250"/>
      <c r="OE23" s="250"/>
      <c r="OF23" s="250"/>
      <c r="OG23" s="250"/>
      <c r="OH23" s="250"/>
      <c r="OI23" s="250"/>
      <c r="OJ23" s="250"/>
      <c r="OK23" s="250"/>
      <c r="OL23" s="250"/>
      <c r="OM23" s="250"/>
      <c r="ON23" s="250"/>
      <c r="OO23" s="250"/>
      <c r="OP23" s="250"/>
      <c r="OQ23" s="250"/>
      <c r="OR23" s="250"/>
      <c r="OS23" s="250"/>
      <c r="OT23" s="250"/>
      <c r="OU23" s="250"/>
      <c r="OV23" s="250"/>
      <c r="OW23" s="250"/>
      <c r="OX23" s="250"/>
      <c r="OY23" s="250"/>
      <c r="OZ23" s="250"/>
      <c r="PA23" s="250"/>
      <c r="PB23" s="250"/>
      <c r="PC23" s="250"/>
      <c r="PD23" s="250"/>
      <c r="PE23" s="250"/>
      <c r="PF23" s="250"/>
      <c r="PG23" s="250"/>
      <c r="PH23" s="250"/>
      <c r="PI23" s="250"/>
      <c r="PJ23" s="250"/>
      <c r="PK23" s="250"/>
      <c r="PL23" s="250"/>
      <c r="PM23" s="250"/>
      <c r="PN23" s="250"/>
      <c r="PO23" s="250"/>
      <c r="PP23" s="250"/>
      <c r="PQ23" s="250"/>
      <c r="PR23" s="250"/>
      <c r="PS23" s="250"/>
      <c r="PT23" s="250"/>
      <c r="PU23" s="250"/>
      <c r="PV23" s="250"/>
      <c r="PW23" s="250"/>
      <c r="PX23" s="250"/>
      <c r="PY23" s="250"/>
      <c r="PZ23" s="250"/>
      <c r="QA23" s="250"/>
      <c r="QB23" s="250"/>
      <c r="QC23" s="250"/>
      <c r="QD23" s="250"/>
      <c r="QE23" s="250"/>
      <c r="QF23" s="250"/>
      <c r="QG23" s="250"/>
      <c r="QH23" s="250"/>
      <c r="QI23" s="250"/>
      <c r="QJ23" s="250"/>
      <c r="QK23" s="250"/>
      <c r="QL23" s="250"/>
      <c r="QM23" s="250"/>
      <c r="QN23" s="250"/>
      <c r="QO23" s="250"/>
      <c r="QP23" s="250"/>
      <c r="QQ23" s="250"/>
      <c r="QR23" s="250"/>
      <c r="QS23" s="250"/>
      <c r="QT23" s="250"/>
      <c r="QU23" s="250"/>
      <c r="QV23" s="250"/>
      <c r="QW23" s="250"/>
      <c r="QX23" s="250"/>
      <c r="QY23" s="250"/>
      <c r="QZ23" s="250"/>
      <c r="RA23" s="250"/>
      <c r="RB23" s="250"/>
      <c r="RC23" s="250"/>
      <c r="RD23" s="250"/>
      <c r="RE23" s="250"/>
      <c r="RF23" s="250"/>
      <c r="RG23" s="250"/>
      <c r="RH23" s="250"/>
      <c r="RI23" s="250"/>
      <c r="RJ23" s="250"/>
      <c r="RK23" s="250"/>
      <c r="RL23" s="250"/>
      <c r="RM23" s="250"/>
      <c r="RN23" s="250"/>
      <c r="RO23" s="250"/>
      <c r="RP23" s="250"/>
      <c r="RQ23" s="250"/>
      <c r="RR23" s="250"/>
      <c r="RS23" s="250"/>
      <c r="RT23" s="250"/>
      <c r="RU23" s="250"/>
      <c r="RV23" s="250"/>
      <c r="RW23" s="250"/>
      <c r="RX23" s="250"/>
      <c r="RY23" s="250"/>
      <c r="RZ23" s="250"/>
      <c r="SA23" s="250"/>
      <c r="SB23" s="250"/>
      <c r="SC23" s="250"/>
      <c r="SD23" s="250"/>
      <c r="SE23" s="250"/>
      <c r="SF23" s="250"/>
      <c r="SG23" s="250"/>
      <c r="SH23" s="250"/>
      <c r="SI23" s="250"/>
      <c r="SJ23" s="250"/>
      <c r="SK23" s="250"/>
      <c r="SL23" s="250"/>
      <c r="SM23" s="250"/>
      <c r="SN23" s="250"/>
      <c r="SO23" s="250"/>
      <c r="SP23" s="250"/>
      <c r="SQ23" s="250"/>
      <c r="SR23" s="250"/>
      <c r="SS23" s="250"/>
      <c r="ST23" s="250"/>
      <c r="SU23" s="250"/>
      <c r="SV23" s="250"/>
      <c r="SW23" s="250"/>
      <c r="SX23" s="250"/>
      <c r="SY23" s="250"/>
      <c r="SZ23" s="250"/>
      <c r="TA23" s="250"/>
      <c r="TB23" s="250"/>
      <c r="TC23" s="250"/>
      <c r="TD23" s="250"/>
      <c r="TE23" s="250"/>
      <c r="TF23" s="250"/>
      <c r="TG23" s="250"/>
      <c r="TH23" s="250"/>
      <c r="TI23" s="250"/>
      <c r="TJ23" s="250"/>
      <c r="TK23" s="250"/>
      <c r="TL23" s="250"/>
      <c r="TM23" s="250"/>
      <c r="TN23" s="250"/>
      <c r="TO23" s="250"/>
      <c r="TP23" s="250"/>
      <c r="TQ23" s="250"/>
      <c r="TR23" s="250"/>
      <c r="TS23" s="250"/>
      <c r="TT23" s="250"/>
      <c r="TU23" s="250"/>
      <c r="TV23" s="250"/>
      <c r="TW23" s="250"/>
      <c r="TX23" s="250"/>
      <c r="TY23" s="250"/>
      <c r="TZ23" s="250"/>
      <c r="UA23" s="250"/>
      <c r="UB23" s="250"/>
      <c r="UC23" s="250"/>
      <c r="UD23" s="250"/>
      <c r="UE23" s="250"/>
      <c r="UF23" s="250"/>
      <c r="UG23" s="250"/>
      <c r="UH23" s="250"/>
      <c r="UI23" s="250"/>
      <c r="UJ23" s="250"/>
      <c r="UK23" s="250"/>
      <c r="UL23" s="250"/>
      <c r="UM23" s="250"/>
      <c r="UN23" s="250"/>
      <c r="UO23" s="250"/>
      <c r="UP23" s="250"/>
      <c r="UQ23" s="250"/>
      <c r="UR23" s="250"/>
      <c r="US23" s="250"/>
      <c r="UT23" s="250"/>
      <c r="UU23" s="250"/>
      <c r="UV23" s="250"/>
      <c r="UW23" s="250"/>
      <c r="UX23" s="250"/>
      <c r="UY23" s="250"/>
      <c r="UZ23" s="250"/>
      <c r="VA23" s="250"/>
      <c r="VB23" s="250"/>
      <c r="VC23" s="250"/>
      <c r="VD23" s="250"/>
      <c r="VE23" s="250"/>
      <c r="VF23" s="250"/>
      <c r="VG23" s="250"/>
      <c r="VH23" s="250"/>
      <c r="VI23" s="250"/>
      <c r="VJ23" s="250"/>
      <c r="VK23" s="250"/>
      <c r="VL23" s="250"/>
      <c r="VM23" s="250"/>
      <c r="VN23" s="250"/>
      <c r="VO23" s="250"/>
      <c r="VP23" s="250"/>
      <c r="VQ23" s="250"/>
      <c r="VR23" s="250"/>
      <c r="VS23" s="250"/>
      <c r="VT23" s="250"/>
      <c r="VU23" s="250"/>
      <c r="VV23" s="250"/>
      <c r="VW23" s="250"/>
      <c r="VX23" s="250"/>
      <c r="VY23" s="250"/>
      <c r="VZ23" s="250"/>
      <c r="WA23" s="250"/>
      <c r="WB23" s="250"/>
      <c r="WC23" s="250"/>
      <c r="WD23" s="250"/>
      <c r="WE23" s="250"/>
      <c r="WF23" s="250"/>
      <c r="WG23" s="250"/>
      <c r="WH23" s="250"/>
      <c r="WI23" s="250"/>
      <c r="WJ23" s="250"/>
      <c r="WK23" s="250"/>
      <c r="WL23" s="250"/>
      <c r="WM23" s="250"/>
      <c r="WN23" s="250"/>
      <c r="WO23" s="250"/>
      <c r="WP23" s="250"/>
      <c r="WQ23" s="250"/>
      <c r="WR23" s="250"/>
      <c r="WS23" s="250"/>
      <c r="WT23" s="250"/>
      <c r="WU23" s="250"/>
      <c r="WV23" s="250"/>
      <c r="WW23" s="250"/>
      <c r="WX23" s="250"/>
      <c r="WY23" s="250"/>
      <c r="WZ23" s="250"/>
      <c r="XA23" s="250"/>
      <c r="XB23" s="250"/>
      <c r="XC23" s="250"/>
      <c r="XD23" s="250"/>
      <c r="XE23" s="250"/>
      <c r="XF23" s="250"/>
      <c r="XG23" s="250"/>
      <c r="XH23" s="250"/>
      <c r="XI23" s="250"/>
      <c r="XJ23" s="250"/>
      <c r="XK23" s="250"/>
      <c r="XL23" s="250"/>
      <c r="XM23" s="250"/>
      <c r="XN23" s="250"/>
      <c r="XO23" s="250"/>
      <c r="XP23" s="250"/>
      <c r="XQ23" s="250"/>
      <c r="XR23" s="250"/>
      <c r="XS23" s="250"/>
      <c r="XT23" s="250"/>
      <c r="XU23" s="250"/>
      <c r="XV23" s="250"/>
      <c r="XW23" s="250"/>
      <c r="XX23" s="250"/>
      <c r="XY23" s="250"/>
      <c r="XZ23" s="250"/>
      <c r="YA23" s="250"/>
      <c r="YB23" s="250"/>
      <c r="YC23" s="250"/>
      <c r="YD23" s="250"/>
      <c r="YE23" s="250"/>
      <c r="YF23" s="250"/>
      <c r="YG23" s="250"/>
      <c r="YH23" s="250"/>
      <c r="YI23" s="250"/>
      <c r="YJ23" s="250"/>
      <c r="YK23" s="250"/>
      <c r="YL23" s="250"/>
      <c r="YM23" s="250"/>
      <c r="YN23" s="250"/>
      <c r="YO23" s="250"/>
      <c r="YP23" s="250"/>
      <c r="YQ23" s="250"/>
      <c r="YR23" s="250"/>
      <c r="YS23" s="250"/>
      <c r="YT23" s="250"/>
      <c r="YU23" s="250"/>
      <c r="YV23" s="250"/>
      <c r="YW23" s="250"/>
      <c r="YX23" s="250"/>
      <c r="YY23" s="250"/>
      <c r="YZ23" s="250"/>
      <c r="ZA23" s="250"/>
      <c r="ZB23" s="250"/>
      <c r="ZC23" s="250"/>
      <c r="ZD23" s="250"/>
      <c r="ZE23" s="250"/>
      <c r="ZF23" s="250"/>
      <c r="ZG23" s="250"/>
      <c r="ZH23" s="250"/>
      <c r="ZI23" s="250"/>
      <c r="ZJ23" s="250"/>
      <c r="ZK23" s="250"/>
      <c r="ZL23" s="250"/>
      <c r="ZM23" s="250"/>
      <c r="ZN23" s="250"/>
      <c r="ZO23" s="250"/>
      <c r="ZP23" s="250"/>
      <c r="ZQ23" s="250"/>
      <c r="ZR23" s="250"/>
      <c r="ZS23" s="250"/>
      <c r="ZT23" s="250"/>
      <c r="ZU23" s="250"/>
      <c r="ZV23" s="250"/>
      <c r="ZW23" s="250"/>
      <c r="ZX23" s="250"/>
      <c r="ZY23" s="250"/>
      <c r="ZZ23" s="250"/>
      <c r="AAA23" s="250"/>
      <c r="AAB23" s="250"/>
      <c r="AAC23" s="250"/>
      <c r="AAD23" s="250"/>
      <c r="AAE23" s="250"/>
      <c r="AAF23" s="250"/>
      <c r="AAG23" s="250"/>
      <c r="AAH23" s="250"/>
      <c r="AAI23" s="250"/>
      <c r="AAJ23" s="250"/>
      <c r="AAK23" s="250"/>
      <c r="AAL23" s="250"/>
      <c r="AAM23" s="250"/>
      <c r="AAN23" s="250"/>
      <c r="AAO23" s="250"/>
      <c r="AAP23" s="250"/>
      <c r="AAQ23" s="250"/>
      <c r="AAR23" s="250"/>
      <c r="AAS23" s="250"/>
      <c r="AAT23" s="250"/>
      <c r="AAU23" s="250"/>
      <c r="AAV23" s="250"/>
      <c r="AAW23" s="250"/>
      <c r="AAX23" s="250"/>
      <c r="AAY23" s="250"/>
      <c r="AAZ23" s="250"/>
      <c r="ABA23" s="250"/>
      <c r="ABB23" s="250"/>
      <c r="ABC23" s="250"/>
      <c r="ABD23" s="250"/>
      <c r="ABE23" s="250"/>
      <c r="ABF23" s="250"/>
      <c r="ABG23" s="250"/>
      <c r="ABH23" s="250"/>
      <c r="ABI23" s="250"/>
      <c r="ABJ23" s="250"/>
      <c r="ABK23" s="250"/>
      <c r="ABL23" s="250"/>
      <c r="ABM23" s="250"/>
      <c r="ABN23" s="250"/>
      <c r="ABO23" s="250"/>
      <c r="ABP23" s="250"/>
      <c r="ABQ23" s="250"/>
      <c r="ABR23" s="250"/>
      <c r="ABS23" s="250"/>
      <c r="ABT23" s="250"/>
      <c r="ABU23" s="250"/>
      <c r="ABV23" s="250"/>
      <c r="ABW23" s="250"/>
      <c r="ABX23" s="250"/>
      <c r="ABY23" s="250"/>
      <c r="ABZ23" s="250"/>
      <c r="ACA23" s="250"/>
      <c r="ACB23" s="250"/>
      <c r="ACC23" s="250"/>
      <c r="ACD23" s="250"/>
      <c r="ACE23" s="250"/>
      <c r="ACF23" s="250"/>
      <c r="ACG23" s="250"/>
      <c r="ACH23" s="250"/>
      <c r="ACI23" s="250"/>
      <c r="ACJ23" s="250"/>
      <c r="ACK23" s="250"/>
      <c r="ACL23" s="250"/>
      <c r="ACM23" s="250"/>
      <c r="ACN23" s="250"/>
      <c r="ACO23" s="250"/>
      <c r="ACP23" s="250"/>
      <c r="ACQ23" s="250"/>
      <c r="ACR23" s="250"/>
      <c r="ACS23" s="250"/>
      <c r="ACT23" s="250"/>
      <c r="ACU23" s="250"/>
      <c r="ACV23" s="250"/>
      <c r="ACW23" s="250"/>
      <c r="ACX23" s="250"/>
      <c r="ACY23" s="250"/>
      <c r="ACZ23" s="250"/>
      <c r="ADA23" s="250"/>
      <c r="ADB23" s="250"/>
      <c r="ADC23" s="250"/>
      <c r="ADD23" s="250"/>
      <c r="ADE23" s="250"/>
      <c r="ADF23" s="250"/>
      <c r="ADG23" s="250"/>
      <c r="ADH23" s="250"/>
      <c r="ADI23" s="250"/>
      <c r="ADJ23" s="250"/>
      <c r="ADK23" s="250"/>
      <c r="ADL23" s="250"/>
      <c r="ADM23" s="250"/>
      <c r="ADN23" s="250"/>
      <c r="ADO23" s="250"/>
      <c r="ADP23" s="250"/>
      <c r="ADQ23" s="250"/>
      <c r="ADR23" s="250"/>
      <c r="ADS23" s="250"/>
      <c r="ADT23" s="250"/>
      <c r="ADU23" s="250"/>
      <c r="ADV23" s="250"/>
      <c r="ADW23" s="250"/>
      <c r="ADX23" s="250"/>
      <c r="ADY23" s="250"/>
      <c r="ADZ23" s="250"/>
      <c r="AEA23" s="250"/>
      <c r="AEB23" s="250"/>
      <c r="AEC23" s="250"/>
      <c r="AED23" s="250"/>
      <c r="AEE23" s="250"/>
      <c r="AEF23" s="250"/>
      <c r="AEG23" s="250"/>
      <c r="AEH23" s="250"/>
      <c r="AEI23" s="250"/>
      <c r="AEJ23" s="250"/>
      <c r="AEK23" s="250"/>
      <c r="AEL23" s="250"/>
      <c r="AEM23" s="250"/>
      <c r="AEN23" s="250"/>
      <c r="AEO23" s="250"/>
      <c r="AEP23" s="250"/>
      <c r="AEQ23" s="250"/>
      <c r="AER23" s="250"/>
      <c r="AES23" s="250"/>
      <c r="AET23" s="250"/>
      <c r="AEU23" s="250"/>
      <c r="AEV23" s="250"/>
      <c r="AEW23" s="250"/>
      <c r="AEX23" s="250"/>
      <c r="AEY23" s="250"/>
      <c r="AEZ23" s="250"/>
      <c r="AFA23" s="250"/>
      <c r="AFB23" s="250"/>
      <c r="AFC23" s="250"/>
      <c r="AFD23" s="250"/>
      <c r="AFE23" s="250"/>
      <c r="AFF23" s="250"/>
      <c r="AFG23" s="250"/>
      <c r="AFH23" s="250"/>
      <c r="AFI23" s="250"/>
      <c r="AFJ23" s="250"/>
      <c r="AFK23" s="250"/>
      <c r="AFL23" s="250"/>
      <c r="AFM23" s="250"/>
      <c r="AFN23" s="250"/>
      <c r="AFO23" s="250"/>
      <c r="AFP23" s="250"/>
      <c r="AFQ23" s="250"/>
      <c r="AFR23" s="250"/>
      <c r="AFS23" s="250"/>
      <c r="AFT23" s="250"/>
      <c r="AFU23" s="250"/>
      <c r="AFV23" s="250"/>
      <c r="AFW23" s="250"/>
      <c r="AFX23" s="250"/>
      <c r="AFY23" s="250"/>
      <c r="AFZ23" s="250"/>
      <c r="AGA23" s="250"/>
      <c r="AGB23" s="250"/>
      <c r="AGC23" s="250"/>
      <c r="AGD23" s="250"/>
      <c r="AGE23" s="250"/>
      <c r="AGF23" s="250"/>
      <c r="AGG23" s="250"/>
      <c r="AGH23" s="250"/>
      <c r="AGI23" s="250"/>
      <c r="AGJ23" s="250"/>
      <c r="AGK23" s="250"/>
      <c r="AGL23" s="250"/>
      <c r="AGM23" s="250"/>
      <c r="AGN23" s="250"/>
      <c r="AGO23" s="250"/>
      <c r="AGP23" s="250"/>
      <c r="AGQ23" s="250"/>
      <c r="AGR23" s="250"/>
      <c r="AGS23" s="250"/>
      <c r="AGT23" s="250"/>
      <c r="AGU23" s="250"/>
      <c r="AGV23" s="250"/>
      <c r="AGW23" s="250"/>
      <c r="AGX23" s="250"/>
      <c r="AGY23" s="250"/>
      <c r="AGZ23" s="250"/>
      <c r="AHA23" s="250"/>
      <c r="AHB23" s="250"/>
      <c r="AHC23" s="250"/>
      <c r="AHD23" s="250"/>
      <c r="AHE23" s="250"/>
      <c r="AHF23" s="250"/>
      <c r="AHG23" s="250"/>
      <c r="AHH23" s="250"/>
      <c r="AHI23" s="250"/>
      <c r="AHJ23" s="250"/>
      <c r="AHK23" s="250"/>
      <c r="AHL23" s="250"/>
      <c r="AHM23" s="250"/>
      <c r="AHN23" s="250"/>
      <c r="AHO23" s="250"/>
      <c r="AHP23" s="250"/>
      <c r="AHQ23" s="250"/>
      <c r="AHR23" s="250"/>
      <c r="AHS23" s="250"/>
      <c r="AHT23" s="250"/>
      <c r="AHU23" s="250"/>
      <c r="AHV23" s="250"/>
      <c r="AHW23" s="250"/>
      <c r="AHX23" s="250"/>
      <c r="AHY23" s="250"/>
      <c r="AHZ23" s="250"/>
      <c r="AIA23" s="250"/>
      <c r="AIB23" s="250"/>
      <c r="AIC23" s="250"/>
      <c r="AID23" s="250"/>
      <c r="AIE23" s="250"/>
      <c r="AIF23" s="250"/>
      <c r="AIG23" s="250"/>
      <c r="AIH23" s="250"/>
      <c r="AII23" s="250"/>
      <c r="AIJ23" s="250"/>
      <c r="AIK23" s="250"/>
      <c r="AIL23" s="250"/>
      <c r="AIM23" s="250"/>
      <c r="AIN23" s="250"/>
      <c r="AIO23" s="250"/>
      <c r="AIP23" s="250"/>
      <c r="AIQ23" s="250"/>
      <c r="AIR23" s="250"/>
      <c r="AIS23" s="250"/>
      <c r="AIT23" s="250"/>
      <c r="AIU23" s="250"/>
      <c r="AIV23" s="250"/>
      <c r="AIW23" s="250"/>
      <c r="AIX23" s="250"/>
      <c r="AIY23" s="250"/>
      <c r="AIZ23" s="250"/>
      <c r="AJA23" s="250"/>
      <c r="AJB23" s="250"/>
      <c r="AJC23" s="250"/>
      <c r="AJD23" s="250"/>
      <c r="AJE23" s="250"/>
      <c r="AJF23" s="250"/>
      <c r="AJG23" s="250"/>
      <c r="AJH23" s="250"/>
      <c r="AJI23" s="250"/>
      <c r="AJJ23" s="250"/>
      <c r="AJK23" s="250"/>
      <c r="AJL23" s="250"/>
      <c r="AJM23" s="250"/>
      <c r="AJN23" s="250"/>
      <c r="AJO23" s="250"/>
      <c r="AJP23" s="250"/>
      <c r="AJQ23" s="250"/>
      <c r="AJR23" s="250"/>
      <c r="AJS23" s="250"/>
      <c r="AJT23" s="250"/>
      <c r="AJU23" s="250"/>
      <c r="AJV23" s="250"/>
      <c r="AJW23" s="250"/>
      <c r="AJX23" s="250"/>
      <c r="AJY23" s="250"/>
      <c r="AJZ23" s="250"/>
      <c r="AKA23" s="250"/>
      <c r="AKB23" s="250"/>
      <c r="AKC23" s="250"/>
      <c r="AKD23" s="250"/>
      <c r="AKE23" s="250"/>
      <c r="AKF23" s="250"/>
      <c r="AKG23" s="250"/>
      <c r="AKH23" s="250"/>
      <c r="AKI23" s="250"/>
      <c r="AKJ23" s="250"/>
      <c r="AKK23" s="250"/>
      <c r="AKL23" s="250"/>
      <c r="AKM23" s="250"/>
      <c r="AKN23" s="250"/>
      <c r="AKO23" s="250"/>
      <c r="AKP23" s="250"/>
      <c r="AKQ23" s="250"/>
      <c r="AKR23" s="250"/>
      <c r="AKS23" s="250"/>
      <c r="AKT23" s="250"/>
      <c r="AKU23" s="250"/>
      <c r="AKV23" s="250"/>
      <c r="AKW23" s="250"/>
      <c r="AKX23" s="250"/>
      <c r="AKY23" s="250"/>
      <c r="AKZ23" s="250"/>
      <c r="ALA23" s="250"/>
      <c r="ALB23" s="250"/>
      <c r="ALC23" s="250"/>
      <c r="ALD23" s="250"/>
      <c r="ALE23" s="250"/>
      <c r="ALF23" s="250"/>
      <c r="ALG23" s="250"/>
      <c r="ALH23" s="250"/>
      <c r="ALI23" s="250"/>
      <c r="ALJ23" s="250"/>
      <c r="ALK23" s="250"/>
      <c r="ALL23" s="250"/>
      <c r="ALM23" s="250"/>
      <c r="ALN23" s="250"/>
      <c r="ALO23" s="250"/>
      <c r="ALP23" s="250"/>
      <c r="ALQ23" s="250"/>
      <c r="ALR23" s="250"/>
      <c r="ALS23" s="250"/>
      <c r="ALT23" s="250"/>
      <c r="ALU23" s="250"/>
      <c r="ALV23" s="250"/>
      <c r="ALW23" s="250"/>
      <c r="ALX23" s="250"/>
      <c r="ALY23" s="250"/>
      <c r="ALZ23" s="250"/>
      <c r="AMA23" s="250"/>
      <c r="AMB23" s="250"/>
      <c r="AMC23" s="250"/>
      <c r="AMD23" s="250"/>
      <c r="AME23" s="250"/>
      <c r="AMF23" s="250"/>
      <c r="AMG23" s="250"/>
      <c r="AMH23" s="250"/>
      <c r="AMI23" s="250"/>
      <c r="AMJ23" s="250"/>
      <c r="AMK23" s="250"/>
    </row>
    <row r="24" spans="1:1025" ht="15.75" customHeight="1" x14ac:dyDescent="0.2">
      <c r="B24" s="275"/>
      <c r="C24" s="263"/>
      <c r="D24" s="172"/>
      <c r="E24" s="263"/>
      <c r="F24" s="172"/>
      <c r="G24" s="274"/>
    </row>
    <row r="25" spans="1:1025" ht="17.25" customHeight="1" x14ac:dyDescent="0.2">
      <c r="B25" s="285" t="s">
        <v>65</v>
      </c>
      <c r="C25" s="286">
        <f>SUM(C23:C24)</f>
        <v>1174161807</v>
      </c>
      <c r="D25" s="287">
        <f>SUM(D23:D24)</f>
        <v>210559841</v>
      </c>
      <c r="E25" s="286">
        <f>SUM(E23:E24)</f>
        <v>235913446</v>
      </c>
      <c r="F25" s="287">
        <f>SUM(F23:F24)</f>
        <v>1148808202</v>
      </c>
      <c r="G25" s="287">
        <f>SUM(G23:G24)</f>
        <v>1133208919</v>
      </c>
    </row>
    <row r="27" spans="1:1025" x14ac:dyDescent="0.2">
      <c r="D27" s="249"/>
    </row>
    <row r="28" spans="1:1025" x14ac:dyDescent="0.2">
      <c r="A28" s="451" t="s">
        <v>295</v>
      </c>
      <c r="B28" s="451"/>
      <c r="C28" s="451"/>
      <c r="D28" s="451"/>
      <c r="E28" s="451"/>
      <c r="F28" s="451"/>
      <c r="G28" s="451"/>
    </row>
    <row r="34" spans="2:7" x14ac:dyDescent="0.2">
      <c r="B34" s="511"/>
      <c r="C34" s="511"/>
      <c r="D34" s="509"/>
      <c r="E34" s="509"/>
      <c r="F34" s="509"/>
      <c r="G34" s="509"/>
    </row>
    <row r="35" spans="2:7" x14ac:dyDescent="0.2">
      <c r="B35" s="510"/>
      <c r="C35" s="510"/>
      <c r="D35" s="510"/>
      <c r="E35" s="510"/>
      <c r="F35" s="510"/>
      <c r="G35" s="510"/>
    </row>
    <row r="36" spans="2:7" x14ac:dyDescent="0.2">
      <c r="E36" s="195"/>
      <c r="F36" s="38"/>
    </row>
    <row r="37" spans="2:7" x14ac:dyDescent="0.2">
      <c r="B37" s="253"/>
      <c r="C37" s="253"/>
      <c r="D37" s="254"/>
      <c r="E37" s="288"/>
      <c r="F37" s="289"/>
    </row>
    <row r="42" spans="2:7" x14ac:dyDescent="0.2">
      <c r="D42" s="290"/>
    </row>
    <row r="48" spans="2:7" x14ac:dyDescent="0.2">
      <c r="B48" s="255"/>
      <c r="C48" s="255"/>
      <c r="E48" s="255"/>
    </row>
    <row r="49" spans="2:6" x14ac:dyDescent="0.2">
      <c r="B49" s="255"/>
      <c r="C49" s="255"/>
      <c r="E49" s="255"/>
    </row>
    <row r="50" spans="2:6" x14ac:dyDescent="0.2">
      <c r="B50" s="255"/>
      <c r="C50" s="255"/>
      <c r="D50" s="290"/>
      <c r="E50" s="255"/>
    </row>
    <row r="51" spans="2:6" x14ac:dyDescent="0.2">
      <c r="B51" s="255"/>
      <c r="C51" s="255"/>
      <c r="D51" s="290"/>
      <c r="E51" s="255"/>
      <c r="F51" s="290"/>
    </row>
    <row r="52" spans="2:6" x14ac:dyDescent="0.2">
      <c r="B52" s="255"/>
      <c r="C52" s="255"/>
      <c r="D52" s="290"/>
      <c r="E52" s="255"/>
    </row>
    <row r="53" spans="2:6" x14ac:dyDescent="0.2">
      <c r="B53" s="255"/>
      <c r="C53" s="255"/>
      <c r="D53" s="290"/>
      <c r="E53" s="255"/>
      <c r="F53" s="290"/>
    </row>
    <row r="54" spans="2:6" x14ac:dyDescent="0.2">
      <c r="B54" s="255"/>
      <c r="C54" s="255"/>
      <c r="D54" s="290"/>
      <c r="E54" s="291"/>
    </row>
    <row r="55" spans="2:6" x14ac:dyDescent="0.2">
      <c r="B55" s="255"/>
      <c r="C55" s="255"/>
      <c r="D55" s="290"/>
      <c r="E55" s="255"/>
    </row>
    <row r="56" spans="2:6" x14ac:dyDescent="0.2">
      <c r="B56" s="255"/>
      <c r="C56" s="255"/>
      <c r="E56" s="255"/>
    </row>
    <row r="57" spans="2:6" x14ac:dyDescent="0.2">
      <c r="B57" s="255"/>
      <c r="C57" s="255"/>
      <c r="E57" s="255"/>
    </row>
    <row r="58" spans="2:6" x14ac:dyDescent="0.2">
      <c r="B58" s="255"/>
      <c r="C58" s="255"/>
      <c r="E58" s="255"/>
    </row>
    <row r="59" spans="2:6" x14ac:dyDescent="0.2">
      <c r="B59" s="255"/>
      <c r="C59" s="255"/>
      <c r="E59" s="255"/>
    </row>
    <row r="60" spans="2:6" x14ac:dyDescent="0.2">
      <c r="B60" s="255"/>
      <c r="C60" s="255"/>
      <c r="E60" s="255"/>
    </row>
    <row r="61" spans="2:6" x14ac:dyDescent="0.2">
      <c r="E61" s="291"/>
    </row>
    <row r="62" spans="2:6" x14ac:dyDescent="0.2">
      <c r="E62" s="135"/>
    </row>
    <row r="63" spans="2:6" x14ac:dyDescent="0.2">
      <c r="E63" s="291"/>
    </row>
    <row r="64" spans="2:6" x14ac:dyDescent="0.2">
      <c r="E64" s="135"/>
    </row>
    <row r="65" spans="3:5" x14ac:dyDescent="0.2">
      <c r="E65" s="291"/>
    </row>
    <row r="66" spans="3:5" x14ac:dyDescent="0.2">
      <c r="E66" s="135"/>
    </row>
    <row r="67" spans="3:5" x14ac:dyDescent="0.2">
      <c r="E67" s="291"/>
    </row>
    <row r="69" spans="3:5" x14ac:dyDescent="0.2">
      <c r="C69" s="291"/>
    </row>
    <row r="70" spans="3:5" x14ac:dyDescent="0.2">
      <c r="C70" s="135"/>
    </row>
    <row r="71" spans="3:5" x14ac:dyDescent="0.2">
      <c r="C71" s="291"/>
    </row>
  </sheetData>
  <mergeCells count="13">
    <mergeCell ref="F34:G34"/>
    <mergeCell ref="B35:C35"/>
    <mergeCell ref="D35:E35"/>
    <mergeCell ref="F35:G35"/>
    <mergeCell ref="B34:C34"/>
    <mergeCell ref="D34:E34"/>
    <mergeCell ref="A28:G28"/>
    <mergeCell ref="B4:G4"/>
    <mergeCell ref="F13:G14"/>
    <mergeCell ref="B5:G5"/>
    <mergeCell ref="B10:G10"/>
    <mergeCell ref="B6:G6"/>
    <mergeCell ref="B8:G8"/>
  </mergeCells>
  <phoneticPr fontId="4" type="noConversion"/>
  <printOptions horizontalCentered="1"/>
  <pageMargins left="0.98425196850393704" right="0.78740157480314965" top="2.75" bottom="2.5590551181102366" header="0" footer="0"/>
  <pageSetup paperSize="9" scale="57"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K81"/>
  <sheetViews>
    <sheetView showGridLines="0" topLeftCell="A31" zoomScale="80" zoomScaleNormal="80" workbookViewId="0">
      <selection activeCell="B50" sqref="B50"/>
    </sheetView>
  </sheetViews>
  <sheetFormatPr baseColWidth="10" defaultRowHeight="12.75" outlineLevelRow="1" x14ac:dyDescent="0.2"/>
  <cols>
    <col min="1" max="1" width="2.140625" style="53" customWidth="1"/>
    <col min="2" max="2" width="5" style="53" customWidth="1"/>
    <col min="3" max="3" width="39.85546875" style="53" customWidth="1"/>
    <col min="4" max="4" width="15.7109375" style="66" customWidth="1"/>
    <col min="5" max="5" width="18.140625" style="66" customWidth="1"/>
    <col min="6" max="6" width="15.85546875" style="66" customWidth="1"/>
    <col min="7" max="7" width="19" style="66" customWidth="1"/>
    <col min="8" max="9" width="15.140625" style="53" bestFit="1" customWidth="1"/>
    <col min="10" max="10" width="11.42578125" style="53"/>
    <col min="11" max="11" width="14.7109375" style="53" customWidth="1"/>
    <col min="12" max="16384" width="11.42578125" style="53"/>
  </cols>
  <sheetData>
    <row r="1" spans="1:8" x14ac:dyDescent="0.2">
      <c r="A1" s="171"/>
      <c r="B1" s="168"/>
      <c r="C1" s="168"/>
      <c r="D1" s="167"/>
      <c r="E1" s="167"/>
      <c r="F1" s="167"/>
      <c r="G1" s="178" t="s">
        <v>137</v>
      </c>
    </row>
    <row r="2" spans="1:8" x14ac:dyDescent="0.2">
      <c r="A2" s="171"/>
      <c r="B2" s="171"/>
      <c r="C2" s="171"/>
    </row>
    <row r="3" spans="1:8" x14ac:dyDescent="0.2">
      <c r="A3" s="171"/>
      <c r="B3" s="517" t="str">
        <f>+[5]E!B4</f>
        <v>BALANCE GENERAL</v>
      </c>
      <c r="C3" s="517"/>
      <c r="D3" s="517"/>
      <c r="E3" s="517"/>
      <c r="F3" s="517"/>
      <c r="G3" s="517"/>
    </row>
    <row r="4" spans="1:8" x14ac:dyDescent="0.2">
      <c r="A4" s="171"/>
      <c r="B4" s="517" t="s">
        <v>421</v>
      </c>
      <c r="C4" s="517"/>
      <c r="D4" s="517"/>
      <c r="E4" s="517"/>
      <c r="F4" s="517"/>
      <c r="G4" s="517"/>
    </row>
    <row r="5" spans="1:8" x14ac:dyDescent="0.2">
      <c r="A5" s="171"/>
      <c r="B5" s="517" t="s">
        <v>32</v>
      </c>
      <c r="C5" s="517"/>
      <c r="D5" s="517"/>
      <c r="E5" s="517"/>
      <c r="F5" s="517"/>
      <c r="G5" s="517"/>
    </row>
    <row r="6" spans="1:8" x14ac:dyDescent="0.2">
      <c r="A6" s="171"/>
      <c r="B6" s="171"/>
      <c r="C6" s="171"/>
    </row>
    <row r="7" spans="1:8" x14ac:dyDescent="0.2">
      <c r="A7" s="171"/>
      <c r="B7" s="458" t="s">
        <v>400</v>
      </c>
      <c r="C7" s="458"/>
      <c r="D7" s="458"/>
      <c r="E7" s="458"/>
      <c r="F7" s="458"/>
      <c r="G7" s="458"/>
      <c r="H7" s="243"/>
    </row>
    <row r="8" spans="1:8" x14ac:dyDescent="0.2">
      <c r="A8" s="171"/>
      <c r="B8" s="76"/>
      <c r="C8" s="76"/>
      <c r="D8" s="77"/>
      <c r="E8" s="77"/>
      <c r="F8" s="76"/>
      <c r="G8" s="76"/>
      <c r="H8" s="243"/>
    </row>
    <row r="9" spans="1:8" x14ac:dyDescent="0.2">
      <c r="A9" s="171"/>
      <c r="B9" s="517" t="s">
        <v>198</v>
      </c>
      <c r="C9" s="517"/>
      <c r="D9" s="517"/>
      <c r="E9" s="517"/>
      <c r="F9" s="517"/>
      <c r="G9" s="517"/>
    </row>
    <row r="10" spans="1:8" x14ac:dyDescent="0.2">
      <c r="A10" s="171"/>
      <c r="B10" s="517" t="s">
        <v>199</v>
      </c>
      <c r="C10" s="517"/>
      <c r="D10" s="517"/>
      <c r="E10" s="517"/>
      <c r="F10" s="517"/>
      <c r="G10" s="517"/>
    </row>
    <row r="11" spans="1:8" x14ac:dyDescent="0.2">
      <c r="A11" s="171"/>
      <c r="B11" s="171"/>
      <c r="C11" s="171"/>
    </row>
    <row r="12" spans="1:8" ht="15.75" customHeight="1" x14ac:dyDescent="0.2">
      <c r="A12" s="171"/>
      <c r="B12" s="224"/>
      <c r="C12" s="292"/>
      <c r="D12" s="514" t="s">
        <v>20</v>
      </c>
      <c r="E12" s="515"/>
      <c r="F12" s="515"/>
      <c r="G12" s="516"/>
    </row>
    <row r="13" spans="1:8" x14ac:dyDescent="0.2">
      <c r="A13" s="171"/>
      <c r="B13" s="228"/>
      <c r="C13" s="229" t="s">
        <v>87</v>
      </c>
      <c r="D13" s="512">
        <v>2020</v>
      </c>
      <c r="E13" s="513"/>
      <c r="F13" s="512">
        <v>2019</v>
      </c>
      <c r="G13" s="513"/>
    </row>
    <row r="14" spans="1:8" x14ac:dyDescent="0.2">
      <c r="A14" s="171"/>
      <c r="B14" s="293"/>
      <c r="C14" s="294"/>
      <c r="D14" s="186"/>
      <c r="E14" s="189"/>
      <c r="F14" s="15"/>
      <c r="G14" s="189"/>
    </row>
    <row r="15" spans="1:8" x14ac:dyDescent="0.2">
      <c r="A15" s="171"/>
      <c r="B15" s="295" t="s">
        <v>272</v>
      </c>
      <c r="C15" s="37" t="s">
        <v>238</v>
      </c>
      <c r="D15" s="186"/>
      <c r="E15" s="189"/>
      <c r="F15" s="15"/>
      <c r="G15" s="189"/>
    </row>
    <row r="16" spans="1:8" x14ac:dyDescent="0.2">
      <c r="A16" s="171"/>
      <c r="B16" s="296"/>
      <c r="C16" s="37" t="s">
        <v>155</v>
      </c>
      <c r="D16" s="186"/>
      <c r="E16" s="189"/>
      <c r="F16" s="15"/>
      <c r="G16" s="189"/>
    </row>
    <row r="17" spans="1:11" x14ac:dyDescent="0.2">
      <c r="A17" s="171"/>
      <c r="B17" s="192"/>
      <c r="C17" s="21"/>
      <c r="D17" s="186"/>
      <c r="E17" s="189"/>
      <c r="F17" s="15"/>
      <c r="G17" s="189"/>
    </row>
    <row r="18" spans="1:11" x14ac:dyDescent="0.2">
      <c r="A18" s="171"/>
      <c r="B18" s="295" t="s">
        <v>158</v>
      </c>
      <c r="C18" s="37"/>
      <c r="D18" s="186"/>
      <c r="E18" s="189"/>
      <c r="F18" s="15"/>
      <c r="G18" s="189"/>
    </row>
    <row r="19" spans="1:11" x14ac:dyDescent="0.2">
      <c r="A19" s="171"/>
      <c r="B19" s="192"/>
      <c r="C19" s="21" t="s">
        <v>88</v>
      </c>
      <c r="D19" s="297">
        <f>-F61</f>
        <v>16042051567</v>
      </c>
      <c r="E19" s="189"/>
      <c r="F19" s="297">
        <v>14932773455</v>
      </c>
      <c r="G19" s="189"/>
    </row>
    <row r="20" spans="1:11" x14ac:dyDescent="0.2">
      <c r="A20" s="171"/>
      <c r="B20" s="192"/>
      <c r="C20" s="21" t="s">
        <v>89</v>
      </c>
      <c r="D20" s="297"/>
      <c r="E20" s="189"/>
      <c r="F20" s="15"/>
      <c r="G20" s="189"/>
      <c r="K20" s="298"/>
    </row>
    <row r="21" spans="1:11" x14ac:dyDescent="0.2">
      <c r="A21" s="171"/>
      <c r="B21" s="192"/>
      <c r="C21" s="21" t="s">
        <v>90</v>
      </c>
      <c r="D21" s="114"/>
      <c r="E21" s="197"/>
      <c r="F21" s="197"/>
      <c r="G21" s="197"/>
      <c r="K21" s="298"/>
    </row>
    <row r="22" spans="1:11" x14ac:dyDescent="0.2">
      <c r="A22" s="171"/>
      <c r="B22" s="192"/>
      <c r="C22" s="21"/>
      <c r="D22" s="299"/>
      <c r="E22" s="300">
        <f>SUM(D19:D21)</f>
        <v>16042051567</v>
      </c>
      <c r="F22" s="23"/>
      <c r="G22" s="300">
        <f>SUM(F19:F21)</f>
        <v>14932773455</v>
      </c>
      <c r="K22" s="298">
        <v>398034093</v>
      </c>
    </row>
    <row r="23" spans="1:11" x14ac:dyDescent="0.2">
      <c r="A23" s="171"/>
      <c r="B23" s="192"/>
      <c r="C23" s="21"/>
      <c r="D23" s="186"/>
      <c r="E23" s="189"/>
      <c r="F23" s="15"/>
      <c r="G23" s="189"/>
      <c r="K23" s="298">
        <v>21257638</v>
      </c>
    </row>
    <row r="24" spans="1:11" x14ac:dyDescent="0.2">
      <c r="A24" s="171"/>
      <c r="B24" s="295" t="s">
        <v>196</v>
      </c>
      <c r="C24" s="171"/>
      <c r="D24" s="186"/>
      <c r="E24" s="189"/>
      <c r="F24" s="15"/>
      <c r="G24" s="189"/>
      <c r="K24" s="298">
        <v>177355540</v>
      </c>
    </row>
    <row r="25" spans="1:11" x14ac:dyDescent="0.2">
      <c r="A25" s="171"/>
      <c r="B25" s="295" t="s">
        <v>20</v>
      </c>
      <c r="C25" s="171"/>
      <c r="D25" s="186"/>
      <c r="E25" s="189"/>
      <c r="F25" s="15"/>
      <c r="G25" s="189"/>
      <c r="K25" s="298">
        <v>794815372</v>
      </c>
    </row>
    <row r="26" spans="1:11" x14ac:dyDescent="0.2">
      <c r="A26" s="171"/>
      <c r="B26" s="192"/>
      <c r="C26" s="21" t="s">
        <v>91</v>
      </c>
      <c r="D26" s="186">
        <f>+F66</f>
        <v>15367595884</v>
      </c>
      <c r="E26" s="189"/>
      <c r="F26" s="186">
        <v>16809528991</v>
      </c>
      <c r="G26" s="189"/>
      <c r="K26" s="298">
        <v>28761432</v>
      </c>
    </row>
    <row r="27" spans="1:11" x14ac:dyDescent="0.2">
      <c r="A27" s="171"/>
      <c r="B27" s="192"/>
      <c r="C27" s="21" t="s">
        <v>215</v>
      </c>
      <c r="D27" s="186">
        <v>0</v>
      </c>
      <c r="E27" s="186"/>
      <c r="F27" s="186">
        <v>0</v>
      </c>
      <c r="G27" s="189"/>
      <c r="K27" s="298">
        <v>319017766</v>
      </c>
    </row>
    <row r="28" spans="1:11" x14ac:dyDescent="0.2">
      <c r="A28" s="171"/>
      <c r="B28" s="192"/>
      <c r="C28" s="21"/>
      <c r="D28" s="186"/>
      <c r="E28" s="189"/>
      <c r="F28" s="23"/>
      <c r="G28" s="189"/>
      <c r="K28" s="298">
        <v>269987037</v>
      </c>
    </row>
    <row r="29" spans="1:11" hidden="1" x14ac:dyDescent="0.2">
      <c r="A29" s="171"/>
      <c r="B29" s="192"/>
      <c r="C29" s="21" t="s">
        <v>92</v>
      </c>
      <c r="D29" s="186">
        <v>0</v>
      </c>
      <c r="E29" s="189"/>
      <c r="F29" s="15">
        <v>0</v>
      </c>
      <c r="G29" s="189"/>
      <c r="K29" s="298">
        <v>37057556</v>
      </c>
    </row>
    <row r="30" spans="1:11" hidden="1" x14ac:dyDescent="0.2">
      <c r="A30" s="171"/>
      <c r="B30" s="192"/>
      <c r="C30" s="21" t="s">
        <v>245</v>
      </c>
      <c r="D30" s="301">
        <v>0</v>
      </c>
      <c r="E30" s="197"/>
      <c r="F30" s="302">
        <v>0</v>
      </c>
      <c r="G30" s="197"/>
      <c r="K30" s="298">
        <v>532850906</v>
      </c>
    </row>
    <row r="31" spans="1:11" x14ac:dyDescent="0.2">
      <c r="A31" s="171"/>
      <c r="B31" s="192"/>
      <c r="C31" s="21"/>
      <c r="D31" s="299"/>
      <c r="E31" s="300">
        <f>SUM(D26:D30)</f>
        <v>15367595884</v>
      </c>
      <c r="F31" s="23"/>
      <c r="G31" s="300">
        <f>SUM(F26:F30)</f>
        <v>16809528991</v>
      </c>
      <c r="K31" s="298">
        <f>SUM(K22:K30)</f>
        <v>2579137340</v>
      </c>
    </row>
    <row r="32" spans="1:11" x14ac:dyDescent="0.2">
      <c r="A32" s="171"/>
      <c r="B32" s="295" t="s">
        <v>197</v>
      </c>
      <c r="C32" s="171"/>
      <c r="D32" s="299"/>
      <c r="E32" s="189"/>
      <c r="F32" s="15"/>
      <c r="G32" s="189"/>
      <c r="K32" s="298"/>
    </row>
    <row r="33" spans="1:11" x14ac:dyDescent="0.2">
      <c r="A33" s="171"/>
      <c r="B33" s="192"/>
      <c r="C33" s="21" t="s">
        <v>88</v>
      </c>
      <c r="D33" s="297">
        <f>-F63</f>
        <v>-16637273115</v>
      </c>
      <c r="E33" s="189"/>
      <c r="F33" s="186">
        <v>-18198232477</v>
      </c>
      <c r="G33" s="189"/>
      <c r="K33" s="298"/>
    </row>
    <row r="34" spans="1:11" x14ac:dyDescent="0.2">
      <c r="A34" s="171"/>
      <c r="B34" s="192"/>
      <c r="C34" s="21" t="s">
        <v>89</v>
      </c>
      <c r="D34" s="299"/>
      <c r="E34" s="189"/>
      <c r="F34" s="15"/>
      <c r="G34" s="189"/>
      <c r="K34" s="298"/>
    </row>
    <row r="35" spans="1:11" x14ac:dyDescent="0.2">
      <c r="A35" s="171"/>
      <c r="B35" s="192"/>
      <c r="C35" s="193" t="s">
        <v>90</v>
      </c>
      <c r="D35" s="115"/>
      <c r="E35" s="189"/>
      <c r="F35" s="189"/>
      <c r="G35" s="189"/>
    </row>
    <row r="36" spans="1:11" x14ac:dyDescent="0.2">
      <c r="A36" s="171"/>
      <c r="B36" s="192"/>
      <c r="C36" s="193"/>
      <c r="D36" s="303"/>
      <c r="E36" s="304">
        <f>SUM(D33:D35)</f>
        <v>-16637273115</v>
      </c>
      <c r="F36" s="305"/>
      <c r="G36" s="304">
        <f>SUM(F33:F35)</f>
        <v>-18198232477</v>
      </c>
    </row>
    <row r="37" spans="1:11" x14ac:dyDescent="0.2">
      <c r="A37" s="171"/>
      <c r="B37" s="192"/>
      <c r="C37" s="193"/>
      <c r="D37" s="15"/>
      <c r="E37" s="189"/>
      <c r="F37" s="15"/>
      <c r="G37" s="189"/>
    </row>
    <row r="38" spans="1:11" x14ac:dyDescent="0.2">
      <c r="A38" s="171"/>
      <c r="B38" s="295" t="s">
        <v>93</v>
      </c>
      <c r="C38" s="306" t="s">
        <v>156</v>
      </c>
      <c r="D38" s="15"/>
      <c r="E38" s="189"/>
      <c r="F38" s="15"/>
      <c r="G38" s="189"/>
    </row>
    <row r="39" spans="1:11" x14ac:dyDescent="0.2">
      <c r="A39" s="171"/>
      <c r="B39" s="307"/>
      <c r="C39" s="308" t="s">
        <v>157</v>
      </c>
      <c r="D39" s="302"/>
      <c r="E39" s="197"/>
      <c r="F39" s="302"/>
      <c r="G39" s="197"/>
    </row>
    <row r="40" spans="1:11" x14ac:dyDescent="0.2">
      <c r="A40" s="171"/>
      <c r="B40" s="293"/>
      <c r="C40" s="294"/>
      <c r="D40" s="309"/>
      <c r="E40" s="303"/>
      <c r="F40" s="309"/>
      <c r="G40" s="108"/>
    </row>
    <row r="41" spans="1:11" x14ac:dyDescent="0.2">
      <c r="A41" s="171"/>
      <c r="B41" s="192"/>
      <c r="C41" s="37" t="s">
        <v>159</v>
      </c>
      <c r="D41" s="189"/>
      <c r="E41" s="15"/>
      <c r="F41" s="189"/>
      <c r="G41" s="115"/>
    </row>
    <row r="42" spans="1:11" x14ac:dyDescent="0.2">
      <c r="A42" s="171"/>
      <c r="B42" s="192"/>
      <c r="C42" s="37" t="s">
        <v>160</v>
      </c>
      <c r="D42" s="189"/>
      <c r="E42" s="15"/>
      <c r="F42" s="189"/>
      <c r="G42" s="115"/>
    </row>
    <row r="43" spans="1:11" x14ac:dyDescent="0.2">
      <c r="A43" s="171"/>
      <c r="B43" s="192"/>
      <c r="C43" s="37" t="s">
        <v>161</v>
      </c>
      <c r="D43" s="189"/>
      <c r="E43" s="23">
        <f>SUM(E22:E37)</f>
        <v>14772374336</v>
      </c>
      <c r="F43" s="300"/>
      <c r="G43" s="300">
        <f>SUM(G22:G37)</f>
        <v>13544069969</v>
      </c>
    </row>
    <row r="44" spans="1:11" x14ac:dyDescent="0.2">
      <c r="A44" s="171"/>
      <c r="B44" s="310"/>
      <c r="C44" s="311"/>
      <c r="D44" s="197"/>
      <c r="E44" s="302"/>
      <c r="F44" s="197"/>
      <c r="G44" s="312"/>
    </row>
    <row r="45" spans="1:11" ht="15" customHeight="1" x14ac:dyDescent="0.2">
      <c r="A45" s="171"/>
      <c r="B45" s="21"/>
      <c r="C45" s="21"/>
      <c r="D45" s="15"/>
      <c r="E45" s="15"/>
      <c r="F45" s="15"/>
      <c r="G45" s="15"/>
    </row>
    <row r="46" spans="1:11" ht="15" customHeight="1" x14ac:dyDescent="0.2">
      <c r="A46" s="171"/>
      <c r="B46" s="21"/>
      <c r="C46" s="21"/>
      <c r="D46" s="15"/>
      <c r="E46" s="15"/>
      <c r="F46" s="15"/>
      <c r="G46" s="15"/>
    </row>
    <row r="47" spans="1:11" ht="15" customHeight="1" x14ac:dyDescent="0.2">
      <c r="A47" s="455" t="s">
        <v>295</v>
      </c>
      <c r="B47" s="455"/>
      <c r="C47" s="455"/>
      <c r="D47" s="455"/>
      <c r="E47" s="455"/>
      <c r="F47" s="455"/>
      <c r="G47" s="455"/>
    </row>
    <row r="48" spans="1:11" ht="15" customHeight="1" x14ac:dyDescent="0.2">
      <c r="A48" s="171"/>
      <c r="B48" s="21"/>
      <c r="C48" s="21"/>
      <c r="D48" s="15"/>
      <c r="E48" s="15"/>
      <c r="F48" s="15"/>
      <c r="G48" s="15"/>
    </row>
    <row r="49" spans="1:11" ht="15" customHeight="1" x14ac:dyDescent="0.2">
      <c r="A49" s="171"/>
      <c r="B49" s="21"/>
      <c r="C49" s="21"/>
      <c r="D49" s="15"/>
      <c r="E49" s="15"/>
      <c r="F49" s="15"/>
      <c r="G49" s="15"/>
    </row>
    <row r="50" spans="1:11" ht="15" customHeight="1" x14ac:dyDescent="0.2">
      <c r="A50" s="171"/>
      <c r="B50" s="21"/>
      <c r="C50" s="21"/>
      <c r="D50" s="15"/>
      <c r="E50" s="15"/>
      <c r="F50" s="15"/>
      <c r="G50" s="15"/>
    </row>
    <row r="51" spans="1:11" ht="15" customHeight="1" x14ac:dyDescent="0.2">
      <c r="A51" s="171"/>
      <c r="B51" s="21"/>
      <c r="C51" s="21"/>
      <c r="D51" s="15"/>
      <c r="E51" s="15"/>
      <c r="F51" s="15" t="s">
        <v>278</v>
      </c>
      <c r="G51" s="15"/>
    </row>
    <row r="52" spans="1:11" x14ac:dyDescent="0.2">
      <c r="A52" s="171"/>
      <c r="B52" s="518"/>
      <c r="C52" s="518"/>
      <c r="D52" s="454"/>
      <c r="E52" s="454"/>
      <c r="F52" s="454"/>
      <c r="G52" s="454"/>
      <c r="H52" s="34"/>
      <c r="I52" s="34"/>
      <c r="J52" s="34"/>
      <c r="K52" s="34"/>
    </row>
    <row r="53" spans="1:11" x14ac:dyDescent="0.2">
      <c r="A53" s="171"/>
      <c r="B53" s="519"/>
      <c r="C53" s="519"/>
      <c r="D53" s="452"/>
      <c r="E53" s="452"/>
      <c r="F53" s="452"/>
      <c r="G53" s="452"/>
      <c r="H53" s="74"/>
      <c r="I53" s="74"/>
      <c r="J53" s="74"/>
      <c r="K53" s="74"/>
    </row>
    <row r="54" spans="1:11" x14ac:dyDescent="0.2">
      <c r="A54" s="171"/>
      <c r="B54" s="21"/>
      <c r="C54" s="21"/>
      <c r="D54" s="15"/>
      <c r="E54" s="15"/>
      <c r="F54" s="15"/>
      <c r="G54" s="15"/>
    </row>
    <row r="56" spans="1:11" x14ac:dyDescent="0.2">
      <c r="B56" s="313"/>
      <c r="C56" s="298"/>
      <c r="F56" s="314"/>
      <c r="G56" s="314"/>
      <c r="H56" s="313"/>
    </row>
    <row r="57" spans="1:11" x14ac:dyDescent="0.2">
      <c r="B57" s="313"/>
      <c r="C57" s="298"/>
      <c r="D57" s="15"/>
      <c r="F57" s="314"/>
    </row>
    <row r="58" spans="1:11" x14ac:dyDescent="0.2">
      <c r="B58" s="313"/>
      <c r="C58" s="298"/>
      <c r="F58" s="314"/>
      <c r="G58" s="314"/>
    </row>
    <row r="59" spans="1:11" x14ac:dyDescent="0.2">
      <c r="B59" s="313"/>
      <c r="C59" s="298"/>
      <c r="F59" s="314"/>
      <c r="G59" s="314"/>
    </row>
    <row r="60" spans="1:11" x14ac:dyDescent="0.2">
      <c r="B60" s="313"/>
      <c r="C60" s="298"/>
      <c r="F60" s="314"/>
      <c r="G60" s="314"/>
    </row>
    <row r="61" spans="1:11" hidden="1" outlineLevel="1" x14ac:dyDescent="0.2">
      <c r="B61" s="313"/>
      <c r="C61" s="298"/>
      <c r="E61" s="66" t="s">
        <v>394</v>
      </c>
      <c r="F61" s="66">
        <v>-16042051567</v>
      </c>
      <c r="G61" s="66">
        <v>-8450128254</v>
      </c>
    </row>
    <row r="62" spans="1:11" hidden="1" outlineLevel="1" x14ac:dyDescent="0.2">
      <c r="B62" s="313"/>
      <c r="C62" s="298"/>
      <c r="D62" s="67"/>
      <c r="E62" s="66" t="s">
        <v>395</v>
      </c>
      <c r="F62" s="66">
        <v>0</v>
      </c>
      <c r="G62" s="66">
        <v>0</v>
      </c>
    </row>
    <row r="63" spans="1:11" hidden="1" outlineLevel="1" x14ac:dyDescent="0.2">
      <c r="B63" s="313"/>
      <c r="C63" s="298" t="s">
        <v>396</v>
      </c>
      <c r="E63" s="66" t="s">
        <v>397</v>
      </c>
      <c r="F63" s="66">
        <f>+ACTIVO!D45</f>
        <v>16637273115</v>
      </c>
      <c r="G63" s="66">
        <v>9268201614</v>
      </c>
      <c r="H63" s="315"/>
      <c r="I63" s="56"/>
    </row>
    <row r="64" spans="1:11" hidden="1" outlineLevel="1" x14ac:dyDescent="0.2">
      <c r="A64" s="54"/>
      <c r="B64" s="316"/>
      <c r="C64" s="298"/>
      <c r="E64" s="67" t="s">
        <v>398</v>
      </c>
      <c r="F64" s="66">
        <f>-RESULTADO!D13</f>
        <v>14772374336</v>
      </c>
      <c r="G64" s="66">
        <f>-[7]RESULTADO!F11</f>
        <v>17114669187</v>
      </c>
      <c r="H64" s="63"/>
      <c r="I64" s="315"/>
      <c r="J64" s="54"/>
    </row>
    <row r="65" spans="1:10" hidden="1" outlineLevel="1" x14ac:dyDescent="0.2">
      <c r="A65" s="54"/>
      <c r="B65" s="316"/>
      <c r="C65" s="317"/>
      <c r="D65" s="167"/>
      <c r="H65" s="318"/>
      <c r="I65" s="318"/>
      <c r="J65" s="54"/>
    </row>
    <row r="66" spans="1:10" hidden="1" outlineLevel="1" x14ac:dyDescent="0.2">
      <c r="A66" s="54"/>
      <c r="B66" s="316"/>
      <c r="C66" s="319" t="s">
        <v>399</v>
      </c>
      <c r="D66" s="15"/>
      <c r="F66" s="67">
        <f>SUM(F61:F65)</f>
        <v>15367595884</v>
      </c>
      <c r="G66" s="67">
        <f>SUM(G61:G65)</f>
        <v>17932742547</v>
      </c>
      <c r="H66" s="318"/>
      <c r="I66" s="318"/>
      <c r="J66" s="54"/>
    </row>
    <row r="67" spans="1:10" hidden="1" outlineLevel="1" x14ac:dyDescent="0.2">
      <c r="A67" s="54"/>
      <c r="B67" s="316"/>
      <c r="C67" s="319"/>
      <c r="D67" s="15"/>
      <c r="E67" s="15"/>
      <c r="F67" s="320"/>
      <c r="G67" s="320"/>
      <c r="H67" s="318"/>
      <c r="I67" s="318"/>
      <c r="J67" s="54"/>
    </row>
    <row r="68" spans="1:10" hidden="1" outlineLevel="1" x14ac:dyDescent="0.2">
      <c r="A68" s="54"/>
      <c r="B68" s="316"/>
      <c r="C68" s="319"/>
      <c r="D68" s="15"/>
      <c r="E68" s="15"/>
      <c r="F68" s="320"/>
      <c r="G68" s="320"/>
      <c r="H68" s="318"/>
      <c r="I68" s="318"/>
      <c r="J68" s="54"/>
    </row>
    <row r="69" spans="1:10" hidden="1" outlineLevel="1" x14ac:dyDescent="0.2">
      <c r="A69" s="54"/>
      <c r="B69" s="54"/>
      <c r="C69" s="54"/>
      <c r="D69" s="15"/>
      <c r="E69" s="15"/>
      <c r="F69" s="15">
        <f>+E43+[7]RESULTADO!D11</f>
        <v>-4596857109</v>
      </c>
      <c r="G69" s="15">
        <f>+G43+[7]RESULTADO!F11</f>
        <v>-3570599218</v>
      </c>
      <c r="H69" s="318"/>
      <c r="I69" s="318"/>
      <c r="J69" s="54"/>
    </row>
    <row r="70" spans="1:10" hidden="1" outlineLevel="1" x14ac:dyDescent="0.2">
      <c r="A70" s="54"/>
      <c r="B70" s="54"/>
      <c r="C70" s="54"/>
      <c r="D70" s="15"/>
      <c r="E70" s="15"/>
      <c r="F70" s="15"/>
      <c r="G70" s="15"/>
      <c r="H70" s="318"/>
      <c r="I70" s="318"/>
      <c r="J70" s="54"/>
    </row>
    <row r="71" spans="1:10" hidden="1" outlineLevel="1" x14ac:dyDescent="0.2">
      <c r="H71" s="56"/>
      <c r="I71" s="56"/>
    </row>
    <row r="72" spans="1:10" hidden="1" outlineLevel="1" x14ac:dyDescent="0.2">
      <c r="H72" s="56"/>
      <c r="I72" s="56"/>
    </row>
    <row r="73" spans="1:10" hidden="1" outlineLevel="1" x14ac:dyDescent="0.2">
      <c r="H73" s="56"/>
      <c r="I73" s="56"/>
    </row>
    <row r="74" spans="1:10" hidden="1" outlineLevel="1" x14ac:dyDescent="0.2">
      <c r="H74" s="56"/>
      <c r="I74" s="56"/>
    </row>
    <row r="75" spans="1:10" collapsed="1" x14ac:dyDescent="0.2">
      <c r="H75" s="56"/>
      <c r="I75" s="56"/>
    </row>
    <row r="76" spans="1:10" x14ac:dyDescent="0.2">
      <c r="H76" s="56"/>
      <c r="I76" s="56"/>
    </row>
    <row r="77" spans="1:10" x14ac:dyDescent="0.2">
      <c r="H77" s="56"/>
      <c r="I77" s="56"/>
    </row>
    <row r="78" spans="1:10" x14ac:dyDescent="0.2">
      <c r="H78" s="56"/>
      <c r="I78" s="56"/>
    </row>
    <row r="79" spans="1:10" x14ac:dyDescent="0.2">
      <c r="H79" s="56"/>
      <c r="I79" s="56"/>
    </row>
    <row r="80" spans="1:10" x14ac:dyDescent="0.2">
      <c r="H80" s="56"/>
      <c r="I80" s="56"/>
    </row>
    <row r="81" spans="8:9" x14ac:dyDescent="0.2">
      <c r="H81" s="56"/>
      <c r="I81" s="56"/>
    </row>
  </sheetData>
  <mergeCells count="16">
    <mergeCell ref="F52:G52"/>
    <mergeCell ref="F53:G53"/>
    <mergeCell ref="B52:C52"/>
    <mergeCell ref="B53:C53"/>
    <mergeCell ref="D52:E52"/>
    <mergeCell ref="D53:E53"/>
    <mergeCell ref="A47:G47"/>
    <mergeCell ref="D13:E13"/>
    <mergeCell ref="F13:G13"/>
    <mergeCell ref="D12:G12"/>
    <mergeCell ref="B3:G3"/>
    <mergeCell ref="B4:G4"/>
    <mergeCell ref="B5:G5"/>
    <mergeCell ref="B9:G9"/>
    <mergeCell ref="B10:G10"/>
    <mergeCell ref="B7:G7"/>
  </mergeCells>
  <phoneticPr fontId="4" type="noConversion"/>
  <printOptions horizontalCentered="1"/>
  <pageMargins left="0.98425196850393704" right="0.78740157480314965" top="2.5766141732283465" bottom="2.3622047244094491" header="0" footer="0"/>
  <pageSetup paperSize="9" scale="52"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I118"/>
  <sheetViews>
    <sheetView topLeftCell="A85" zoomScale="80" zoomScaleNormal="80" workbookViewId="0">
      <selection activeCell="B111" sqref="B111:C111"/>
    </sheetView>
  </sheetViews>
  <sheetFormatPr baseColWidth="10" defaultRowHeight="12.75" x14ac:dyDescent="0.2"/>
  <cols>
    <col min="1" max="1" width="3" style="3" customWidth="1"/>
    <col min="2" max="2" width="39.140625" style="3" bestFit="1" customWidth="1"/>
    <col min="3" max="3" width="8.42578125" style="3" bestFit="1" customWidth="1"/>
    <col min="4" max="4" width="15.85546875" style="3" bestFit="1" customWidth="1"/>
    <col min="5" max="5" width="10.7109375" style="3" bestFit="1" customWidth="1"/>
    <col min="6" max="6" width="20.140625" style="3" bestFit="1" customWidth="1"/>
    <col min="7" max="7" width="18.5703125" style="3" bestFit="1" customWidth="1"/>
    <col min="8" max="8" width="16.7109375" style="3" bestFit="1" customWidth="1"/>
    <col min="9" max="9" width="14.28515625" style="3" bestFit="1" customWidth="1"/>
    <col min="10" max="16384" width="11.42578125" style="3"/>
  </cols>
  <sheetData>
    <row r="1" spans="2:7" ht="21" customHeight="1" x14ac:dyDescent="0.2">
      <c r="B1" s="528" t="s">
        <v>94</v>
      </c>
      <c r="C1" s="528"/>
      <c r="D1" s="528"/>
      <c r="E1" s="528"/>
      <c r="F1" s="528"/>
      <c r="G1" s="528"/>
    </row>
    <row r="2" spans="2:7" x14ac:dyDescent="0.2">
      <c r="B2" s="507"/>
      <c r="C2" s="507"/>
      <c r="D2" s="507"/>
      <c r="E2" s="507"/>
      <c r="F2" s="507"/>
      <c r="G2" s="507"/>
    </row>
    <row r="3" spans="2:7" x14ac:dyDescent="0.2">
      <c r="B3" s="507" t="s">
        <v>386</v>
      </c>
      <c r="C3" s="507"/>
      <c r="D3" s="507"/>
      <c r="E3" s="507"/>
      <c r="F3" s="507"/>
      <c r="G3" s="507"/>
    </row>
    <row r="4" spans="2:7" x14ac:dyDescent="0.2">
      <c r="B4" s="507" t="s">
        <v>420</v>
      </c>
      <c r="C4" s="507"/>
      <c r="D4" s="507"/>
      <c r="E4" s="507"/>
      <c r="F4" s="507"/>
      <c r="G4" s="507"/>
    </row>
    <row r="5" spans="2:7" x14ac:dyDescent="0.2">
      <c r="B5" s="507" t="s">
        <v>277</v>
      </c>
      <c r="C5" s="507"/>
      <c r="D5" s="507"/>
      <c r="E5" s="507"/>
      <c r="F5" s="507"/>
      <c r="G5" s="507"/>
    </row>
    <row r="6" spans="2:7" x14ac:dyDescent="0.2">
      <c r="B6" s="250"/>
      <c r="C6" s="250"/>
      <c r="D6" s="321"/>
      <c r="E6" s="322"/>
      <c r="F6" s="250"/>
      <c r="G6" s="250"/>
    </row>
    <row r="7" spans="2:7" x14ac:dyDescent="0.2">
      <c r="B7" s="507" t="s">
        <v>304</v>
      </c>
      <c r="C7" s="507"/>
      <c r="D7" s="507"/>
      <c r="E7" s="507"/>
      <c r="F7" s="507"/>
      <c r="G7" s="507"/>
    </row>
    <row r="8" spans="2:7" x14ac:dyDescent="0.2">
      <c r="B8" s="258"/>
      <c r="C8" s="258"/>
      <c r="D8" s="323"/>
      <c r="E8" s="324"/>
      <c r="F8" s="258"/>
      <c r="G8" s="258"/>
    </row>
    <row r="9" spans="2:7" x14ac:dyDescent="0.2">
      <c r="B9" s="325"/>
      <c r="C9" s="527" t="s">
        <v>95</v>
      </c>
      <c r="D9" s="527"/>
      <c r="E9" s="326"/>
      <c r="F9" s="527" t="s">
        <v>96</v>
      </c>
      <c r="G9" s="527"/>
    </row>
    <row r="10" spans="2:7" ht="18" customHeight="1" x14ac:dyDescent="0.2">
      <c r="B10" s="327"/>
      <c r="C10" s="325"/>
      <c r="D10" s="328"/>
      <c r="E10" s="329" t="s">
        <v>143</v>
      </c>
      <c r="F10" s="527" t="s">
        <v>212</v>
      </c>
      <c r="G10" s="527"/>
    </row>
    <row r="11" spans="2:7" x14ac:dyDescent="0.2">
      <c r="B11" s="327"/>
      <c r="C11" s="327"/>
      <c r="D11" s="330"/>
      <c r="E11" s="329"/>
      <c r="F11" s="527"/>
      <c r="G11" s="527"/>
    </row>
    <row r="12" spans="2:7" ht="14.25" customHeight="1" x14ac:dyDescent="0.2">
      <c r="B12" s="269" t="s">
        <v>162</v>
      </c>
      <c r="C12" s="269" t="s">
        <v>62</v>
      </c>
      <c r="D12" s="331" t="s">
        <v>97</v>
      </c>
      <c r="E12" s="329" t="s">
        <v>144</v>
      </c>
      <c r="F12" s="332">
        <v>2020</v>
      </c>
      <c r="G12" s="332">
        <v>2019</v>
      </c>
    </row>
    <row r="13" spans="2:7" ht="15" customHeight="1" x14ac:dyDescent="0.2">
      <c r="B13" s="333"/>
      <c r="C13" s="333"/>
      <c r="D13" s="334"/>
      <c r="E13" s="335"/>
      <c r="F13" s="336"/>
      <c r="G13" s="336"/>
    </row>
    <row r="14" spans="2:7" x14ac:dyDescent="0.2">
      <c r="B14" s="337" t="s">
        <v>0</v>
      </c>
      <c r="C14" s="274"/>
      <c r="D14" s="338"/>
      <c r="E14" s="339"/>
      <c r="F14" s="340"/>
      <c r="G14" s="340"/>
    </row>
    <row r="15" spans="2:7" x14ac:dyDescent="0.2">
      <c r="B15" s="274"/>
      <c r="C15" s="274"/>
      <c r="D15" s="341"/>
      <c r="E15" s="342"/>
      <c r="F15" s="343"/>
      <c r="G15" s="343"/>
    </row>
    <row r="16" spans="2:7" x14ac:dyDescent="0.2">
      <c r="B16" s="265" t="s">
        <v>1</v>
      </c>
      <c r="C16" s="274"/>
      <c r="D16" s="341"/>
      <c r="E16" s="342"/>
      <c r="F16" s="343"/>
      <c r="G16" s="343"/>
    </row>
    <row r="17" spans="2:7" x14ac:dyDescent="0.2">
      <c r="B17" s="265"/>
      <c r="C17" s="274"/>
      <c r="D17" s="341"/>
      <c r="E17" s="342"/>
      <c r="F17" s="343"/>
      <c r="G17" s="343"/>
    </row>
    <row r="18" spans="2:7" x14ac:dyDescent="0.2">
      <c r="B18" s="337" t="s">
        <v>316</v>
      </c>
      <c r="C18" s="274"/>
      <c r="D18" s="341"/>
      <c r="E18" s="342"/>
      <c r="F18" s="343"/>
      <c r="G18" s="343"/>
    </row>
    <row r="19" spans="2:7" x14ac:dyDescent="0.2">
      <c r="B19" s="274" t="s">
        <v>2</v>
      </c>
      <c r="C19" s="344" t="s">
        <v>430</v>
      </c>
      <c r="D19" s="341">
        <f>+F19/E19</f>
        <v>7607.1032300955967</v>
      </c>
      <c r="E19" s="345">
        <v>6979.36</v>
      </c>
      <c r="F19" s="343">
        <f>+[8]C.Aux.!D12</f>
        <v>53092712</v>
      </c>
      <c r="G19" s="343">
        <v>233045</v>
      </c>
    </row>
    <row r="20" spans="2:7" ht="12.75" customHeight="1" x14ac:dyDescent="0.2">
      <c r="B20" s="274" t="s">
        <v>401</v>
      </c>
      <c r="C20" s="344" t="s">
        <v>430</v>
      </c>
      <c r="D20" s="341">
        <f>+F20/E20</f>
        <v>0</v>
      </c>
      <c r="E20" s="345">
        <v>6979.36</v>
      </c>
      <c r="F20" s="343">
        <v>0</v>
      </c>
      <c r="G20" s="343">
        <v>1396243</v>
      </c>
    </row>
    <row r="21" spans="2:7" ht="12.75" customHeight="1" x14ac:dyDescent="0.2">
      <c r="B21" s="274" t="s">
        <v>431</v>
      </c>
      <c r="C21" s="344" t="s">
        <v>430</v>
      </c>
      <c r="D21" s="341">
        <f>+F21/E21</f>
        <v>0</v>
      </c>
      <c r="E21" s="345">
        <v>6979.36</v>
      </c>
      <c r="F21" s="343">
        <v>0</v>
      </c>
      <c r="G21" s="343">
        <v>1568383</v>
      </c>
    </row>
    <row r="22" spans="2:7" ht="12.75" customHeight="1" x14ac:dyDescent="0.2">
      <c r="B22" s="337" t="s">
        <v>261</v>
      </c>
      <c r="C22" s="344"/>
      <c r="D22" s="341"/>
      <c r="E22" s="345"/>
      <c r="F22" s="343"/>
      <c r="G22" s="343"/>
    </row>
    <row r="23" spans="2:7" ht="12.75" customHeight="1" x14ac:dyDescent="0.2">
      <c r="B23" s="274"/>
      <c r="C23" s="344"/>
      <c r="D23" s="341"/>
      <c r="E23" s="345"/>
      <c r="F23" s="343"/>
      <c r="G23" s="343"/>
    </row>
    <row r="24" spans="2:7" ht="12.75" customHeight="1" x14ac:dyDescent="0.2">
      <c r="B24" s="274" t="s">
        <v>305</v>
      </c>
      <c r="C24" s="344" t="s">
        <v>430</v>
      </c>
      <c r="D24" s="341">
        <f>F24/E24</f>
        <v>55755.546210540801</v>
      </c>
      <c r="E24" s="345">
        <v>6979.36</v>
      </c>
      <c r="F24" s="343">
        <f>+[8]C.Aux.!D20</f>
        <v>389138029</v>
      </c>
      <c r="G24" s="343">
        <v>427643205</v>
      </c>
    </row>
    <row r="25" spans="2:7" ht="12.75" customHeight="1" x14ac:dyDescent="0.2">
      <c r="B25" s="274" t="s">
        <v>262</v>
      </c>
      <c r="C25" s="344" t="s">
        <v>430</v>
      </c>
      <c r="D25" s="341">
        <f>F25/E25</f>
        <v>4913.0559248985583</v>
      </c>
      <c r="E25" s="345">
        <v>6979.36</v>
      </c>
      <c r="F25" s="343">
        <f>+[8]C.Aux.!D23</f>
        <v>34289986</v>
      </c>
      <c r="G25" s="343">
        <v>12904705</v>
      </c>
    </row>
    <row r="26" spans="2:7" ht="12.75" customHeight="1" x14ac:dyDescent="0.2">
      <c r="B26" s="274" t="s">
        <v>306</v>
      </c>
      <c r="C26" s="344" t="s">
        <v>430</v>
      </c>
      <c r="D26" s="341">
        <f>F26/E26</f>
        <v>5341.6700098576375</v>
      </c>
      <c r="E26" s="345">
        <v>6979.36</v>
      </c>
      <c r="F26" s="343">
        <f>+[8]C.Aux.!D25</f>
        <v>37281438</v>
      </c>
      <c r="G26" s="343">
        <v>7638279</v>
      </c>
    </row>
    <row r="27" spans="2:7" ht="12.75" customHeight="1" x14ac:dyDescent="0.2">
      <c r="B27" s="274" t="s">
        <v>348</v>
      </c>
      <c r="C27" s="344" t="s">
        <v>430</v>
      </c>
      <c r="D27" s="341">
        <f t="shared" ref="D27" si="0">F27/E27</f>
        <v>0</v>
      </c>
      <c r="E27" s="345">
        <v>6979.36</v>
      </c>
      <c r="F27" s="343"/>
      <c r="G27" s="343">
        <v>0</v>
      </c>
    </row>
    <row r="28" spans="2:7" ht="12.75" customHeight="1" x14ac:dyDescent="0.2">
      <c r="B28" s="274" t="s">
        <v>432</v>
      </c>
      <c r="C28" s="344" t="str">
        <f>+C27</f>
        <v>U$S</v>
      </c>
      <c r="D28" s="341">
        <f>F28/E28</f>
        <v>6593.249954150524</v>
      </c>
      <c r="E28" s="345">
        <v>6979.36</v>
      </c>
      <c r="F28" s="343">
        <f>+[8]C.Aux.!D32</f>
        <v>46016665</v>
      </c>
      <c r="G28" s="343">
        <v>0</v>
      </c>
    </row>
    <row r="29" spans="2:7" ht="12.75" customHeight="1" x14ac:dyDescent="0.2">
      <c r="B29" s="274" t="s">
        <v>358</v>
      </c>
      <c r="C29" s="344" t="str">
        <f>+C28</f>
        <v>U$S</v>
      </c>
      <c r="D29" s="341">
        <f>F29/E29</f>
        <v>37754.430062355292</v>
      </c>
      <c r="E29" s="345">
        <v>6979.36</v>
      </c>
      <c r="F29" s="343">
        <f>+[8]C.Aux.!D28</f>
        <v>263501759</v>
      </c>
      <c r="G29" s="343">
        <v>29161656</v>
      </c>
    </row>
    <row r="30" spans="2:7" ht="12.75" customHeight="1" x14ac:dyDescent="0.2">
      <c r="B30" s="274" t="s">
        <v>402</v>
      </c>
      <c r="C30" s="344" t="str">
        <f>+C29</f>
        <v>U$S</v>
      </c>
      <c r="D30" s="341">
        <f>F30/E30</f>
        <v>94.210070837440682</v>
      </c>
      <c r="E30" s="345">
        <v>6979.36</v>
      </c>
      <c r="F30" s="343">
        <f>+[8]C.Aux.!D30</f>
        <v>657526</v>
      </c>
      <c r="G30" s="343">
        <v>298503</v>
      </c>
    </row>
    <row r="31" spans="2:7" ht="12.75" customHeight="1" x14ac:dyDescent="0.2">
      <c r="B31" s="337" t="s">
        <v>263</v>
      </c>
      <c r="C31" s="344"/>
      <c r="D31" s="341"/>
      <c r="E31" s="345"/>
      <c r="F31" s="343"/>
      <c r="G31" s="343"/>
    </row>
    <row r="32" spans="2:7" x14ac:dyDescent="0.2">
      <c r="B32" s="344"/>
      <c r="C32" s="344"/>
      <c r="D32" s="341"/>
      <c r="E32" s="345"/>
      <c r="F32" s="343"/>
      <c r="G32" s="343"/>
    </row>
    <row r="33" spans="2:9" x14ac:dyDescent="0.2">
      <c r="B33" s="274" t="s">
        <v>133</v>
      </c>
      <c r="C33" s="344" t="s">
        <v>430</v>
      </c>
      <c r="D33" s="341">
        <v>961894.64</v>
      </c>
      <c r="E33" s="345">
        <v>6979.36</v>
      </c>
      <c r="F33" s="343">
        <f>+D33*E33</f>
        <v>6713408974.6303997</v>
      </c>
      <c r="G33" s="343">
        <v>5285273504.5866003</v>
      </c>
    </row>
    <row r="34" spans="2:9" x14ac:dyDescent="0.2">
      <c r="B34" s="274" t="s">
        <v>256</v>
      </c>
      <c r="C34" s="344" t="s">
        <v>430</v>
      </c>
      <c r="D34" s="341">
        <v>78.459999999999994</v>
      </c>
      <c r="E34" s="345">
        <v>6979.36</v>
      </c>
      <c r="F34" s="343">
        <f>+D34*E34</f>
        <v>547600.58559999987</v>
      </c>
      <c r="G34" s="343">
        <v>0</v>
      </c>
    </row>
    <row r="35" spans="2:9" x14ac:dyDescent="0.2">
      <c r="B35" s="274" t="s">
        <v>222</v>
      </c>
      <c r="C35" s="344" t="s">
        <v>430</v>
      </c>
      <c r="D35" s="341">
        <f>F35/E35</f>
        <v>11991.000034387107</v>
      </c>
      <c r="E35" s="345">
        <v>6979.36</v>
      </c>
      <c r="F35" s="343">
        <f>+[8]C.Aux.!D43</f>
        <v>83689506</v>
      </c>
      <c r="G35" s="343">
        <v>132382860</v>
      </c>
    </row>
    <row r="36" spans="2:9" x14ac:dyDescent="0.2">
      <c r="B36" s="274" t="s">
        <v>223</v>
      </c>
      <c r="C36" s="344" t="s">
        <v>430</v>
      </c>
      <c r="D36" s="341">
        <f t="shared" ref="D36:D42" si="1">F36/E36</f>
        <v>0</v>
      </c>
      <c r="E36" s="345">
        <v>6979.36</v>
      </c>
      <c r="F36" s="343"/>
      <c r="G36" s="343">
        <v>32356057</v>
      </c>
    </row>
    <row r="37" spans="2:9" hidden="1" x14ac:dyDescent="0.2">
      <c r="B37" s="274" t="s">
        <v>309</v>
      </c>
      <c r="C37" s="344" t="s">
        <v>430</v>
      </c>
      <c r="D37" s="341">
        <f t="shared" si="1"/>
        <v>0</v>
      </c>
      <c r="E37" s="345">
        <v>6979.36</v>
      </c>
      <c r="F37" s="343">
        <v>0</v>
      </c>
      <c r="G37" s="343">
        <v>0</v>
      </c>
    </row>
    <row r="38" spans="2:9" hidden="1" x14ac:dyDescent="0.2">
      <c r="B38" s="274" t="s">
        <v>312</v>
      </c>
      <c r="C38" s="344" t="s">
        <v>430</v>
      </c>
      <c r="D38" s="341">
        <f t="shared" si="1"/>
        <v>0</v>
      </c>
      <c r="E38" s="345">
        <v>6979.36</v>
      </c>
      <c r="F38" s="343">
        <v>0</v>
      </c>
      <c r="G38" s="343">
        <v>0</v>
      </c>
      <c r="I38" s="4"/>
    </row>
    <row r="39" spans="2:9" hidden="1" x14ac:dyDescent="0.2">
      <c r="B39" s="274" t="s">
        <v>314</v>
      </c>
      <c r="C39" s="344" t="s">
        <v>430</v>
      </c>
      <c r="D39" s="341">
        <f t="shared" si="1"/>
        <v>0</v>
      </c>
      <c r="E39" s="345">
        <v>6979.36</v>
      </c>
      <c r="F39" s="343">
        <v>0</v>
      </c>
      <c r="G39" s="343">
        <v>0</v>
      </c>
      <c r="I39" s="5"/>
    </row>
    <row r="40" spans="2:9" hidden="1" x14ac:dyDescent="0.2">
      <c r="B40" s="274" t="s">
        <v>359</v>
      </c>
      <c r="C40" s="344" t="s">
        <v>430</v>
      </c>
      <c r="D40" s="341">
        <f t="shared" si="1"/>
        <v>0</v>
      </c>
      <c r="E40" s="345">
        <v>6979.36</v>
      </c>
      <c r="F40" s="343">
        <v>0</v>
      </c>
      <c r="G40" s="343">
        <v>0</v>
      </c>
    </row>
    <row r="41" spans="2:9" hidden="1" x14ac:dyDescent="0.2">
      <c r="B41" s="274" t="s">
        <v>360</v>
      </c>
      <c r="C41" s="344" t="s">
        <v>430</v>
      </c>
      <c r="D41" s="341">
        <f t="shared" si="1"/>
        <v>0</v>
      </c>
      <c r="E41" s="345">
        <v>6979.36</v>
      </c>
      <c r="F41" s="343">
        <v>0</v>
      </c>
      <c r="G41" s="343">
        <v>0</v>
      </c>
    </row>
    <row r="42" spans="2:9" hidden="1" x14ac:dyDescent="0.2">
      <c r="B42" s="274" t="s">
        <v>347</v>
      </c>
      <c r="C42" s="344" t="s">
        <v>430</v>
      </c>
      <c r="D42" s="341">
        <f t="shared" si="1"/>
        <v>0</v>
      </c>
      <c r="E42" s="345">
        <v>6979.36</v>
      </c>
      <c r="F42" s="343">
        <v>0</v>
      </c>
      <c r="G42" s="343">
        <v>0</v>
      </c>
    </row>
    <row r="43" spans="2:9" x14ac:dyDescent="0.2">
      <c r="B43" s="274"/>
      <c r="C43" s="344"/>
      <c r="D43" s="341"/>
      <c r="E43" s="345"/>
      <c r="F43" s="343"/>
      <c r="G43" s="343"/>
    </row>
    <row r="44" spans="2:9" x14ac:dyDescent="0.2">
      <c r="B44" s="337" t="s">
        <v>387</v>
      </c>
      <c r="C44" s="344"/>
      <c r="D44" s="341"/>
      <c r="E44" s="345"/>
      <c r="F44" s="343"/>
      <c r="G44" s="343"/>
    </row>
    <row r="45" spans="2:9" x14ac:dyDescent="0.2">
      <c r="B45" s="344"/>
      <c r="C45" s="344"/>
      <c r="D45" s="341"/>
      <c r="E45" s="345"/>
      <c r="F45" s="343"/>
      <c r="G45" s="343"/>
    </row>
    <row r="46" spans="2:9" x14ac:dyDescent="0.2">
      <c r="B46" s="274" t="s">
        <v>403</v>
      </c>
      <c r="C46" s="344" t="s">
        <v>430</v>
      </c>
      <c r="D46" s="341">
        <v>508278.57</v>
      </c>
      <c r="E46" s="345">
        <v>6979.36</v>
      </c>
      <c r="F46" s="343">
        <f>+D46*E46</f>
        <v>3547459120.3151999</v>
      </c>
      <c r="G46" s="343">
        <v>2367744475</v>
      </c>
      <c r="H46" s="6"/>
    </row>
    <row r="47" spans="2:9" x14ac:dyDescent="0.2">
      <c r="B47" s="274"/>
      <c r="C47" s="344"/>
      <c r="D47" s="341"/>
      <c r="E47" s="342"/>
      <c r="F47" s="343"/>
      <c r="G47" s="343"/>
    </row>
    <row r="48" spans="2:9" x14ac:dyDescent="0.2">
      <c r="B48" s="346" t="s">
        <v>98</v>
      </c>
      <c r="C48" s="347"/>
      <c r="D48" s="348">
        <f>SUM(D19:D47)+1</f>
        <v>1600302.935497123</v>
      </c>
      <c r="E48" s="349"/>
      <c r="F48" s="350">
        <f>SUM(F19:F47)</f>
        <v>11169083316.5312</v>
      </c>
      <c r="G48" s="350">
        <f>SUM(G19:G47)</f>
        <v>8298600915.5866003</v>
      </c>
    </row>
    <row r="49" spans="2:9" x14ac:dyDescent="0.2">
      <c r="B49" s="261"/>
      <c r="C49" s="351"/>
      <c r="D49" s="352"/>
      <c r="E49" s="353"/>
      <c r="F49" s="354"/>
      <c r="G49" s="354"/>
    </row>
    <row r="50" spans="2:9" x14ac:dyDescent="0.2">
      <c r="B50" s="274" t="s">
        <v>5</v>
      </c>
      <c r="C50" s="344"/>
      <c r="D50" s="355"/>
      <c r="E50" s="356"/>
      <c r="F50" s="357"/>
      <c r="G50" s="357"/>
    </row>
    <row r="51" spans="2:9" x14ac:dyDescent="0.2">
      <c r="B51" s="265"/>
      <c r="C51" s="344"/>
      <c r="D51" s="355"/>
      <c r="E51" s="356"/>
      <c r="F51" s="357"/>
      <c r="G51" s="357"/>
    </row>
    <row r="52" spans="2:9" x14ac:dyDescent="0.2">
      <c r="B52" s="274" t="s">
        <v>133</v>
      </c>
      <c r="C52" s="344" t="s">
        <v>430</v>
      </c>
      <c r="D52" s="341">
        <v>379974.18000000005</v>
      </c>
      <c r="E52" s="345">
        <v>6979.36</v>
      </c>
      <c r="F52" s="343">
        <f>+D52*E52</f>
        <v>2651976592.9248004</v>
      </c>
      <c r="G52" s="343">
        <v>1586852014.3152001</v>
      </c>
    </row>
    <row r="53" spans="2:9" x14ac:dyDescent="0.2">
      <c r="B53" s="265"/>
      <c r="C53" s="344"/>
      <c r="D53" s="355"/>
      <c r="E53" s="356"/>
      <c r="F53" s="357"/>
      <c r="G53" s="357"/>
    </row>
    <row r="54" spans="2:9" x14ac:dyDescent="0.2">
      <c r="B54" s="346" t="s">
        <v>98</v>
      </c>
      <c r="C54" s="347"/>
      <c r="D54" s="348">
        <f>SUM(D52:D53)</f>
        <v>379974.18000000005</v>
      </c>
      <c r="E54" s="349"/>
      <c r="F54" s="350">
        <f>SUM(F52:F53)</f>
        <v>2651976592.9248004</v>
      </c>
      <c r="G54" s="350">
        <f>SUM(G52:G53)</f>
        <v>1586852014.3152001</v>
      </c>
    </row>
    <row r="55" spans="2:9" x14ac:dyDescent="0.2">
      <c r="B55" s="524" t="s">
        <v>7</v>
      </c>
      <c r="C55" s="351"/>
      <c r="D55" s="525">
        <f>+D48+D54</f>
        <v>1980277.115497123</v>
      </c>
      <c r="E55" s="358"/>
      <c r="F55" s="526">
        <f>+F48+F54</f>
        <v>13821059909.456001</v>
      </c>
      <c r="G55" s="526">
        <f>+G48+G54</f>
        <v>9885452929.9018002</v>
      </c>
      <c r="H55" s="7"/>
      <c r="I55" s="7"/>
    </row>
    <row r="56" spans="2:9" x14ac:dyDescent="0.2">
      <c r="B56" s="524"/>
      <c r="C56" s="359"/>
      <c r="D56" s="525"/>
      <c r="E56" s="360"/>
      <c r="F56" s="526"/>
      <c r="G56" s="526"/>
    </row>
    <row r="57" spans="2:9" x14ac:dyDescent="0.2">
      <c r="B57" s="274"/>
      <c r="C57" s="344"/>
      <c r="D57" s="341"/>
      <c r="E57" s="342"/>
      <c r="F57" s="343"/>
      <c r="G57" s="343"/>
    </row>
    <row r="58" spans="2:9" x14ac:dyDescent="0.2">
      <c r="B58" s="337" t="s">
        <v>8</v>
      </c>
      <c r="C58" s="344"/>
      <c r="D58" s="341"/>
      <c r="E58" s="342"/>
      <c r="F58" s="343"/>
      <c r="G58" s="343"/>
    </row>
    <row r="59" spans="2:9" x14ac:dyDescent="0.2">
      <c r="B59" s="274"/>
      <c r="C59" s="344"/>
      <c r="D59" s="341"/>
      <c r="E59" s="342"/>
      <c r="F59" s="343"/>
      <c r="G59" s="343"/>
    </row>
    <row r="60" spans="2:9" x14ac:dyDescent="0.2">
      <c r="B60" s="265" t="s">
        <v>9</v>
      </c>
      <c r="C60" s="344"/>
      <c r="D60" s="341"/>
      <c r="E60" s="342"/>
      <c r="F60" s="343"/>
      <c r="G60" s="343"/>
    </row>
    <row r="61" spans="2:9" x14ac:dyDescent="0.2">
      <c r="B61" s="265"/>
      <c r="C61" s="344"/>
      <c r="D61" s="341"/>
      <c r="E61" s="342"/>
      <c r="F61" s="343"/>
      <c r="G61" s="343"/>
    </row>
    <row r="62" spans="2:9" hidden="1" x14ac:dyDescent="0.2">
      <c r="B62" s="344" t="s">
        <v>264</v>
      </c>
      <c r="C62" s="344"/>
      <c r="D62" s="341"/>
      <c r="E62" s="342"/>
      <c r="F62" s="343"/>
      <c r="G62" s="343"/>
    </row>
    <row r="63" spans="2:9" hidden="1" x14ac:dyDescent="0.2">
      <c r="B63" s="265"/>
      <c r="C63" s="344"/>
      <c r="D63" s="341"/>
      <c r="E63" s="342"/>
      <c r="F63" s="343"/>
      <c r="G63" s="343"/>
    </row>
    <row r="64" spans="2:9" hidden="1" x14ac:dyDescent="0.2">
      <c r="B64" s="274" t="s">
        <v>307</v>
      </c>
      <c r="C64" s="344" t="s">
        <v>430</v>
      </c>
      <c r="D64" s="361">
        <f t="shared" ref="D64:D69" si="2">F64/E64</f>
        <v>0</v>
      </c>
      <c r="E64" s="345">
        <v>6990.35</v>
      </c>
      <c r="F64" s="343">
        <v>0</v>
      </c>
      <c r="G64" s="343">
        <v>0</v>
      </c>
    </row>
    <row r="65" spans="2:8" hidden="1" x14ac:dyDescent="0.2">
      <c r="B65" s="274" t="s">
        <v>308</v>
      </c>
      <c r="C65" s="344" t="s">
        <v>430</v>
      </c>
      <c r="D65" s="361">
        <f t="shared" si="2"/>
        <v>0</v>
      </c>
      <c r="E65" s="345">
        <v>6990.35</v>
      </c>
      <c r="F65" s="343">
        <v>0</v>
      </c>
      <c r="G65" s="343">
        <v>0</v>
      </c>
    </row>
    <row r="66" spans="2:8" hidden="1" x14ac:dyDescent="0.2">
      <c r="B66" s="274" t="s">
        <v>310</v>
      </c>
      <c r="C66" s="344" t="s">
        <v>430</v>
      </c>
      <c r="D66" s="361">
        <v>0</v>
      </c>
      <c r="E66" s="345">
        <v>6990.35</v>
      </c>
      <c r="F66" s="343">
        <v>0</v>
      </c>
      <c r="G66" s="343">
        <v>0</v>
      </c>
    </row>
    <row r="67" spans="2:8" ht="15" hidden="1" customHeight="1" x14ac:dyDescent="0.2">
      <c r="B67" s="274" t="s">
        <v>311</v>
      </c>
      <c r="C67" s="344" t="s">
        <v>430</v>
      </c>
      <c r="D67" s="361">
        <v>0</v>
      </c>
      <c r="E67" s="345">
        <v>6990.35</v>
      </c>
      <c r="F67" s="343">
        <v>0</v>
      </c>
      <c r="G67" s="343">
        <v>0</v>
      </c>
    </row>
    <row r="68" spans="2:8" ht="15" hidden="1" customHeight="1" x14ac:dyDescent="0.2">
      <c r="B68" s="274" t="s">
        <v>343</v>
      </c>
      <c r="C68" s="344" t="s">
        <v>430</v>
      </c>
      <c r="D68" s="361">
        <f t="shared" si="2"/>
        <v>0</v>
      </c>
      <c r="E68" s="345">
        <v>6990.35</v>
      </c>
      <c r="F68" s="343">
        <v>0</v>
      </c>
      <c r="G68" s="343">
        <v>0</v>
      </c>
    </row>
    <row r="69" spans="2:8" ht="15" hidden="1" customHeight="1" x14ac:dyDescent="0.2">
      <c r="B69" s="274" t="s">
        <v>313</v>
      </c>
      <c r="C69" s="344" t="s">
        <v>430</v>
      </c>
      <c r="D69" s="361">
        <f t="shared" si="2"/>
        <v>0</v>
      </c>
      <c r="E69" s="345">
        <v>6990.35</v>
      </c>
      <c r="F69" s="343">
        <v>0</v>
      </c>
      <c r="G69" s="343">
        <v>0</v>
      </c>
    </row>
    <row r="70" spans="2:8" ht="15" hidden="1" customHeight="1" x14ac:dyDescent="0.2">
      <c r="B70" s="274" t="s">
        <v>361</v>
      </c>
      <c r="C70" s="344" t="s">
        <v>430</v>
      </c>
      <c r="D70" s="361">
        <v>0</v>
      </c>
      <c r="E70" s="345">
        <v>6990.35</v>
      </c>
      <c r="F70" s="343">
        <f t="shared" ref="F70:G75" si="3">+E70*D70</f>
        <v>0</v>
      </c>
      <c r="G70" s="343">
        <f t="shared" si="3"/>
        <v>0</v>
      </c>
    </row>
    <row r="71" spans="2:8" ht="15" hidden="1" customHeight="1" x14ac:dyDescent="0.2">
      <c r="B71" s="274" t="s">
        <v>362</v>
      </c>
      <c r="C71" s="344" t="s">
        <v>430</v>
      </c>
      <c r="D71" s="361">
        <v>0</v>
      </c>
      <c r="E71" s="345">
        <v>6990.35</v>
      </c>
      <c r="F71" s="343">
        <f t="shared" si="3"/>
        <v>0</v>
      </c>
      <c r="G71" s="343">
        <f t="shared" si="3"/>
        <v>0</v>
      </c>
    </row>
    <row r="72" spans="2:8" ht="15" hidden="1" customHeight="1" x14ac:dyDescent="0.2">
      <c r="B72" s="274" t="s">
        <v>363</v>
      </c>
      <c r="C72" s="344" t="s">
        <v>430</v>
      </c>
      <c r="D72" s="361">
        <v>0</v>
      </c>
      <c r="E72" s="345">
        <v>6990.35</v>
      </c>
      <c r="F72" s="343">
        <f t="shared" si="3"/>
        <v>0</v>
      </c>
      <c r="G72" s="343">
        <f t="shared" si="3"/>
        <v>0</v>
      </c>
    </row>
    <row r="73" spans="2:8" ht="15" hidden="1" customHeight="1" x14ac:dyDescent="0.2">
      <c r="B73" s="274" t="s">
        <v>364</v>
      </c>
      <c r="C73" s="344" t="s">
        <v>430</v>
      </c>
      <c r="D73" s="361">
        <v>0</v>
      </c>
      <c r="E73" s="345">
        <v>6990.35</v>
      </c>
      <c r="F73" s="343">
        <f t="shared" si="3"/>
        <v>0</v>
      </c>
      <c r="G73" s="343">
        <f t="shared" si="3"/>
        <v>0</v>
      </c>
    </row>
    <row r="74" spans="2:8" ht="15" hidden="1" customHeight="1" x14ac:dyDescent="0.2">
      <c r="B74" s="274" t="s">
        <v>330</v>
      </c>
      <c r="C74" s="344" t="s">
        <v>430</v>
      </c>
      <c r="D74" s="361">
        <v>0</v>
      </c>
      <c r="E74" s="345">
        <v>6990.35</v>
      </c>
      <c r="F74" s="343">
        <f t="shared" si="3"/>
        <v>0</v>
      </c>
      <c r="G74" s="343">
        <f t="shared" si="3"/>
        <v>0</v>
      </c>
    </row>
    <row r="75" spans="2:8" hidden="1" x14ac:dyDescent="0.2">
      <c r="B75" s="274" t="s">
        <v>331</v>
      </c>
      <c r="C75" s="344" t="s">
        <v>430</v>
      </c>
      <c r="D75" s="361">
        <v>0</v>
      </c>
      <c r="E75" s="345">
        <v>6990.35</v>
      </c>
      <c r="F75" s="343">
        <f t="shared" si="3"/>
        <v>0</v>
      </c>
      <c r="G75" s="343">
        <f t="shared" si="3"/>
        <v>0</v>
      </c>
    </row>
    <row r="76" spans="2:8" hidden="1" x14ac:dyDescent="0.2">
      <c r="B76" s="274" t="s">
        <v>365</v>
      </c>
      <c r="C76" s="344" t="s">
        <v>430</v>
      </c>
      <c r="D76" s="361">
        <v>0</v>
      </c>
      <c r="E76" s="345">
        <v>6990.35</v>
      </c>
      <c r="F76" s="343">
        <v>0</v>
      </c>
      <c r="G76" s="343">
        <v>0</v>
      </c>
      <c r="H76" s="8"/>
    </row>
    <row r="77" spans="2:8" ht="15" hidden="1" customHeight="1" x14ac:dyDescent="0.2">
      <c r="B77" s="274" t="s">
        <v>366</v>
      </c>
      <c r="C77" s="344" t="s">
        <v>430</v>
      </c>
      <c r="D77" s="361">
        <v>0</v>
      </c>
      <c r="E77" s="345">
        <v>6990.35</v>
      </c>
      <c r="F77" s="343">
        <v>0</v>
      </c>
      <c r="G77" s="343">
        <v>0</v>
      </c>
    </row>
    <row r="78" spans="2:8" hidden="1" x14ac:dyDescent="0.2">
      <c r="B78" s="274"/>
      <c r="C78" s="344"/>
      <c r="D78" s="361"/>
      <c r="E78" s="342"/>
      <c r="F78" s="343"/>
      <c r="G78" s="343"/>
    </row>
    <row r="79" spans="2:8" x14ac:dyDescent="0.2">
      <c r="B79" s="274"/>
      <c r="C79" s="344"/>
      <c r="D79" s="341"/>
      <c r="E79" s="342"/>
      <c r="F79" s="343"/>
      <c r="G79" s="343"/>
    </row>
    <row r="80" spans="2:8" x14ac:dyDescent="0.2">
      <c r="B80" s="337" t="s">
        <v>265</v>
      </c>
      <c r="C80" s="344"/>
      <c r="D80" s="341"/>
      <c r="E80" s="342"/>
      <c r="F80" s="343"/>
      <c r="G80" s="343"/>
    </row>
    <row r="81" spans="2:9" x14ac:dyDescent="0.2">
      <c r="B81" s="274"/>
      <c r="C81" s="344"/>
      <c r="D81" s="341"/>
      <c r="E81" s="342"/>
      <c r="F81" s="343"/>
      <c r="G81" s="343"/>
    </row>
    <row r="82" spans="2:9" x14ac:dyDescent="0.2">
      <c r="B82" s="274" t="s">
        <v>326</v>
      </c>
      <c r="C82" s="344" t="s">
        <v>430</v>
      </c>
      <c r="D82" s="361">
        <v>101003.98</v>
      </c>
      <c r="E82" s="345">
        <v>6990.35</v>
      </c>
      <c r="F82" s="343">
        <f>+D82*E82</f>
        <v>706053171.59300005</v>
      </c>
      <c r="G82" s="343">
        <v>286541699</v>
      </c>
      <c r="H82" s="8"/>
    </row>
    <row r="83" spans="2:9" x14ac:dyDescent="0.2">
      <c r="B83" s="274" t="s">
        <v>279</v>
      </c>
      <c r="C83" s="344" t="s">
        <v>430</v>
      </c>
      <c r="D83" s="361">
        <v>16193.7</v>
      </c>
      <c r="E83" s="345">
        <v>6990.35</v>
      </c>
      <c r="F83" s="343">
        <f>D83*E83</f>
        <v>113199630.79500002</v>
      </c>
      <c r="G83" s="343">
        <v>44280837</v>
      </c>
      <c r="I83" s="5"/>
    </row>
    <row r="84" spans="2:9" x14ac:dyDescent="0.2">
      <c r="B84" s="274"/>
      <c r="C84" s="344"/>
      <c r="D84" s="341"/>
      <c r="E84" s="342"/>
      <c r="F84" s="343"/>
      <c r="G84" s="343"/>
    </row>
    <row r="85" spans="2:9" x14ac:dyDescent="0.2">
      <c r="B85" s="346" t="s">
        <v>99</v>
      </c>
      <c r="C85" s="362"/>
      <c r="D85" s="348">
        <f>SUM(D64:D83)</f>
        <v>117197.68</v>
      </c>
      <c r="E85" s="349"/>
      <c r="F85" s="350">
        <f>SUM(F64:F83)</f>
        <v>819252802.38800001</v>
      </c>
      <c r="G85" s="350">
        <f>SUM(G64:G83)</f>
        <v>330822536</v>
      </c>
    </row>
    <row r="86" spans="2:9" x14ac:dyDescent="0.2">
      <c r="B86" s="265"/>
      <c r="C86" s="363"/>
      <c r="D86" s="355"/>
      <c r="E86" s="356"/>
      <c r="F86" s="357"/>
      <c r="G86" s="357"/>
    </row>
    <row r="87" spans="2:9" x14ac:dyDescent="0.2">
      <c r="B87" s="265" t="s">
        <v>210</v>
      </c>
      <c r="C87" s="363"/>
      <c r="D87" s="355"/>
      <c r="E87" s="356"/>
      <c r="F87" s="357"/>
      <c r="G87" s="357"/>
    </row>
    <row r="88" spans="2:9" x14ac:dyDescent="0.2">
      <c r="B88" s="265"/>
      <c r="C88" s="363"/>
      <c r="D88" s="355"/>
      <c r="E88" s="356"/>
      <c r="F88" s="357"/>
      <c r="G88" s="357"/>
    </row>
    <row r="89" spans="2:9" hidden="1" x14ac:dyDescent="0.2">
      <c r="B89" s="344" t="s">
        <v>264</v>
      </c>
      <c r="C89" s="363"/>
      <c r="D89" s="355"/>
      <c r="E89" s="356"/>
      <c r="F89" s="357"/>
      <c r="G89" s="357"/>
    </row>
    <row r="90" spans="2:9" hidden="1" x14ac:dyDescent="0.2">
      <c r="B90" s="265"/>
      <c r="C90" s="363"/>
      <c r="D90" s="355"/>
      <c r="E90" s="356"/>
      <c r="F90" s="357"/>
      <c r="G90" s="357"/>
    </row>
    <row r="91" spans="2:9" hidden="1" x14ac:dyDescent="0.2">
      <c r="B91" s="274" t="s">
        <v>330</v>
      </c>
      <c r="C91" s="344" t="s">
        <v>430</v>
      </c>
      <c r="D91" s="361">
        <f t="shared" ref="D91:D92" si="4">+F91/E91</f>
        <v>0</v>
      </c>
      <c r="E91" s="345">
        <v>6990.35</v>
      </c>
      <c r="F91" s="343">
        <v>0</v>
      </c>
      <c r="G91" s="343">
        <v>0</v>
      </c>
    </row>
    <row r="92" spans="2:9" hidden="1" x14ac:dyDescent="0.2">
      <c r="B92" s="274" t="s">
        <v>331</v>
      </c>
      <c r="C92" s="344" t="s">
        <v>430</v>
      </c>
      <c r="D92" s="361">
        <f t="shared" si="4"/>
        <v>0</v>
      </c>
      <c r="E92" s="345">
        <v>6990.35</v>
      </c>
      <c r="F92" s="343">
        <v>0</v>
      </c>
      <c r="G92" s="343">
        <v>0</v>
      </c>
    </row>
    <row r="93" spans="2:9" hidden="1" x14ac:dyDescent="0.2">
      <c r="B93" s="265"/>
      <c r="C93" s="363"/>
      <c r="D93" s="355"/>
      <c r="E93" s="356"/>
      <c r="F93" s="357"/>
      <c r="G93" s="357"/>
    </row>
    <row r="94" spans="2:9" hidden="1" x14ac:dyDescent="0.2">
      <c r="B94" s="265"/>
      <c r="C94" s="363"/>
      <c r="D94" s="355"/>
      <c r="E94" s="356"/>
      <c r="F94" s="357"/>
      <c r="G94" s="357"/>
    </row>
    <row r="95" spans="2:9" hidden="1" x14ac:dyDescent="0.2">
      <c r="B95" s="344" t="s">
        <v>265</v>
      </c>
      <c r="C95" s="363"/>
      <c r="D95" s="355"/>
      <c r="E95" s="356"/>
      <c r="F95" s="357"/>
      <c r="G95" s="357"/>
    </row>
    <row r="96" spans="2:9" hidden="1" x14ac:dyDescent="0.2">
      <c r="B96" s="265"/>
      <c r="C96" s="363"/>
      <c r="D96" s="355"/>
      <c r="E96" s="356"/>
      <c r="F96" s="357"/>
      <c r="G96" s="357"/>
    </row>
    <row r="97" spans="2:7" ht="12.75" hidden="1" customHeight="1" x14ac:dyDescent="0.2">
      <c r="B97" s="274" t="s">
        <v>326</v>
      </c>
      <c r="C97" s="344" t="s">
        <v>430</v>
      </c>
      <c r="D97" s="361">
        <f>F97/E97</f>
        <v>0</v>
      </c>
      <c r="E97" s="345">
        <v>6990.35</v>
      </c>
      <c r="F97" s="343">
        <v>0</v>
      </c>
      <c r="G97" s="343">
        <v>0</v>
      </c>
    </row>
    <row r="98" spans="2:7" ht="12.75" hidden="1" customHeight="1" x14ac:dyDescent="0.2">
      <c r="B98" s="274" t="s">
        <v>234</v>
      </c>
      <c r="C98" s="344" t="s">
        <v>430</v>
      </c>
      <c r="D98" s="361">
        <f t="shared" ref="D98" si="5">+F98/E98</f>
        <v>0</v>
      </c>
      <c r="E98" s="345">
        <v>6990.35</v>
      </c>
      <c r="F98" s="364">
        <v>0</v>
      </c>
      <c r="G98" s="364">
        <v>0</v>
      </c>
    </row>
    <row r="99" spans="2:7" ht="12.75" customHeight="1" x14ac:dyDescent="0.2">
      <c r="B99" s="265"/>
      <c r="C99" s="363"/>
      <c r="D99" s="355"/>
      <c r="E99" s="356"/>
      <c r="F99" s="357"/>
      <c r="G99" s="357"/>
    </row>
    <row r="100" spans="2:7" x14ac:dyDescent="0.2">
      <c r="B100" s="261" t="s">
        <v>99</v>
      </c>
      <c r="C100" s="365"/>
      <c r="D100" s="352">
        <f>SUM(D91:D98)</f>
        <v>0</v>
      </c>
      <c r="E100" s="353"/>
      <c r="F100" s="354">
        <f>SUM(F91:F99)</f>
        <v>0</v>
      </c>
      <c r="G100" s="354">
        <f>SUM(G91:G99)</f>
        <v>0</v>
      </c>
    </row>
    <row r="101" spans="2:7" x14ac:dyDescent="0.2">
      <c r="B101" s="363"/>
      <c r="C101" s="363"/>
      <c r="D101" s="366"/>
      <c r="E101" s="367"/>
      <c r="F101" s="368"/>
      <c r="G101" s="368"/>
    </row>
    <row r="102" spans="2:7" ht="12.75" customHeight="1" x14ac:dyDescent="0.2">
      <c r="B102" s="346"/>
      <c r="C102" s="362"/>
      <c r="D102" s="348"/>
      <c r="E102" s="349"/>
      <c r="F102" s="350"/>
      <c r="G102" s="350"/>
    </row>
    <row r="103" spans="2:7" ht="12.75" customHeight="1" x14ac:dyDescent="0.2">
      <c r="B103" s="527" t="s">
        <v>315</v>
      </c>
      <c r="C103" s="333"/>
      <c r="D103" s="525">
        <f>+D85+D100</f>
        <v>117197.68</v>
      </c>
      <c r="E103" s="358"/>
      <c r="F103" s="526">
        <f>+F85+F100</f>
        <v>819252802.38800001</v>
      </c>
      <c r="G103" s="526">
        <f>+G85+G100</f>
        <v>330822536</v>
      </c>
    </row>
    <row r="104" spans="2:7" x14ac:dyDescent="0.2">
      <c r="B104" s="527"/>
      <c r="C104" s="369"/>
      <c r="D104" s="525"/>
      <c r="E104" s="360"/>
      <c r="F104" s="526"/>
      <c r="G104" s="526"/>
    </row>
    <row r="105" spans="2:7" x14ac:dyDescent="0.2">
      <c r="B105" s="250"/>
      <c r="C105" s="250"/>
      <c r="D105" s="321"/>
      <c r="E105" s="322"/>
      <c r="F105" s="250"/>
      <c r="G105" s="250"/>
    </row>
    <row r="106" spans="2:7" ht="18.75" customHeight="1" x14ac:dyDescent="0.2">
      <c r="B106" s="455" t="s">
        <v>295</v>
      </c>
      <c r="C106" s="455"/>
      <c r="D106" s="455"/>
      <c r="E106" s="455"/>
      <c r="F106" s="455"/>
      <c r="G106" s="455"/>
    </row>
    <row r="107" spans="2:7" x14ac:dyDescent="0.2">
      <c r="B107" s="250"/>
      <c r="C107" s="250"/>
      <c r="D107" s="321"/>
      <c r="E107" s="322"/>
      <c r="F107" s="250"/>
      <c r="G107" s="250"/>
    </row>
    <row r="108" spans="2:7" ht="7.5" customHeight="1" x14ac:dyDescent="0.2">
      <c r="B108" s="250"/>
      <c r="C108" s="250"/>
      <c r="D108" s="321"/>
      <c r="E108" s="322"/>
      <c r="F108" s="250"/>
      <c r="G108" s="250"/>
    </row>
    <row r="109" spans="2:7" x14ac:dyDescent="0.2">
      <c r="B109" s="250"/>
      <c r="C109" s="250"/>
      <c r="D109" s="321"/>
      <c r="E109" s="322"/>
      <c r="F109" s="250"/>
      <c r="G109" s="250"/>
    </row>
    <row r="110" spans="2:7" ht="13.5" customHeight="1" x14ac:dyDescent="0.2">
      <c r="B110" s="251"/>
      <c r="C110" s="250"/>
      <c r="D110" s="321"/>
      <c r="E110" s="322"/>
      <c r="F110" s="250"/>
      <c r="G110" s="250"/>
    </row>
    <row r="111" spans="2:7" x14ac:dyDescent="0.2">
      <c r="B111" s="507"/>
      <c r="C111" s="507"/>
      <c r="D111" s="522"/>
      <c r="E111" s="522"/>
      <c r="F111" s="523"/>
      <c r="G111" s="523"/>
    </row>
    <row r="112" spans="2:7" x14ac:dyDescent="0.2">
      <c r="B112" s="520"/>
      <c r="C112" s="520"/>
      <c r="D112" s="521"/>
      <c r="E112" s="521"/>
      <c r="F112" s="521"/>
      <c r="G112" s="521"/>
    </row>
    <row r="113" spans="2:7" x14ac:dyDescent="0.2">
      <c r="B113" s="250"/>
      <c r="C113" s="250"/>
      <c r="D113" s="321"/>
      <c r="E113" s="322"/>
      <c r="F113" s="250"/>
      <c r="G113" s="250"/>
    </row>
    <row r="114" spans="2:7" ht="15" customHeight="1" x14ac:dyDescent="0.2">
      <c r="B114" s="250"/>
      <c r="C114" s="250"/>
      <c r="D114" s="321"/>
      <c r="E114" s="322"/>
      <c r="F114" s="250"/>
      <c r="G114" s="250"/>
    </row>
    <row r="115" spans="2:7" ht="15" customHeight="1" x14ac:dyDescent="0.2">
      <c r="B115" s="250"/>
      <c r="C115" s="250"/>
      <c r="D115" s="321"/>
      <c r="E115" s="322"/>
      <c r="F115" s="250"/>
      <c r="G115" s="250"/>
    </row>
    <row r="116" spans="2:7" ht="15" customHeight="1" x14ac:dyDescent="0.2"/>
    <row r="117" spans="2:7" ht="15" customHeight="1" x14ac:dyDescent="0.2"/>
    <row r="118" spans="2:7" ht="15" customHeight="1" x14ac:dyDescent="0.2"/>
  </sheetData>
  <mergeCells count="24">
    <mergeCell ref="B1:G1"/>
    <mergeCell ref="B7:G7"/>
    <mergeCell ref="C9:D9"/>
    <mergeCell ref="F9:G9"/>
    <mergeCell ref="F10:G11"/>
    <mergeCell ref="B2:G2"/>
    <mergeCell ref="B3:G3"/>
    <mergeCell ref="B4:G4"/>
    <mergeCell ref="B5:G5"/>
    <mergeCell ref="B106:G106"/>
    <mergeCell ref="B55:B56"/>
    <mergeCell ref="D55:D56"/>
    <mergeCell ref="F55:F56"/>
    <mergeCell ref="G55:G56"/>
    <mergeCell ref="B103:B104"/>
    <mergeCell ref="D103:D104"/>
    <mergeCell ref="F103:F104"/>
    <mergeCell ref="G103:G104"/>
    <mergeCell ref="B112:C112"/>
    <mergeCell ref="D112:E112"/>
    <mergeCell ref="F112:G112"/>
    <mergeCell ref="B111:C111"/>
    <mergeCell ref="D111:E111"/>
    <mergeCell ref="F111:G111"/>
  </mergeCells>
  <pageMargins left="1.8503937007874016" right="0.70866141732283472" top="1.58" bottom="0.78740157480314965" header="0.31496062992125984" footer="0.31496062992125984"/>
  <pageSetup paperSize="9" scale="5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H46"/>
  <sheetViews>
    <sheetView showGridLines="0" topLeftCell="A31" zoomScale="80" zoomScaleNormal="80" workbookViewId="0">
      <selection activeCell="B43" sqref="B43:C43"/>
    </sheetView>
  </sheetViews>
  <sheetFormatPr baseColWidth="10" defaultRowHeight="12.75" x14ac:dyDescent="0.2"/>
  <cols>
    <col min="1" max="1" width="1.42578125" style="66" customWidth="1"/>
    <col min="2" max="2" width="28" style="66" bestFit="1" customWidth="1"/>
    <col min="3" max="3" width="14.5703125" style="66" bestFit="1" customWidth="1"/>
    <col min="4" max="4" width="13" style="66" bestFit="1" customWidth="1"/>
    <col min="5" max="5" width="14.5703125" style="66" bestFit="1" customWidth="1"/>
    <col min="6" max="6" width="15.28515625" style="66" bestFit="1" customWidth="1"/>
    <col min="7" max="8" width="14.5703125" style="66" bestFit="1" customWidth="1"/>
    <col min="9" max="9" width="14.140625" style="66" customWidth="1"/>
    <col min="10" max="10" width="13.5703125" style="66" customWidth="1"/>
    <col min="11" max="16384" width="11.42578125" style="66"/>
  </cols>
  <sheetData>
    <row r="1" spans="1:8" s="9" customFormat="1" x14ac:dyDescent="0.2">
      <c r="H1" s="9" t="s">
        <v>134</v>
      </c>
    </row>
    <row r="2" spans="1:8" s="9" customFormat="1" x14ac:dyDescent="0.2"/>
    <row r="3" spans="1:8" s="9" customFormat="1" x14ac:dyDescent="0.2">
      <c r="B3" s="461" t="str">
        <f>+[5]ACTIVO!A2</f>
        <v xml:space="preserve">BALANCE GENERAL </v>
      </c>
      <c r="C3" s="461"/>
      <c r="D3" s="461"/>
      <c r="E3" s="461"/>
      <c r="F3" s="461"/>
      <c r="G3" s="461"/>
      <c r="H3" s="461"/>
    </row>
    <row r="4" spans="1:8" s="9" customFormat="1" ht="18.75" customHeight="1" x14ac:dyDescent="0.2">
      <c r="A4" s="83"/>
      <c r="B4" s="461" t="str">
        <f>+F!B4:G4</f>
        <v>1° DE ENERO Y EL 30 DE SETIEMBRE DE 2020 y 2019</v>
      </c>
      <c r="C4" s="461"/>
      <c r="D4" s="461"/>
      <c r="E4" s="461"/>
      <c r="F4" s="461"/>
      <c r="G4" s="461"/>
      <c r="H4" s="461"/>
    </row>
    <row r="5" spans="1:8" s="9" customFormat="1" x14ac:dyDescent="0.2">
      <c r="A5" s="83"/>
      <c r="B5" s="461" t="s">
        <v>130</v>
      </c>
      <c r="C5" s="461"/>
      <c r="D5" s="461"/>
      <c r="E5" s="461"/>
      <c r="F5" s="461"/>
      <c r="G5" s="461"/>
      <c r="H5" s="461"/>
    </row>
    <row r="6" spans="1:8" s="9" customFormat="1" x14ac:dyDescent="0.2">
      <c r="B6" s="66"/>
      <c r="C6" s="66"/>
      <c r="D6" s="66"/>
      <c r="E6" s="66"/>
      <c r="F6" s="66"/>
      <c r="G6" s="66"/>
      <c r="H6" s="66"/>
    </row>
    <row r="7" spans="1:8" s="9" customFormat="1" ht="19.5" customHeight="1" x14ac:dyDescent="0.2">
      <c r="B7" s="458" t="s">
        <v>400</v>
      </c>
      <c r="C7" s="458"/>
      <c r="D7" s="458"/>
      <c r="E7" s="458"/>
      <c r="F7" s="458"/>
      <c r="G7" s="458"/>
      <c r="H7" s="458"/>
    </row>
    <row r="8" spans="1:8" s="9" customFormat="1" x14ac:dyDescent="0.2">
      <c r="B8" s="66"/>
      <c r="C8" s="66"/>
      <c r="D8" s="66"/>
      <c r="E8" s="66"/>
      <c r="F8" s="66"/>
      <c r="G8" s="66"/>
      <c r="H8" s="66"/>
    </row>
    <row r="9" spans="1:8" s="9" customFormat="1" x14ac:dyDescent="0.2">
      <c r="A9" s="170"/>
      <c r="B9" s="461" t="s">
        <v>200</v>
      </c>
      <c r="C9" s="461"/>
      <c r="D9" s="461"/>
      <c r="E9" s="461"/>
      <c r="F9" s="461"/>
      <c r="G9" s="461"/>
      <c r="H9" s="461"/>
    </row>
    <row r="10" spans="1:8" s="9" customFormat="1" x14ac:dyDescent="0.2">
      <c r="A10" s="170"/>
      <c r="B10" s="69"/>
      <c r="C10" s="69"/>
      <c r="D10" s="69"/>
      <c r="E10" s="69"/>
      <c r="F10" s="69"/>
      <c r="G10" s="69"/>
      <c r="H10" s="69"/>
    </row>
    <row r="11" spans="1:8" s="9" customFormat="1" x14ac:dyDescent="0.2"/>
    <row r="12" spans="1:8" ht="15.75" customHeight="1" x14ac:dyDescent="0.2">
      <c r="B12" s="370"/>
      <c r="C12" s="371" t="s">
        <v>167</v>
      </c>
      <c r="D12" s="372" t="s">
        <v>169</v>
      </c>
      <c r="E12" s="371" t="s">
        <v>171</v>
      </c>
      <c r="F12" s="372" t="s">
        <v>173</v>
      </c>
      <c r="G12" s="532" t="s">
        <v>213</v>
      </c>
      <c r="H12" s="533"/>
    </row>
    <row r="13" spans="1:8" s="9" customFormat="1" ht="19.5" customHeight="1" x14ac:dyDescent="0.2">
      <c r="B13" s="373" t="s">
        <v>86</v>
      </c>
      <c r="C13" s="374" t="s">
        <v>168</v>
      </c>
      <c r="D13" s="375" t="s">
        <v>170</v>
      </c>
      <c r="E13" s="374" t="s">
        <v>172</v>
      </c>
      <c r="F13" s="376" t="s">
        <v>174</v>
      </c>
      <c r="G13" s="377">
        <v>2020</v>
      </c>
      <c r="H13" s="377">
        <v>2019</v>
      </c>
    </row>
    <row r="14" spans="1:8" ht="12.75" customHeight="1" x14ac:dyDescent="0.2">
      <c r="B14" s="378" t="s">
        <v>163</v>
      </c>
      <c r="C14" s="531">
        <v>0</v>
      </c>
      <c r="D14" s="529">
        <v>0</v>
      </c>
      <c r="E14" s="531">
        <v>259187502</v>
      </c>
      <c r="F14" s="531">
        <v>0</v>
      </c>
      <c r="G14" s="531">
        <f>SUM(C14:F17)</f>
        <v>259187502</v>
      </c>
      <c r="H14" s="531">
        <v>282750003</v>
      </c>
    </row>
    <row r="15" spans="1:8" ht="12.75" customHeight="1" x14ac:dyDescent="0.2">
      <c r="B15" s="378" t="s">
        <v>164</v>
      </c>
      <c r="C15" s="531"/>
      <c r="D15" s="531"/>
      <c r="E15" s="531"/>
      <c r="F15" s="531"/>
      <c r="G15" s="531"/>
      <c r="H15" s="531"/>
    </row>
    <row r="16" spans="1:8" ht="12.75" customHeight="1" x14ac:dyDescent="0.2">
      <c r="B16" s="378" t="s">
        <v>165</v>
      </c>
      <c r="C16" s="531"/>
      <c r="D16" s="531"/>
      <c r="E16" s="531"/>
      <c r="F16" s="531"/>
      <c r="G16" s="531"/>
      <c r="H16" s="531"/>
    </row>
    <row r="17" spans="2:8" ht="12.75" customHeight="1" x14ac:dyDescent="0.2">
      <c r="B17" s="379" t="s">
        <v>166</v>
      </c>
      <c r="C17" s="530"/>
      <c r="D17" s="530"/>
      <c r="E17" s="530"/>
      <c r="F17" s="530"/>
      <c r="G17" s="530"/>
      <c r="H17" s="530"/>
    </row>
    <row r="18" spans="2:8" ht="25.5" customHeight="1" x14ac:dyDescent="0.2">
      <c r="B18" s="186" t="s">
        <v>100</v>
      </c>
      <c r="C18" s="380">
        <v>787200962</v>
      </c>
      <c r="D18" s="116">
        <v>0</v>
      </c>
      <c r="E18" s="381">
        <v>905215370</v>
      </c>
      <c r="F18" s="61">
        <v>0</v>
      </c>
      <c r="G18" s="189">
        <f>SUM(C18:F18)</f>
        <v>1692416332</v>
      </c>
      <c r="H18" s="189">
        <v>1928684326</v>
      </c>
    </row>
    <row r="19" spans="2:8" ht="25.5" customHeight="1" x14ac:dyDescent="0.2">
      <c r="B19" s="382" t="s">
        <v>101</v>
      </c>
      <c r="C19" s="383">
        <v>326132699.89999998</v>
      </c>
      <c r="D19" s="61">
        <v>0</v>
      </c>
      <c r="E19" s="116">
        <v>360418602.10000002</v>
      </c>
      <c r="F19" s="384">
        <v>0</v>
      </c>
      <c r="G19" s="380">
        <f>SUM(C19:F19)</f>
        <v>686551302</v>
      </c>
      <c r="H19" s="380">
        <v>727917620</v>
      </c>
    </row>
    <row r="20" spans="2:8" ht="12.75" customHeight="1" x14ac:dyDescent="0.2">
      <c r="B20" s="385" t="s">
        <v>206</v>
      </c>
      <c r="C20" s="529">
        <v>19407551</v>
      </c>
      <c r="D20" s="529">
        <v>0</v>
      </c>
      <c r="E20" s="529">
        <v>1504472272</v>
      </c>
      <c r="F20" s="529">
        <v>0</v>
      </c>
      <c r="G20" s="529">
        <f>SUM(C20:F21)</f>
        <v>1523879823</v>
      </c>
      <c r="H20" s="529">
        <v>1302422793</v>
      </c>
    </row>
    <row r="21" spans="2:8" ht="12.75" customHeight="1" x14ac:dyDescent="0.2">
      <c r="B21" s="379" t="s">
        <v>207</v>
      </c>
      <c r="C21" s="530"/>
      <c r="D21" s="530"/>
      <c r="E21" s="530"/>
      <c r="F21" s="530"/>
      <c r="G21" s="530"/>
      <c r="H21" s="530"/>
    </row>
    <row r="22" spans="2:8" ht="12.75" customHeight="1" x14ac:dyDescent="0.2">
      <c r="B22" s="385" t="s">
        <v>204</v>
      </c>
      <c r="C22" s="529">
        <v>0</v>
      </c>
      <c r="D22" s="529">
        <v>0</v>
      </c>
      <c r="E22" s="529">
        <v>446532300</v>
      </c>
      <c r="F22" s="529">
        <v>0</v>
      </c>
      <c r="G22" s="529">
        <f>SUM(C22:F23)</f>
        <v>446532300</v>
      </c>
      <c r="H22" s="529">
        <v>683637996</v>
      </c>
    </row>
    <row r="23" spans="2:8" ht="12" customHeight="1" x14ac:dyDescent="0.2">
      <c r="B23" s="379" t="s">
        <v>205</v>
      </c>
      <c r="C23" s="530"/>
      <c r="D23" s="530"/>
      <c r="E23" s="530"/>
      <c r="F23" s="530"/>
      <c r="G23" s="530"/>
      <c r="H23" s="530"/>
    </row>
    <row r="24" spans="2:8" ht="25.5" customHeight="1" x14ac:dyDescent="0.2">
      <c r="B24" s="186" t="s">
        <v>102</v>
      </c>
      <c r="C24" s="189">
        <v>0</v>
      </c>
      <c r="D24" s="61">
        <v>0</v>
      </c>
      <c r="E24" s="381">
        <v>176855273</v>
      </c>
      <c r="F24" s="61">
        <v>0</v>
      </c>
      <c r="G24" s="189">
        <f>SUM(C24:F24)</f>
        <v>176855273</v>
      </c>
      <c r="H24" s="189">
        <v>190855553</v>
      </c>
    </row>
    <row r="25" spans="2:8" ht="12.75" customHeight="1" x14ac:dyDescent="0.2">
      <c r="B25" s="385" t="s">
        <v>275</v>
      </c>
      <c r="C25" s="529">
        <v>0</v>
      </c>
      <c r="D25" s="529">
        <v>0</v>
      </c>
      <c r="E25" s="529">
        <v>119512415</v>
      </c>
      <c r="F25" s="529">
        <v>0</v>
      </c>
      <c r="G25" s="529">
        <f>SUM(C25:F27)</f>
        <v>119512415</v>
      </c>
      <c r="H25" s="529">
        <v>128251012</v>
      </c>
    </row>
    <row r="26" spans="2:8" ht="12.75" customHeight="1" x14ac:dyDescent="0.2">
      <c r="B26" s="378" t="s">
        <v>276</v>
      </c>
      <c r="C26" s="531"/>
      <c r="D26" s="531"/>
      <c r="E26" s="531"/>
      <c r="F26" s="531"/>
      <c r="G26" s="531"/>
      <c r="H26" s="531"/>
    </row>
    <row r="27" spans="2:8" ht="12.75" customHeight="1" x14ac:dyDescent="0.2">
      <c r="B27" s="379" t="s">
        <v>203</v>
      </c>
      <c r="C27" s="530"/>
      <c r="D27" s="530"/>
      <c r="E27" s="530"/>
      <c r="F27" s="530"/>
      <c r="G27" s="530"/>
      <c r="H27" s="530"/>
    </row>
    <row r="28" spans="2:8" ht="12.75" customHeight="1" x14ac:dyDescent="0.2">
      <c r="B28" s="385" t="s">
        <v>208</v>
      </c>
      <c r="C28" s="529">
        <v>0</v>
      </c>
      <c r="D28" s="534">
        <v>607801951</v>
      </c>
      <c r="E28" s="529">
        <v>0</v>
      </c>
      <c r="F28" s="529">
        <v>0</v>
      </c>
      <c r="G28" s="529">
        <f>SUM(C28:F29)</f>
        <v>607801951</v>
      </c>
      <c r="H28" s="529">
        <v>578839898</v>
      </c>
    </row>
    <row r="29" spans="2:8" ht="12.75" customHeight="1" x14ac:dyDescent="0.2">
      <c r="B29" s="379" t="s">
        <v>209</v>
      </c>
      <c r="C29" s="530"/>
      <c r="D29" s="535"/>
      <c r="E29" s="530"/>
      <c r="F29" s="530"/>
      <c r="G29" s="530"/>
      <c r="H29" s="530"/>
    </row>
    <row r="30" spans="2:8" ht="25.5" customHeight="1" x14ac:dyDescent="0.2">
      <c r="B30" s="382" t="s">
        <v>103</v>
      </c>
      <c r="C30" s="380">
        <v>0</v>
      </c>
      <c r="D30" s="380">
        <v>0</v>
      </c>
      <c r="E30" s="116">
        <v>0</v>
      </c>
      <c r="F30" s="384">
        <v>223822907</v>
      </c>
      <c r="G30" s="380">
        <f>SUM(C30:F30)</f>
        <v>223822907</v>
      </c>
      <c r="H30" s="380">
        <v>627467486</v>
      </c>
    </row>
    <row r="31" spans="2:8" ht="25.5" customHeight="1" x14ac:dyDescent="0.2">
      <c r="B31" s="186" t="s">
        <v>104</v>
      </c>
      <c r="C31" s="189">
        <v>0</v>
      </c>
      <c r="D31" s="61">
        <v>0</v>
      </c>
      <c r="E31" s="381">
        <v>562884037</v>
      </c>
      <c r="F31" s="61">
        <v>0</v>
      </c>
      <c r="G31" s="189">
        <f>SUM(C31:F31)</f>
        <v>562884037</v>
      </c>
      <c r="H31" s="189">
        <v>348378886</v>
      </c>
    </row>
    <row r="32" spans="2:8" ht="25.5" customHeight="1" x14ac:dyDescent="0.2">
      <c r="B32" s="382" t="s">
        <v>105</v>
      </c>
      <c r="C32" s="380">
        <v>0</v>
      </c>
      <c r="D32" s="384">
        <v>0</v>
      </c>
      <c r="E32" s="116">
        <v>406880115</v>
      </c>
      <c r="F32" s="384">
        <v>0</v>
      </c>
      <c r="G32" s="380">
        <f>SUM(C32:F32)</f>
        <v>406880115</v>
      </c>
      <c r="H32" s="380">
        <v>516819734</v>
      </c>
    </row>
    <row r="33" spans="1:8" ht="25.5" customHeight="1" x14ac:dyDescent="0.2">
      <c r="B33" s="186" t="s">
        <v>106</v>
      </c>
      <c r="C33" s="189"/>
      <c r="D33" s="61">
        <v>0</v>
      </c>
      <c r="E33" s="381">
        <v>422240368</v>
      </c>
      <c r="F33" s="61">
        <v>0</v>
      </c>
      <c r="G33" s="189">
        <f>SUM(C33:F33)</f>
        <v>422240368</v>
      </c>
      <c r="H33" s="189">
        <v>239225617</v>
      </c>
    </row>
    <row r="34" spans="1:8" ht="25.5" customHeight="1" x14ac:dyDescent="0.2">
      <c r="B34" s="382" t="s">
        <v>107</v>
      </c>
      <c r="C34" s="380">
        <v>35192839</v>
      </c>
      <c r="D34" s="384">
        <v>0</v>
      </c>
      <c r="E34" s="116">
        <v>1946313027</v>
      </c>
      <c r="F34" s="384">
        <v>49054453</v>
      </c>
      <c r="G34" s="380">
        <f>SUM(C34:F34)</f>
        <v>2030560319</v>
      </c>
      <c r="H34" s="380">
        <v>2195442731</v>
      </c>
    </row>
    <row r="35" spans="1:8" ht="25.5" customHeight="1" x14ac:dyDescent="0.2">
      <c r="B35" s="386" t="str">
        <f>+'C'!A23</f>
        <v>Totales al 30/09/2020</v>
      </c>
      <c r="C35" s="387">
        <f>SUM(C14:C34)</f>
        <v>1167934051.9000001</v>
      </c>
      <c r="D35" s="387">
        <f>SUM(D14:D34)</f>
        <v>607801951</v>
      </c>
      <c r="E35" s="387">
        <f>SUM(E14:E34)</f>
        <v>7110511281.1000004</v>
      </c>
      <c r="F35" s="387">
        <f>SUM(F14:F34)</f>
        <v>272877360</v>
      </c>
      <c r="G35" s="387">
        <f>SUM(G14:G34)</f>
        <v>9159124644</v>
      </c>
      <c r="H35" s="388"/>
    </row>
    <row r="37" spans="1:8" ht="25.5" customHeight="1" x14ac:dyDescent="0.2">
      <c r="B37" s="389" t="str">
        <f>+'C'!A25</f>
        <v>Totales al 30/09/2019</v>
      </c>
      <c r="C37" s="390">
        <v>1753287082</v>
      </c>
      <c r="D37" s="390">
        <v>578839898</v>
      </c>
      <c r="E37" s="390">
        <v>6596127747</v>
      </c>
      <c r="F37" s="390">
        <v>822438928</v>
      </c>
      <c r="G37" s="391" t="s">
        <v>337</v>
      </c>
      <c r="H37" s="390">
        <f>SUM(H14:H34)</f>
        <v>9750693655</v>
      </c>
    </row>
    <row r="38" spans="1:8" ht="15" customHeight="1" x14ac:dyDescent="0.2"/>
    <row r="39" spans="1:8" ht="15" customHeight="1" x14ac:dyDescent="0.2">
      <c r="A39" s="455" t="s">
        <v>295</v>
      </c>
      <c r="B39" s="455"/>
      <c r="C39" s="455"/>
      <c r="D39" s="455"/>
      <c r="E39" s="455"/>
      <c r="F39" s="455"/>
      <c r="G39" s="455"/>
      <c r="H39" s="455"/>
    </row>
    <row r="40" spans="1:8" ht="15" customHeight="1" x14ac:dyDescent="0.2">
      <c r="A40" s="83"/>
      <c r="B40" s="83"/>
      <c r="C40" s="83"/>
      <c r="D40" s="83"/>
      <c r="E40" s="83"/>
      <c r="F40" s="83"/>
    </row>
    <row r="41" spans="1:8" ht="15" customHeight="1" x14ac:dyDescent="0.2">
      <c r="A41" s="83"/>
      <c r="B41" s="83"/>
      <c r="C41" s="83"/>
      <c r="D41" s="83"/>
      <c r="E41" s="83"/>
      <c r="F41" s="83"/>
    </row>
    <row r="42" spans="1:8" ht="15" customHeight="1" x14ac:dyDescent="0.2"/>
    <row r="43" spans="1:8" x14ac:dyDescent="0.2">
      <c r="B43" s="461"/>
      <c r="C43" s="461"/>
      <c r="D43" s="454"/>
      <c r="E43" s="454"/>
      <c r="F43" s="454"/>
      <c r="G43" s="454"/>
      <c r="H43" s="454"/>
    </row>
    <row r="44" spans="1:8" x14ac:dyDescent="0.2">
      <c r="B44" s="455"/>
      <c r="C44" s="455"/>
      <c r="D44" s="452"/>
      <c r="E44" s="452"/>
      <c r="F44" s="452"/>
      <c r="G44" s="452"/>
      <c r="H44" s="452"/>
    </row>
    <row r="45" spans="1:8" x14ac:dyDescent="0.2">
      <c r="C45" s="67"/>
      <c r="G45" s="67"/>
      <c r="H45" s="67"/>
    </row>
    <row r="46" spans="1:8" x14ac:dyDescent="0.2">
      <c r="B46" s="170"/>
      <c r="C46" s="18"/>
      <c r="D46" s="170"/>
      <c r="E46" s="170"/>
      <c r="G46" s="67"/>
      <c r="H46" s="67"/>
    </row>
  </sheetData>
  <mergeCells count="43">
    <mergeCell ref="G12:H12"/>
    <mergeCell ref="D22:D23"/>
    <mergeCell ref="F28:F29"/>
    <mergeCell ref="G28:G29"/>
    <mergeCell ref="H28:H29"/>
    <mergeCell ref="F25:F27"/>
    <mergeCell ref="G25:G27"/>
    <mergeCell ref="D20:D21"/>
    <mergeCell ref="D28:D29"/>
    <mergeCell ref="G43:H43"/>
    <mergeCell ref="G44:H44"/>
    <mergeCell ref="D43:F43"/>
    <mergeCell ref="D44:F44"/>
    <mergeCell ref="B43:C43"/>
    <mergeCell ref="B44:C44"/>
    <mergeCell ref="B3:H3"/>
    <mergeCell ref="G20:G21"/>
    <mergeCell ref="H22:H23"/>
    <mergeCell ref="F22:F23"/>
    <mergeCell ref="E20:E21"/>
    <mergeCell ref="F20:F21"/>
    <mergeCell ref="H20:H21"/>
    <mergeCell ref="B4:H4"/>
    <mergeCell ref="E22:E23"/>
    <mergeCell ref="G22:G23"/>
    <mergeCell ref="C20:C21"/>
    <mergeCell ref="B9:H9"/>
    <mergeCell ref="B5:H5"/>
    <mergeCell ref="C14:C17"/>
    <mergeCell ref="D14:D17"/>
    <mergeCell ref="B7:H7"/>
    <mergeCell ref="C22:C23"/>
    <mergeCell ref="E25:E27"/>
    <mergeCell ref="H25:H27"/>
    <mergeCell ref="E14:E17"/>
    <mergeCell ref="F14:F17"/>
    <mergeCell ref="G14:G17"/>
    <mergeCell ref="H14:H17"/>
    <mergeCell ref="A39:H39"/>
    <mergeCell ref="C28:C29"/>
    <mergeCell ref="C25:C27"/>
    <mergeCell ref="D25:D27"/>
    <mergeCell ref="E28:E29"/>
  </mergeCells>
  <phoneticPr fontId="4" type="noConversion"/>
  <printOptions horizontalCentered="1"/>
  <pageMargins left="0.98425196850393704" right="0.57999999999999996" top="2.5766141732283465" bottom="2.3622047244094491" header="0" footer="0"/>
  <pageSetup paperSize="9" scale="52"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AML34"/>
  <sheetViews>
    <sheetView showGridLines="0" topLeftCell="A16" zoomScale="80" zoomScaleNormal="80" workbookViewId="0">
      <selection activeCell="B32" sqref="B32"/>
    </sheetView>
  </sheetViews>
  <sheetFormatPr baseColWidth="10" defaultRowHeight="12.75" x14ac:dyDescent="0.2"/>
  <cols>
    <col min="1" max="1" width="6.42578125" style="135" customWidth="1"/>
    <col min="2" max="2" width="12.28515625" style="249" customWidth="1"/>
    <col min="3" max="3" width="11.42578125" style="249"/>
    <col min="4" max="4" width="41.140625" style="249" customWidth="1"/>
    <col min="5" max="5" width="24.5703125" style="250" customWidth="1"/>
    <col min="6" max="6" width="25.28515625" style="250" customWidth="1"/>
    <col min="7" max="1026" width="11.42578125" style="249"/>
    <col min="1027" max="16384" width="11.42578125" style="135"/>
  </cols>
  <sheetData>
    <row r="1" spans="2:12" x14ac:dyDescent="0.2">
      <c r="B1" s="536" t="s">
        <v>135</v>
      </c>
      <c r="C1" s="536"/>
      <c r="D1" s="536"/>
      <c r="E1" s="536"/>
      <c r="F1" s="536"/>
    </row>
    <row r="3" spans="2:12" x14ac:dyDescent="0.2">
      <c r="B3" s="511" t="str">
        <f>+[9]ACTIVO!A2</f>
        <v>BALANCE GENERAL</v>
      </c>
      <c r="C3" s="511"/>
      <c r="D3" s="511"/>
      <c r="E3" s="511"/>
      <c r="F3" s="511"/>
    </row>
    <row r="4" spans="2:12" x14ac:dyDescent="0.2">
      <c r="B4" s="511" t="str">
        <f>+H!B4</f>
        <v>1° DE ENERO Y EL 30 DE SETIEMBRE DE 2020 y 2019</v>
      </c>
      <c r="C4" s="511"/>
      <c r="D4" s="511"/>
      <c r="E4" s="511"/>
      <c r="F4" s="511"/>
    </row>
    <row r="5" spans="2:12" x14ac:dyDescent="0.2">
      <c r="B5" s="511" t="s">
        <v>130</v>
      </c>
      <c r="C5" s="511"/>
      <c r="D5" s="511"/>
      <c r="E5" s="511"/>
      <c r="F5" s="511"/>
      <c r="G5" s="253"/>
      <c r="H5" s="253"/>
      <c r="I5" s="253"/>
      <c r="J5" s="253"/>
      <c r="K5" s="253"/>
      <c r="L5" s="253"/>
    </row>
    <row r="6" spans="2:12" x14ac:dyDescent="0.2">
      <c r="C6" s="253"/>
      <c r="D6" s="253"/>
      <c r="E6" s="254"/>
      <c r="F6" s="254"/>
      <c r="G6" s="253"/>
      <c r="H6" s="253"/>
      <c r="I6" s="253"/>
      <c r="J6" s="253"/>
      <c r="K6" s="253"/>
      <c r="L6" s="253"/>
    </row>
    <row r="7" spans="2:12" x14ac:dyDescent="0.2">
      <c r="B7" s="458" t="s">
        <v>400</v>
      </c>
      <c r="C7" s="458"/>
      <c r="D7" s="458"/>
      <c r="E7" s="458"/>
      <c r="F7" s="458"/>
      <c r="G7" s="243"/>
      <c r="H7" s="243"/>
      <c r="I7" s="243"/>
      <c r="J7" s="253"/>
      <c r="K7" s="253"/>
      <c r="L7" s="253"/>
    </row>
    <row r="8" spans="2:12" x14ac:dyDescent="0.2">
      <c r="C8" s="253"/>
      <c r="D8" s="253"/>
      <c r="E8" s="254"/>
      <c r="F8" s="254"/>
      <c r="G8" s="253"/>
      <c r="H8" s="253"/>
      <c r="I8" s="253"/>
      <c r="J8" s="253"/>
      <c r="K8" s="253"/>
      <c r="L8" s="253"/>
    </row>
    <row r="9" spans="2:12" x14ac:dyDescent="0.2">
      <c r="B9" s="511" t="s">
        <v>108</v>
      </c>
      <c r="C9" s="511"/>
      <c r="D9" s="511"/>
      <c r="E9" s="511"/>
      <c r="F9" s="511"/>
      <c r="G9" s="253"/>
      <c r="H9" s="253"/>
      <c r="I9" s="253"/>
      <c r="J9" s="253"/>
      <c r="K9" s="253"/>
      <c r="L9" s="253"/>
    </row>
    <row r="10" spans="2:12" x14ac:dyDescent="0.2">
      <c r="C10" s="253"/>
      <c r="D10" s="253"/>
      <c r="E10" s="254"/>
      <c r="F10" s="254"/>
      <c r="G10" s="253"/>
      <c r="H10" s="253"/>
      <c r="I10" s="253"/>
      <c r="J10" s="253"/>
      <c r="K10" s="253"/>
      <c r="L10" s="253"/>
    </row>
    <row r="11" spans="2:12" ht="9.75" customHeight="1" x14ac:dyDescent="0.2">
      <c r="C11" s="253"/>
      <c r="D11" s="253"/>
      <c r="E11" s="254"/>
      <c r="F11" s="254"/>
      <c r="G11" s="253"/>
      <c r="H11" s="253"/>
      <c r="I11" s="253"/>
      <c r="J11" s="253"/>
      <c r="K11" s="253"/>
      <c r="L11" s="253"/>
    </row>
    <row r="12" spans="2:12" x14ac:dyDescent="0.2">
      <c r="B12" s="539"/>
      <c r="C12" s="539"/>
      <c r="D12" s="392"/>
      <c r="E12" s="508" t="s">
        <v>271</v>
      </c>
      <c r="F12" s="508"/>
    </row>
    <row r="13" spans="2:12" ht="12.75" customHeight="1" x14ac:dyDescent="0.2">
      <c r="B13" s="393"/>
      <c r="C13" s="394" t="s">
        <v>175</v>
      </c>
      <c r="D13" s="395"/>
      <c r="E13" s="396">
        <v>2020</v>
      </c>
      <c r="F13" s="396">
        <v>2019</v>
      </c>
    </row>
    <row r="14" spans="2:12" x14ac:dyDescent="0.2">
      <c r="B14" s="397"/>
      <c r="C14" s="398"/>
      <c r="D14" s="399"/>
      <c r="E14" s="400"/>
      <c r="F14" s="401"/>
    </row>
    <row r="15" spans="2:12" x14ac:dyDescent="0.2">
      <c r="B15" s="273"/>
      <c r="C15" s="402"/>
      <c r="D15" s="403"/>
      <c r="E15" s="404"/>
      <c r="F15" s="405"/>
    </row>
    <row r="16" spans="2:12" x14ac:dyDescent="0.2">
      <c r="B16" s="273"/>
      <c r="C16" s="402" t="s">
        <v>109</v>
      </c>
      <c r="D16" s="403"/>
      <c r="E16" s="404">
        <f>+RESULTADO!D12/1000</f>
        <v>27390589.173999999</v>
      </c>
      <c r="F16" s="404">
        <v>21250325.997000001</v>
      </c>
    </row>
    <row r="17" spans="2:10" x14ac:dyDescent="0.2">
      <c r="B17" s="273"/>
      <c r="C17" s="402"/>
      <c r="D17" s="403"/>
      <c r="E17" s="404"/>
      <c r="F17" s="405"/>
    </row>
    <row r="18" spans="2:10" x14ac:dyDescent="0.2">
      <c r="B18" s="273"/>
      <c r="C18" s="402" t="s">
        <v>110</v>
      </c>
      <c r="D18" s="403"/>
      <c r="E18" s="406">
        <v>52</v>
      </c>
      <c r="F18" s="405">
        <v>55</v>
      </c>
    </row>
    <row r="19" spans="2:10" x14ac:dyDescent="0.2">
      <c r="B19" s="273"/>
      <c r="C19" s="402"/>
      <c r="D19" s="403"/>
      <c r="E19" s="404"/>
      <c r="F19" s="405"/>
    </row>
    <row r="20" spans="2:10" x14ac:dyDescent="0.2">
      <c r="B20" s="273"/>
      <c r="C20" s="402" t="s">
        <v>111</v>
      </c>
      <c r="D20" s="403"/>
      <c r="E20" s="407">
        <v>74053</v>
      </c>
      <c r="F20" s="404">
        <v>64165</v>
      </c>
      <c r="H20" s="408"/>
    </row>
    <row r="21" spans="2:10" x14ac:dyDescent="0.2">
      <c r="B21" s="273"/>
      <c r="C21" s="402"/>
      <c r="D21" s="403"/>
      <c r="E21" s="407"/>
      <c r="F21" s="405"/>
    </row>
    <row r="22" spans="2:10" x14ac:dyDescent="0.2">
      <c r="B22" s="273"/>
      <c r="C22" s="402" t="s">
        <v>112</v>
      </c>
      <c r="D22" s="403"/>
      <c r="E22" s="409">
        <v>2</v>
      </c>
      <c r="F22" s="410">
        <v>3</v>
      </c>
    </row>
    <row r="23" spans="2:10" x14ac:dyDescent="0.2">
      <c r="B23" s="273"/>
      <c r="C23" s="402"/>
      <c r="D23" s="403"/>
      <c r="E23" s="411"/>
      <c r="F23" s="412"/>
    </row>
    <row r="24" spans="2:10" hidden="1" x14ac:dyDescent="0.2">
      <c r="B24" s="273"/>
      <c r="C24" s="402" t="s">
        <v>90</v>
      </c>
      <c r="D24" s="403"/>
      <c r="E24" s="413">
        <v>0</v>
      </c>
      <c r="F24" s="414">
        <v>0</v>
      </c>
    </row>
    <row r="25" spans="2:10" x14ac:dyDescent="0.2">
      <c r="B25" s="393"/>
      <c r="C25" s="415"/>
      <c r="D25" s="416"/>
      <c r="E25" s="417"/>
      <c r="F25" s="418"/>
    </row>
    <row r="28" spans="2:10" x14ac:dyDescent="0.2">
      <c r="B28" s="455" t="s">
        <v>295</v>
      </c>
      <c r="C28" s="455"/>
      <c r="D28" s="455"/>
      <c r="E28" s="455"/>
      <c r="F28" s="455"/>
      <c r="G28" s="248"/>
      <c r="H28" s="248"/>
      <c r="I28" s="248"/>
      <c r="J28" s="248"/>
    </row>
    <row r="33" spans="2:8" x14ac:dyDescent="0.2">
      <c r="B33" s="511"/>
      <c r="C33" s="511"/>
      <c r="D33" s="537"/>
      <c r="E33" s="537"/>
      <c r="F33" s="419"/>
      <c r="H33" s="420"/>
    </row>
    <row r="34" spans="2:8" x14ac:dyDescent="0.2">
      <c r="B34" s="510"/>
      <c r="C34" s="510"/>
      <c r="D34" s="538"/>
      <c r="E34" s="538"/>
      <c r="F34" s="421"/>
      <c r="H34" s="422"/>
    </row>
  </sheetData>
  <mergeCells count="13">
    <mergeCell ref="D33:E33"/>
    <mergeCell ref="D34:E34"/>
    <mergeCell ref="B33:C33"/>
    <mergeCell ref="B34:C34"/>
    <mergeCell ref="B12:C12"/>
    <mergeCell ref="E12:F12"/>
    <mergeCell ref="B28:F28"/>
    <mergeCell ref="B1:F1"/>
    <mergeCell ref="B3:F3"/>
    <mergeCell ref="B4:F4"/>
    <mergeCell ref="B5:F5"/>
    <mergeCell ref="B9:F9"/>
    <mergeCell ref="B7:F7"/>
  </mergeCells>
  <phoneticPr fontId="4" type="noConversion"/>
  <printOptions horizontalCentered="1"/>
  <pageMargins left="0.85" right="0.78740157480314965" top="2.5716141732283466" bottom="2.5590551181102366" header="0" footer="0"/>
  <pageSetup paperSize="9" scale="57"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Q43"/>
  <sheetViews>
    <sheetView showGridLines="0" topLeftCell="A22" zoomScale="80" zoomScaleNormal="80" workbookViewId="0">
      <selection activeCell="B37" sqref="B37"/>
    </sheetView>
  </sheetViews>
  <sheetFormatPr baseColWidth="10" defaultRowHeight="12.75" x14ac:dyDescent="0.2"/>
  <cols>
    <col min="1" max="1" width="4.85546875" style="53" customWidth="1"/>
    <col min="2" max="2" width="7.7109375" style="53" customWidth="1"/>
    <col min="3" max="3" width="19" style="53" customWidth="1"/>
    <col min="4" max="4" width="2.42578125" style="53" customWidth="1"/>
    <col min="5" max="5" width="7.85546875" style="53" customWidth="1"/>
    <col min="6" max="6" width="18.28515625" style="53" customWidth="1"/>
    <col min="7" max="7" width="1.7109375" style="53" customWidth="1"/>
    <col min="8" max="8" width="12" style="53" customWidth="1"/>
    <col min="9" max="9" width="17.5703125" style="53" customWidth="1"/>
    <col min="10" max="10" width="2" style="53" customWidth="1"/>
    <col min="11" max="11" width="30.42578125" style="171" customWidth="1"/>
    <col min="12" max="12" width="22.85546875" style="53" bestFit="1" customWidth="1"/>
    <col min="13" max="15" width="11.42578125" style="53"/>
    <col min="16" max="17" width="19.42578125" style="53" bestFit="1" customWidth="1"/>
    <col min="18" max="16384" width="11.42578125" style="53"/>
  </cols>
  <sheetData>
    <row r="1" spans="2:14" x14ac:dyDescent="0.2">
      <c r="B1" s="54"/>
      <c r="C1" s="54"/>
      <c r="D1" s="54"/>
      <c r="E1" s="54"/>
      <c r="F1" s="54"/>
      <c r="G1" s="54"/>
      <c r="H1" s="54"/>
      <c r="I1" s="54"/>
      <c r="J1" s="54"/>
      <c r="K1" s="21"/>
      <c r="L1" s="54"/>
      <c r="M1" s="54"/>
      <c r="N1" s="54"/>
    </row>
    <row r="2" spans="2:14" x14ac:dyDescent="0.2">
      <c r="B2" s="540" t="s">
        <v>136</v>
      </c>
      <c r="C2" s="540"/>
      <c r="D2" s="540"/>
      <c r="E2" s="540"/>
      <c r="F2" s="540"/>
      <c r="G2" s="540"/>
      <c r="H2" s="540"/>
      <c r="I2" s="540"/>
      <c r="J2" s="540"/>
      <c r="K2" s="540"/>
      <c r="L2" s="54"/>
      <c r="M2" s="54"/>
    </row>
    <row r="3" spans="2:14" x14ac:dyDescent="0.2">
      <c r="B3" s="48"/>
      <c r="C3" s="48"/>
      <c r="D3" s="48"/>
      <c r="E3" s="48"/>
      <c r="F3" s="48"/>
      <c r="G3" s="48"/>
      <c r="H3" s="48"/>
      <c r="I3" s="48"/>
      <c r="J3" s="48"/>
      <c r="K3" s="135"/>
    </row>
    <row r="4" spans="2:14" x14ac:dyDescent="0.2">
      <c r="B4" s="465" t="str">
        <f>+[10]ACTIVO!A2</f>
        <v xml:space="preserve">BALANCE GENERAL </v>
      </c>
      <c r="C4" s="465"/>
      <c r="D4" s="465"/>
      <c r="E4" s="465"/>
      <c r="F4" s="465"/>
      <c r="G4" s="465"/>
      <c r="H4" s="465"/>
      <c r="I4" s="465"/>
      <c r="J4" s="465"/>
      <c r="K4" s="465"/>
    </row>
    <row r="5" spans="2:14" x14ac:dyDescent="0.2">
      <c r="B5" s="465" t="str">
        <f>+I!B4</f>
        <v>1° DE ENERO Y EL 30 DE SETIEMBRE DE 2020 y 2019</v>
      </c>
      <c r="C5" s="465"/>
      <c r="D5" s="465"/>
      <c r="E5" s="465"/>
      <c r="F5" s="465"/>
      <c r="G5" s="465"/>
      <c r="H5" s="465"/>
      <c r="I5" s="465"/>
      <c r="J5" s="465"/>
      <c r="K5" s="465"/>
    </row>
    <row r="6" spans="2:14" x14ac:dyDescent="0.2">
      <c r="B6" s="465" t="s">
        <v>130</v>
      </c>
      <c r="C6" s="465"/>
      <c r="D6" s="465"/>
      <c r="E6" s="465"/>
      <c r="F6" s="465"/>
      <c r="G6" s="465"/>
      <c r="H6" s="465"/>
      <c r="I6" s="465"/>
      <c r="J6" s="465"/>
      <c r="K6" s="465"/>
    </row>
    <row r="7" spans="2:14" x14ac:dyDescent="0.2">
      <c r="B7" s="49"/>
      <c r="C7" s="49"/>
      <c r="D7" s="49"/>
      <c r="E7" s="49"/>
      <c r="F7" s="49"/>
      <c r="G7" s="49"/>
      <c r="H7" s="49"/>
      <c r="I7" s="49"/>
      <c r="J7" s="49"/>
      <c r="K7" s="49"/>
    </row>
    <row r="8" spans="2:14" ht="19.5" customHeight="1" x14ac:dyDescent="0.2">
      <c r="B8" s="458" t="s">
        <v>400</v>
      </c>
      <c r="C8" s="458"/>
      <c r="D8" s="458"/>
      <c r="E8" s="458"/>
      <c r="F8" s="458"/>
      <c r="G8" s="458"/>
      <c r="H8" s="458"/>
      <c r="I8" s="458"/>
      <c r="J8" s="458"/>
      <c r="K8" s="458"/>
    </row>
    <row r="9" spans="2:14" x14ac:dyDescent="0.2">
      <c r="B9" s="49"/>
      <c r="C9" s="49"/>
      <c r="D9" s="49"/>
      <c r="E9" s="49"/>
      <c r="F9" s="49"/>
      <c r="G9" s="49"/>
      <c r="H9" s="49"/>
      <c r="I9" s="49"/>
      <c r="J9" s="49"/>
      <c r="K9" s="423"/>
    </row>
    <row r="10" spans="2:14" x14ac:dyDescent="0.2">
      <c r="B10" s="465" t="s">
        <v>113</v>
      </c>
      <c r="C10" s="465"/>
      <c r="D10" s="465"/>
      <c r="E10" s="465"/>
      <c r="F10" s="465"/>
      <c r="G10" s="465"/>
      <c r="H10" s="465"/>
      <c r="I10" s="465"/>
      <c r="J10" s="465"/>
      <c r="K10" s="465"/>
    </row>
    <row r="11" spans="2:14" x14ac:dyDescent="0.2">
      <c r="B11" s="49"/>
      <c r="C11" s="49"/>
      <c r="D11" s="49"/>
      <c r="E11" s="49"/>
      <c r="F11" s="49"/>
      <c r="G11" s="49"/>
      <c r="H11" s="49"/>
      <c r="I11" s="49"/>
      <c r="J11" s="49"/>
      <c r="K11" s="423"/>
    </row>
    <row r="12" spans="2:14" x14ac:dyDescent="0.2">
      <c r="B12" s="48"/>
      <c r="C12" s="48"/>
      <c r="D12" s="48"/>
      <c r="E12" s="48"/>
      <c r="F12" s="48"/>
      <c r="G12" s="48"/>
      <c r="H12" s="48"/>
      <c r="I12" s="48"/>
      <c r="J12" s="48"/>
      <c r="K12" s="135"/>
      <c r="M12" s="424"/>
    </row>
    <row r="13" spans="2:14" x14ac:dyDescent="0.2">
      <c r="B13" s="224"/>
      <c r="C13" s="292"/>
      <c r="D13" s="292"/>
      <c r="E13" s="292"/>
      <c r="F13" s="292"/>
      <c r="G13" s="292"/>
      <c r="H13" s="541" t="s">
        <v>269</v>
      </c>
      <c r="I13" s="542"/>
      <c r="J13" s="542"/>
      <c r="K13" s="543"/>
    </row>
    <row r="14" spans="2:14" ht="1.5" customHeight="1" x14ac:dyDescent="0.2">
      <c r="B14" s="226"/>
      <c r="C14" s="36"/>
      <c r="D14" s="36"/>
      <c r="E14" s="36"/>
      <c r="F14" s="36"/>
      <c r="G14" s="36"/>
      <c r="H14" s="544"/>
      <c r="I14" s="545"/>
      <c r="J14" s="545"/>
      <c r="K14" s="546"/>
    </row>
    <row r="15" spans="2:14" x14ac:dyDescent="0.2">
      <c r="B15" s="544" t="s">
        <v>194</v>
      </c>
      <c r="C15" s="545"/>
      <c r="D15" s="545"/>
      <c r="E15" s="545"/>
      <c r="F15" s="545"/>
      <c r="G15" s="546"/>
      <c r="H15" s="547">
        <v>2020</v>
      </c>
      <c r="I15" s="548"/>
      <c r="J15" s="549"/>
      <c r="K15" s="425">
        <v>2019</v>
      </c>
      <c r="M15" s="426"/>
    </row>
    <row r="16" spans="2:14" x14ac:dyDescent="0.2">
      <c r="B16" s="427"/>
      <c r="C16" s="54"/>
      <c r="D16" s="54"/>
      <c r="E16" s="54"/>
      <c r="F16" s="54"/>
      <c r="G16" s="54"/>
      <c r="H16" s="427"/>
      <c r="I16" s="54"/>
      <c r="J16" s="237"/>
      <c r="K16" s="428"/>
    </row>
    <row r="17" spans="2:17" x14ac:dyDescent="0.2">
      <c r="B17" s="427" t="s">
        <v>182</v>
      </c>
      <c r="C17" s="54"/>
      <c r="D17" s="54"/>
      <c r="E17" s="54"/>
      <c r="F17" s="54"/>
      <c r="G17" s="54"/>
      <c r="H17" s="550">
        <f>+ACTIVO!D62/PASIVO!D57</f>
        <v>2.284022823747816</v>
      </c>
      <c r="I17" s="551"/>
      <c r="J17" s="552"/>
      <c r="K17" s="429">
        <v>2.1901364587256045</v>
      </c>
      <c r="L17" s="430"/>
      <c r="M17" s="431"/>
    </row>
    <row r="18" spans="2:17" x14ac:dyDescent="0.2">
      <c r="B18" s="427"/>
      <c r="C18" s="54"/>
      <c r="D18" s="54"/>
      <c r="E18" s="54"/>
      <c r="F18" s="54"/>
      <c r="G18" s="54"/>
      <c r="H18" s="432"/>
      <c r="I18" s="17"/>
      <c r="J18" s="433"/>
      <c r="K18" s="434"/>
      <c r="M18" s="54"/>
    </row>
    <row r="19" spans="2:17" x14ac:dyDescent="0.2">
      <c r="B19" s="427" t="s">
        <v>183</v>
      </c>
      <c r="C19" s="54"/>
      <c r="D19" s="54"/>
      <c r="E19" s="54"/>
      <c r="F19" s="54"/>
      <c r="G19" s="54"/>
      <c r="H19" s="553">
        <f>+PASIVO!D71/PASIVO!D83</f>
        <v>0.43252421198705526</v>
      </c>
      <c r="I19" s="554"/>
      <c r="J19" s="555"/>
      <c r="K19" s="429">
        <v>0.4247212682608581</v>
      </c>
      <c r="L19" s="430"/>
      <c r="M19" s="431"/>
    </row>
    <row r="20" spans="2:17" x14ac:dyDescent="0.2">
      <c r="B20" s="427"/>
      <c r="C20" s="54"/>
      <c r="D20" s="54"/>
      <c r="E20" s="54"/>
      <c r="F20" s="54"/>
      <c r="G20" s="54"/>
      <c r="H20" s="432"/>
      <c r="I20" s="17"/>
      <c r="J20" s="433"/>
      <c r="K20" s="231"/>
      <c r="M20" s="54"/>
    </row>
    <row r="21" spans="2:17" s="54" customFormat="1" x14ac:dyDescent="0.2">
      <c r="B21" s="427" t="s">
        <v>184</v>
      </c>
      <c r="H21" s="550">
        <f>+RESULTADO!D32/(PASIVO!D83-PASIVO!D81)</f>
        <v>0.16203615491922255</v>
      </c>
      <c r="I21" s="551"/>
      <c r="J21" s="552"/>
      <c r="K21" s="429">
        <v>5.643756993381506E-2</v>
      </c>
      <c r="L21" s="430"/>
      <c r="M21" s="435"/>
    </row>
    <row r="22" spans="2:17" s="54" customFormat="1" x14ac:dyDescent="0.2">
      <c r="B22" s="436"/>
      <c r="C22" s="437"/>
      <c r="D22" s="437"/>
      <c r="E22" s="437"/>
      <c r="F22" s="437"/>
      <c r="G22" s="437"/>
      <c r="H22" s="436"/>
      <c r="I22" s="438"/>
      <c r="J22" s="241"/>
      <c r="K22" s="439"/>
      <c r="L22" s="53"/>
      <c r="M22" s="53"/>
    </row>
    <row r="23" spans="2:17" s="54" customFormat="1" x14ac:dyDescent="0.2">
      <c r="B23" s="440"/>
      <c r="C23" s="441"/>
      <c r="D23" s="441"/>
      <c r="E23" s="441"/>
      <c r="F23" s="441"/>
      <c r="G23" s="441"/>
      <c r="H23" s="441"/>
      <c r="I23" s="441"/>
      <c r="J23" s="441"/>
      <c r="K23" s="428"/>
      <c r="L23" s="442"/>
      <c r="M23" s="53"/>
    </row>
    <row r="24" spans="2:17" s="54" customFormat="1" x14ac:dyDescent="0.2">
      <c r="B24" s="427"/>
      <c r="I24" s="54" t="s">
        <v>189</v>
      </c>
      <c r="K24" s="193"/>
      <c r="L24" s="443"/>
      <c r="M24" s="53"/>
    </row>
    <row r="25" spans="2:17" s="54" customFormat="1" x14ac:dyDescent="0.2">
      <c r="B25" s="427"/>
      <c r="I25" s="54" t="s">
        <v>190</v>
      </c>
      <c r="K25" s="193"/>
      <c r="L25" s="53"/>
      <c r="M25" s="53"/>
    </row>
    <row r="26" spans="2:17" s="54" customFormat="1" x14ac:dyDescent="0.2">
      <c r="B26" s="444" t="s">
        <v>181</v>
      </c>
      <c r="C26" s="311" t="s">
        <v>114</v>
      </c>
      <c r="D26" s="54" t="s">
        <v>186</v>
      </c>
      <c r="E26" s="445" t="s">
        <v>187</v>
      </c>
      <c r="F26" s="437" t="s">
        <v>188</v>
      </c>
      <c r="G26" s="54" t="s">
        <v>186</v>
      </c>
      <c r="H26" s="445" t="s">
        <v>193</v>
      </c>
      <c r="I26" s="437" t="s">
        <v>195</v>
      </c>
      <c r="J26" s="437"/>
      <c r="K26" s="193"/>
      <c r="L26" s="53"/>
      <c r="M26" s="53"/>
    </row>
    <row r="27" spans="2:17" s="54" customFormat="1" x14ac:dyDescent="0.2">
      <c r="B27" s="427"/>
      <c r="C27" s="21" t="s">
        <v>185</v>
      </c>
      <c r="F27" s="54" t="s">
        <v>72</v>
      </c>
      <c r="I27" s="54" t="s">
        <v>72</v>
      </c>
      <c r="K27" s="193"/>
      <c r="L27" s="53"/>
      <c r="M27" s="53"/>
    </row>
    <row r="28" spans="2:17" s="54" customFormat="1" x14ac:dyDescent="0.2">
      <c r="B28" s="427"/>
      <c r="I28" s="54" t="s">
        <v>191</v>
      </c>
      <c r="K28" s="193"/>
      <c r="L28" s="53"/>
      <c r="M28" s="53"/>
    </row>
    <row r="29" spans="2:17" s="54" customFormat="1" x14ac:dyDescent="0.2">
      <c r="B29" s="295"/>
      <c r="C29" s="37"/>
      <c r="D29" s="37"/>
      <c r="E29" s="37"/>
      <c r="F29" s="37"/>
      <c r="G29" s="37"/>
      <c r="I29" s="21" t="s">
        <v>192</v>
      </c>
      <c r="K29" s="193"/>
      <c r="L29" s="53"/>
      <c r="M29" s="53"/>
    </row>
    <row r="30" spans="2:17" s="54" customFormat="1" x14ac:dyDescent="0.2">
      <c r="B30" s="295"/>
      <c r="C30" s="37"/>
      <c r="D30" s="37"/>
      <c r="E30" s="37"/>
      <c r="F30" s="37"/>
      <c r="G30" s="37"/>
      <c r="H30" s="37"/>
      <c r="I30" s="37"/>
      <c r="J30" s="37"/>
      <c r="K30" s="446"/>
    </row>
    <row r="31" spans="2:17" x14ac:dyDescent="0.2">
      <c r="B31" s="436"/>
      <c r="C31" s="437"/>
      <c r="D31" s="437"/>
      <c r="E31" s="437"/>
      <c r="F31" s="437"/>
      <c r="G31" s="437"/>
      <c r="H31" s="437"/>
      <c r="I31" s="437"/>
      <c r="J31" s="437"/>
      <c r="K31" s="447"/>
      <c r="P31" s="443"/>
      <c r="Q31" s="443"/>
    </row>
    <row r="32" spans="2:17" x14ac:dyDescent="0.2">
      <c r="B32" s="54"/>
      <c r="C32" s="54"/>
      <c r="D32" s="54"/>
      <c r="E32" s="54"/>
      <c r="F32" s="54"/>
      <c r="G32" s="54"/>
      <c r="H32" s="54"/>
      <c r="I32" s="54"/>
      <c r="J32" s="54"/>
      <c r="K32" s="21"/>
      <c r="P32" s="443"/>
      <c r="Q32" s="443"/>
    </row>
    <row r="33" spans="2:13" ht="15" customHeight="1" x14ac:dyDescent="0.2">
      <c r="B33" s="54"/>
      <c r="C33" s="54"/>
      <c r="D33" s="54"/>
      <c r="E33" s="54"/>
      <c r="F33" s="54"/>
      <c r="G33" s="54"/>
      <c r="H33" s="54"/>
      <c r="I33" s="54"/>
      <c r="J33" s="54"/>
      <c r="K33" s="21"/>
      <c r="L33" s="54"/>
      <c r="M33" s="54"/>
    </row>
    <row r="34" spans="2:13" ht="15" customHeight="1" x14ac:dyDescent="0.2">
      <c r="B34" s="451" t="s">
        <v>295</v>
      </c>
      <c r="C34" s="451"/>
      <c r="D34" s="451"/>
      <c r="E34" s="451"/>
      <c r="F34" s="451"/>
      <c r="G34" s="451"/>
      <c r="H34" s="451"/>
      <c r="I34" s="451"/>
      <c r="J34" s="451"/>
      <c r="K34" s="451"/>
      <c r="L34" s="54"/>
      <c r="M34" s="54"/>
    </row>
    <row r="35" spans="2:13" ht="15" customHeight="1" x14ac:dyDescent="0.2">
      <c r="B35" s="54"/>
      <c r="C35" s="54"/>
      <c r="D35" s="54"/>
      <c r="E35" s="54"/>
      <c r="F35" s="54"/>
      <c r="G35" s="54"/>
      <c r="H35" s="54"/>
      <c r="I35" s="54"/>
      <c r="J35" s="54"/>
      <c r="K35" s="21"/>
      <c r="L35" s="54"/>
      <c r="M35" s="54"/>
    </row>
    <row r="36" spans="2:13" ht="15" customHeight="1" x14ac:dyDescent="0.2">
      <c r="B36" s="54"/>
      <c r="C36" s="54"/>
      <c r="D36" s="54"/>
      <c r="E36" s="54"/>
      <c r="F36" s="54"/>
      <c r="G36" s="54"/>
      <c r="H36" s="54"/>
      <c r="I36" s="54"/>
      <c r="J36" s="54"/>
      <c r="K36" s="21"/>
      <c r="L36" s="54"/>
      <c r="M36" s="54"/>
    </row>
    <row r="37" spans="2:13" ht="15" customHeight="1" x14ac:dyDescent="0.2">
      <c r="B37" s="54"/>
      <c r="C37" s="54"/>
      <c r="D37" s="54"/>
      <c r="E37" s="54"/>
      <c r="F37" s="54"/>
      <c r="G37" s="54"/>
      <c r="H37" s="54"/>
      <c r="I37" s="54"/>
      <c r="J37" s="54"/>
      <c r="K37" s="21"/>
      <c r="L37" s="54"/>
      <c r="M37" s="54"/>
    </row>
    <row r="38" spans="2:13" ht="15" customHeight="1" x14ac:dyDescent="0.2">
      <c r="B38" s="54"/>
      <c r="C38" s="54"/>
      <c r="D38" s="54"/>
      <c r="E38" s="54"/>
      <c r="F38" s="54"/>
      <c r="G38" s="54"/>
      <c r="H38" s="54"/>
      <c r="I38" s="54"/>
      <c r="J38" s="54"/>
      <c r="K38" s="21"/>
      <c r="L38" s="54"/>
      <c r="M38" s="54"/>
    </row>
    <row r="39" spans="2:13" x14ac:dyDescent="0.2">
      <c r="B39" s="465"/>
      <c r="C39" s="465"/>
      <c r="D39" s="465"/>
      <c r="E39" s="465"/>
      <c r="F39" s="503"/>
      <c r="G39" s="503"/>
      <c r="H39" s="503"/>
      <c r="I39" s="503"/>
      <c r="J39" s="503"/>
      <c r="K39" s="503"/>
      <c r="L39" s="54"/>
      <c r="M39" s="54"/>
    </row>
    <row r="40" spans="2:13" x14ac:dyDescent="0.2">
      <c r="B40" s="493"/>
      <c r="C40" s="493"/>
      <c r="D40" s="493"/>
      <c r="E40" s="493"/>
      <c r="F40" s="460"/>
      <c r="G40" s="460"/>
      <c r="H40" s="460"/>
      <c r="I40" s="460"/>
      <c r="J40" s="460"/>
      <c r="K40" s="460"/>
      <c r="L40" s="54"/>
      <c r="M40" s="54"/>
    </row>
    <row r="41" spans="2:13" x14ac:dyDescent="0.2">
      <c r="B41" s="54"/>
      <c r="C41" s="54"/>
      <c r="D41" s="54"/>
      <c r="E41" s="54"/>
      <c r="F41" s="54"/>
      <c r="G41" s="54"/>
      <c r="H41" s="54"/>
      <c r="I41" s="54"/>
      <c r="J41" s="54"/>
      <c r="K41" s="21"/>
      <c r="L41" s="54"/>
      <c r="M41" s="54"/>
    </row>
    <row r="42" spans="2:13" x14ac:dyDescent="0.2">
      <c r="D42" s="52"/>
      <c r="E42" s="54"/>
      <c r="F42" s="54"/>
      <c r="G42" s="54"/>
      <c r="H42" s="54"/>
      <c r="I42" s="54"/>
      <c r="J42" s="54"/>
      <c r="K42" s="448"/>
      <c r="L42" s="54"/>
      <c r="M42" s="54"/>
    </row>
    <row r="43" spans="2:13" x14ac:dyDescent="0.2">
      <c r="B43" s="97"/>
      <c r="C43" s="97"/>
      <c r="D43" s="52"/>
      <c r="E43" s="54"/>
      <c r="F43" s="54"/>
      <c r="G43" s="54"/>
      <c r="H43" s="54"/>
      <c r="I43" s="54"/>
      <c r="J43" s="54"/>
      <c r="K43" s="448"/>
      <c r="L43" s="54"/>
      <c r="M43" s="54"/>
    </row>
  </sheetData>
  <mergeCells count="19">
    <mergeCell ref="H21:J21"/>
    <mergeCell ref="I39:K39"/>
    <mergeCell ref="B34:K34"/>
    <mergeCell ref="I40:K40"/>
    <mergeCell ref="F39:H39"/>
    <mergeCell ref="F40:H40"/>
    <mergeCell ref="B40:E40"/>
    <mergeCell ref="B2:K2"/>
    <mergeCell ref="H13:K14"/>
    <mergeCell ref="B5:K5"/>
    <mergeCell ref="B6:K6"/>
    <mergeCell ref="B10:K10"/>
    <mergeCell ref="B4:K4"/>
    <mergeCell ref="B8:K8"/>
    <mergeCell ref="B15:G15"/>
    <mergeCell ref="H15:J15"/>
    <mergeCell ref="B39:E39"/>
    <mergeCell ref="H17:J17"/>
    <mergeCell ref="H19:J19"/>
  </mergeCells>
  <phoneticPr fontId="4" type="noConversion"/>
  <printOptions horizontalCentered="1"/>
  <pageMargins left="0.71" right="0.41" top="2.5716141732283466" bottom="2.5590551181102366" header="0" footer="0"/>
  <pageSetup paperSize="9" scale="5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C190"/>
  <sheetViews>
    <sheetView showGridLines="0" topLeftCell="A89" zoomScale="80" zoomScaleNormal="80" zoomScaleSheetLayoutView="100" workbookViewId="0">
      <selection activeCell="B102" sqref="B102"/>
    </sheetView>
  </sheetViews>
  <sheetFormatPr baseColWidth="10" defaultRowHeight="15.75" customHeight="1" x14ac:dyDescent="0.2"/>
  <cols>
    <col min="1" max="1" width="3.7109375" style="16" customWidth="1"/>
    <col min="2" max="2" width="40" style="16" bestFit="1" customWidth="1"/>
    <col min="3" max="3" width="11.28515625" style="16" customWidth="1"/>
    <col min="4" max="4" width="15.7109375" style="23" bestFit="1" customWidth="1"/>
    <col min="5" max="5" width="2.7109375" style="21" customWidth="1"/>
    <col min="6" max="6" width="15.7109375" style="23" bestFit="1" customWidth="1"/>
    <col min="7" max="7" width="25" style="22" customWidth="1"/>
    <col min="8" max="8" width="24.85546875" style="22" bestFit="1" customWidth="1"/>
    <col min="9" max="51" width="11.42578125" style="22"/>
    <col min="52" max="16384" width="11.42578125" style="16"/>
  </cols>
  <sheetData>
    <row r="1" spans="1:6" ht="12" customHeight="1" x14ac:dyDescent="0.2">
      <c r="A1" s="13"/>
      <c r="B1" s="13"/>
      <c r="C1" s="13"/>
      <c r="D1" s="14"/>
      <c r="E1" s="15"/>
      <c r="F1" s="14"/>
    </row>
    <row r="2" spans="1:6" ht="19.5" customHeight="1" x14ac:dyDescent="0.2">
      <c r="A2" s="454" t="s">
        <v>221</v>
      </c>
      <c r="B2" s="454"/>
      <c r="C2" s="454"/>
      <c r="D2" s="454"/>
      <c r="E2" s="454"/>
      <c r="F2" s="454"/>
    </row>
    <row r="3" spans="1:6" ht="18.75" customHeight="1" x14ac:dyDescent="0.2">
      <c r="A3" s="454" t="s">
        <v>420</v>
      </c>
      <c r="B3" s="454"/>
      <c r="C3" s="454"/>
      <c r="D3" s="454"/>
      <c r="E3" s="454"/>
      <c r="F3" s="454"/>
    </row>
    <row r="4" spans="1:6" ht="18.75" customHeight="1" x14ac:dyDescent="0.2">
      <c r="A4" s="452" t="s">
        <v>32</v>
      </c>
      <c r="B4" s="452"/>
      <c r="C4" s="452"/>
      <c r="D4" s="452"/>
      <c r="E4" s="452"/>
      <c r="F4" s="452"/>
    </row>
    <row r="5" spans="1:6" ht="15.75" customHeight="1" x14ac:dyDescent="0.2">
      <c r="A5" s="14"/>
      <c r="B5" s="458" t="s">
        <v>400</v>
      </c>
      <c r="C5" s="458"/>
      <c r="D5" s="458"/>
      <c r="E5" s="458"/>
      <c r="F5" s="458"/>
    </row>
    <row r="6" spans="1:6" ht="15.75" customHeight="1" x14ac:dyDescent="0.2">
      <c r="A6" s="14"/>
      <c r="B6" s="14"/>
      <c r="C6" s="14"/>
      <c r="E6" s="15"/>
    </row>
    <row r="7" spans="1:6" ht="15.75" customHeight="1" x14ac:dyDescent="0.2">
      <c r="A7" s="24" t="s">
        <v>0</v>
      </c>
      <c r="B7" s="23"/>
      <c r="C7" s="23"/>
      <c r="D7" s="25">
        <v>2020</v>
      </c>
      <c r="E7" s="26"/>
      <c r="F7" s="25">
        <v>2019</v>
      </c>
    </row>
    <row r="8" spans="1:6" ht="15.75" customHeight="1" x14ac:dyDescent="0.2">
      <c r="A8" s="23"/>
      <c r="B8" s="23"/>
      <c r="C8" s="23"/>
      <c r="D8" s="26"/>
      <c r="E8" s="26"/>
      <c r="F8" s="26"/>
    </row>
    <row r="9" spans="1:6" ht="15.75" customHeight="1" x14ac:dyDescent="0.2">
      <c r="A9" s="27" t="s">
        <v>1</v>
      </c>
      <c r="B9" s="28"/>
      <c r="C9" s="28"/>
      <c r="D9" s="26"/>
      <c r="E9" s="26"/>
      <c r="F9" s="26"/>
    </row>
    <row r="10" spans="1:6" ht="9" customHeight="1" x14ac:dyDescent="0.2">
      <c r="A10" s="23"/>
      <c r="B10" s="23"/>
      <c r="C10" s="23"/>
      <c r="D10" s="26"/>
      <c r="E10" s="26"/>
      <c r="F10" s="26"/>
    </row>
    <row r="11" spans="1:6" ht="15.75" customHeight="1" x14ac:dyDescent="0.2">
      <c r="A11" s="24" t="s">
        <v>289</v>
      </c>
      <c r="B11" s="23"/>
      <c r="C11" s="23"/>
      <c r="D11" s="26"/>
      <c r="E11" s="26"/>
      <c r="F11" s="26"/>
    </row>
    <row r="12" spans="1:6" ht="15.75" customHeight="1" x14ac:dyDescent="0.2">
      <c r="A12" s="23"/>
      <c r="B12" s="15" t="s">
        <v>2</v>
      </c>
      <c r="C12" s="23"/>
      <c r="D12" s="14">
        <v>106113198</v>
      </c>
      <c r="E12" s="26"/>
      <c r="F12" s="14">
        <v>67385305</v>
      </c>
    </row>
    <row r="13" spans="1:6" ht="15.75" customHeight="1" x14ac:dyDescent="0.2">
      <c r="A13" s="23"/>
      <c r="B13" s="15" t="s">
        <v>3</v>
      </c>
      <c r="C13" s="23"/>
      <c r="D13" s="14">
        <v>1846942044</v>
      </c>
      <c r="E13" s="26"/>
      <c r="F13" s="14">
        <f>710862830+630679</f>
        <v>711493509</v>
      </c>
    </row>
    <row r="14" spans="1:6" ht="15.75" customHeight="1" x14ac:dyDescent="0.2">
      <c r="A14" s="23"/>
      <c r="B14" s="23"/>
      <c r="C14" s="23"/>
      <c r="D14" s="29">
        <f>SUM(D12:D13)</f>
        <v>1953055242</v>
      </c>
      <c r="E14" s="26"/>
      <c r="F14" s="29">
        <f>SUM(F12:F13)</f>
        <v>778878814</v>
      </c>
    </row>
    <row r="15" spans="1:6" ht="15.75" customHeight="1" x14ac:dyDescent="0.2">
      <c r="A15" s="24" t="s">
        <v>4</v>
      </c>
      <c r="B15" s="23"/>
      <c r="C15" s="23"/>
      <c r="D15" s="26"/>
      <c r="E15" s="26"/>
      <c r="F15" s="26"/>
    </row>
    <row r="16" spans="1:6" ht="15.75" customHeight="1" x14ac:dyDescent="0.2">
      <c r="A16" s="23"/>
      <c r="B16" s="15" t="s">
        <v>434</v>
      </c>
      <c r="C16" s="23"/>
      <c r="D16" s="14">
        <v>11710351096</v>
      </c>
      <c r="E16" s="26"/>
      <c r="F16" s="14">
        <v>7986094263</v>
      </c>
    </row>
    <row r="17" spans="1:6" ht="15.75" hidden="1" customHeight="1" x14ac:dyDescent="0.2">
      <c r="A17" s="23"/>
      <c r="B17" s="15" t="s">
        <v>334</v>
      </c>
      <c r="C17" s="23"/>
      <c r="D17" s="14"/>
      <c r="E17" s="26"/>
      <c r="F17" s="14"/>
    </row>
    <row r="18" spans="1:6" ht="15.75" customHeight="1" x14ac:dyDescent="0.2">
      <c r="A18" s="23"/>
      <c r="B18" s="15" t="s">
        <v>383</v>
      </c>
      <c r="C18" s="23"/>
      <c r="D18" s="14">
        <v>4612232</v>
      </c>
      <c r="E18" s="26"/>
      <c r="F18" s="14">
        <v>0</v>
      </c>
    </row>
    <row r="19" spans="1:6" ht="15.75" customHeight="1" x14ac:dyDescent="0.2">
      <c r="A19" s="23"/>
      <c r="B19" s="15" t="s">
        <v>222</v>
      </c>
      <c r="C19" s="23"/>
      <c r="D19" s="14">
        <v>1234148267</v>
      </c>
      <c r="E19" s="26"/>
      <c r="F19" s="14">
        <v>944798825</v>
      </c>
    </row>
    <row r="20" spans="1:6" ht="15.75" customHeight="1" x14ac:dyDescent="0.2">
      <c r="A20" s="23"/>
      <c r="B20" s="15" t="s">
        <v>223</v>
      </c>
      <c r="C20" s="23"/>
      <c r="D20" s="14">
        <v>0</v>
      </c>
      <c r="E20" s="26"/>
      <c r="F20" s="14">
        <v>138744257</v>
      </c>
    </row>
    <row r="21" spans="1:6" ht="15.75" customHeight="1" x14ac:dyDescent="0.2">
      <c r="A21" s="23"/>
      <c r="B21" s="15" t="s">
        <v>325</v>
      </c>
      <c r="C21" s="23"/>
      <c r="D21" s="14">
        <f>-783739874-352401737</f>
        <v>-1136141611</v>
      </c>
      <c r="E21" s="26"/>
      <c r="F21" s="14">
        <f>-621553007-74753664</f>
        <v>-696306671</v>
      </c>
    </row>
    <row r="22" spans="1:6" ht="15.75" hidden="1" customHeight="1" x14ac:dyDescent="0.2">
      <c r="A22" s="23"/>
      <c r="B22" s="15" t="s">
        <v>339</v>
      </c>
      <c r="C22" s="23"/>
      <c r="D22" s="14"/>
      <c r="E22" s="26"/>
      <c r="F22" s="14"/>
    </row>
    <row r="23" spans="1:6" ht="15.75" customHeight="1" x14ac:dyDescent="0.2">
      <c r="A23" s="23"/>
      <c r="B23" s="15" t="s">
        <v>332</v>
      </c>
      <c r="C23" s="23"/>
      <c r="D23" s="14">
        <v>83689506</v>
      </c>
      <c r="E23" s="26"/>
      <c r="F23" s="14">
        <v>132382860</v>
      </c>
    </row>
    <row r="24" spans="1:6" ht="15.75" customHeight="1" x14ac:dyDescent="0.2">
      <c r="A24" s="23"/>
      <c r="B24" s="15" t="s">
        <v>345</v>
      </c>
      <c r="C24" s="23"/>
      <c r="D24" s="14">
        <v>0</v>
      </c>
      <c r="E24" s="26"/>
      <c r="F24" s="14">
        <v>32356057</v>
      </c>
    </row>
    <row r="25" spans="1:6" ht="15.75" customHeight="1" x14ac:dyDescent="0.2">
      <c r="A25" s="28"/>
      <c r="B25" s="23"/>
      <c r="C25" s="23"/>
      <c r="D25" s="29">
        <f>SUM(D16:D24)</f>
        <v>11896659490</v>
      </c>
      <c r="E25" s="26"/>
      <c r="F25" s="29">
        <f>SUM(F16:F24)</f>
        <v>8538069591</v>
      </c>
    </row>
    <row r="26" spans="1:6" ht="15.75" customHeight="1" x14ac:dyDescent="0.2">
      <c r="A26" s="24" t="s">
        <v>224</v>
      </c>
      <c r="B26" s="23"/>
      <c r="C26" s="23"/>
      <c r="D26" s="30"/>
      <c r="E26" s="26"/>
      <c r="F26" s="30"/>
    </row>
    <row r="27" spans="1:6" ht="15.75" customHeight="1" x14ac:dyDescent="0.2">
      <c r="A27" s="28"/>
      <c r="B27" s="15" t="s">
        <v>267</v>
      </c>
      <c r="C27" s="23"/>
      <c r="D27" s="31">
        <v>160416959</v>
      </c>
      <c r="E27" s="26"/>
      <c r="F27" s="31">
        <v>240981531</v>
      </c>
    </row>
    <row r="28" spans="1:6" ht="15" customHeight="1" x14ac:dyDescent="0.2">
      <c r="A28" s="28"/>
      <c r="B28" s="15" t="s">
        <v>336</v>
      </c>
      <c r="C28" s="23"/>
      <c r="D28" s="14">
        <v>0</v>
      </c>
      <c r="E28" s="26"/>
      <c r="F28" s="14">
        <v>114243104</v>
      </c>
    </row>
    <row r="29" spans="1:6" ht="15.75" customHeight="1" x14ac:dyDescent="0.2">
      <c r="A29" s="28"/>
      <c r="B29" s="15" t="s">
        <v>290</v>
      </c>
      <c r="C29" s="23"/>
      <c r="D29" s="14">
        <v>57941135</v>
      </c>
      <c r="E29" s="26"/>
      <c r="F29" s="14">
        <v>63910497</v>
      </c>
    </row>
    <row r="30" spans="1:6" ht="18" customHeight="1" x14ac:dyDescent="0.2">
      <c r="A30" s="28"/>
      <c r="B30" s="15" t="s">
        <v>291</v>
      </c>
      <c r="C30" s="23"/>
      <c r="D30" s="14">
        <v>0</v>
      </c>
      <c r="E30" s="26"/>
      <c r="F30" s="14">
        <v>20259628</v>
      </c>
    </row>
    <row r="31" spans="1:6" ht="23.25" hidden="1" customHeight="1" x14ac:dyDescent="0.2">
      <c r="A31" s="28"/>
      <c r="B31" s="15" t="s">
        <v>335</v>
      </c>
      <c r="C31" s="23"/>
      <c r="D31" s="14">
        <v>0</v>
      </c>
      <c r="E31" s="26"/>
      <c r="F31" s="14">
        <v>0</v>
      </c>
    </row>
    <row r="32" spans="1:6" ht="15.75" customHeight="1" x14ac:dyDescent="0.2">
      <c r="A32" s="28"/>
      <c r="B32" s="23"/>
      <c r="C32" s="23"/>
      <c r="D32" s="29">
        <f>SUM(D27:D31)</f>
        <v>218358094</v>
      </c>
      <c r="E32" s="26"/>
      <c r="F32" s="29">
        <f>SUM(F27:F31)</f>
        <v>439394760</v>
      </c>
    </row>
    <row r="33" spans="1:6" ht="15.75" customHeight="1" x14ac:dyDescent="0.2">
      <c r="A33" s="27" t="s">
        <v>247</v>
      </c>
      <c r="B33" s="23"/>
      <c r="C33" s="23"/>
      <c r="D33" s="14"/>
      <c r="E33" s="26"/>
      <c r="F33" s="14"/>
    </row>
    <row r="34" spans="1:6" ht="15.75" customHeight="1" x14ac:dyDescent="0.2">
      <c r="A34" s="28"/>
      <c r="B34" s="31" t="s">
        <v>280</v>
      </c>
      <c r="C34" s="23"/>
      <c r="D34" s="31">
        <v>32262265</v>
      </c>
      <c r="E34" s="26"/>
      <c r="F34" s="31">
        <v>44550000</v>
      </c>
    </row>
    <row r="35" spans="1:6" ht="15.75" customHeight="1" x14ac:dyDescent="0.2">
      <c r="A35" s="28"/>
      <c r="B35" s="31" t="s">
        <v>248</v>
      </c>
      <c r="C35" s="23"/>
      <c r="D35" s="31">
        <v>59555480</v>
      </c>
      <c r="E35" s="26"/>
      <c r="F35" s="31">
        <v>44089158</v>
      </c>
    </row>
    <row r="36" spans="1:6" ht="15.75" customHeight="1" x14ac:dyDescent="0.2">
      <c r="A36" s="28"/>
      <c r="B36" s="31" t="s">
        <v>256</v>
      </c>
      <c r="C36" s="31"/>
      <c r="D36" s="31">
        <v>12151496</v>
      </c>
      <c r="E36" s="26"/>
      <c r="F36" s="31">
        <v>14366357</v>
      </c>
    </row>
    <row r="37" spans="1:6" ht="15" customHeight="1" x14ac:dyDescent="0.2">
      <c r="A37" s="28"/>
      <c r="B37" s="31" t="s">
        <v>378</v>
      </c>
      <c r="C37" s="31"/>
      <c r="D37" s="31">
        <v>24818185</v>
      </c>
      <c r="E37" s="26"/>
      <c r="F37" s="31">
        <v>20391293</v>
      </c>
    </row>
    <row r="38" spans="1:6" ht="15.75" customHeight="1" x14ac:dyDescent="0.2">
      <c r="A38" s="28"/>
      <c r="B38" s="31" t="s">
        <v>281</v>
      </c>
      <c r="C38" s="31"/>
      <c r="D38" s="31">
        <v>524997</v>
      </c>
      <c r="E38" s="26"/>
      <c r="F38" s="31">
        <v>1300175</v>
      </c>
    </row>
    <row r="39" spans="1:6" ht="15.75" hidden="1" customHeight="1" x14ac:dyDescent="0.2">
      <c r="A39" s="28"/>
      <c r="B39" s="31" t="s">
        <v>287</v>
      </c>
      <c r="C39" s="31"/>
      <c r="D39" s="31">
        <v>0</v>
      </c>
      <c r="E39" s="26"/>
      <c r="F39" s="14">
        <v>0</v>
      </c>
    </row>
    <row r="40" spans="1:6" ht="15.75" hidden="1" customHeight="1" x14ac:dyDescent="0.2">
      <c r="A40" s="28"/>
      <c r="B40" s="31" t="s">
        <v>338</v>
      </c>
      <c r="C40" s="31"/>
      <c r="D40" s="31"/>
      <c r="E40" s="26"/>
      <c r="F40" s="14"/>
    </row>
    <row r="41" spans="1:6" ht="15.75" hidden="1" customHeight="1" x14ac:dyDescent="0.2">
      <c r="A41" s="28"/>
      <c r="B41" s="31" t="s">
        <v>317</v>
      </c>
      <c r="C41" s="31"/>
      <c r="D41" s="31">
        <v>0</v>
      </c>
      <c r="E41" s="26"/>
      <c r="F41" s="14">
        <v>0</v>
      </c>
    </row>
    <row r="42" spans="1:6" ht="10.5" hidden="1" customHeight="1" x14ac:dyDescent="0.2">
      <c r="A42" s="28"/>
      <c r="B42" s="31" t="s">
        <v>327</v>
      </c>
      <c r="C42" s="31"/>
      <c r="D42" s="31">
        <v>0</v>
      </c>
      <c r="E42" s="26"/>
      <c r="F42" s="14">
        <v>0</v>
      </c>
    </row>
    <row r="43" spans="1:6" ht="15.75" customHeight="1" x14ac:dyDescent="0.2">
      <c r="A43" s="28"/>
      <c r="B43" s="23"/>
      <c r="C43" s="23"/>
      <c r="D43" s="29">
        <f>SUM(D34:D42)</f>
        <v>129312423</v>
      </c>
      <c r="E43" s="26"/>
      <c r="F43" s="29">
        <f>SUM(F34:F42)</f>
        <v>124696983</v>
      </c>
    </row>
    <row r="44" spans="1:6" ht="15.75" customHeight="1" x14ac:dyDescent="0.2">
      <c r="A44" s="24" t="s">
        <v>435</v>
      </c>
      <c r="B44" s="23"/>
      <c r="C44" s="23"/>
      <c r="D44" s="30"/>
      <c r="E44" s="26"/>
      <c r="F44" s="30"/>
    </row>
    <row r="45" spans="1:6" ht="15.75" customHeight="1" x14ac:dyDescent="0.2">
      <c r="A45" s="23"/>
      <c r="B45" s="15" t="s">
        <v>284</v>
      </c>
      <c r="C45" s="23"/>
      <c r="D45" s="31">
        <v>16637273115</v>
      </c>
      <c r="E45" s="26"/>
      <c r="F45" s="31">
        <v>18198232477</v>
      </c>
    </row>
    <row r="46" spans="1:6" ht="15.75" customHeight="1" x14ac:dyDescent="0.2">
      <c r="A46" s="23"/>
      <c r="B46" s="15" t="s">
        <v>356</v>
      </c>
      <c r="C46" s="23"/>
      <c r="D46" s="31">
        <v>3547459120</v>
      </c>
      <c r="E46" s="26"/>
      <c r="F46" s="31">
        <v>2406915090</v>
      </c>
    </row>
    <row r="47" spans="1:6" ht="15.75" customHeight="1" x14ac:dyDescent="0.2">
      <c r="A47" s="23"/>
      <c r="B47" s="15" t="s">
        <v>355</v>
      </c>
      <c r="C47" s="23"/>
      <c r="D47" s="31">
        <v>-705574744</v>
      </c>
      <c r="E47" s="26"/>
      <c r="F47" s="31">
        <v>-565638314</v>
      </c>
    </row>
    <row r="48" spans="1:6" ht="15.75" customHeight="1" x14ac:dyDescent="0.2">
      <c r="A48" s="23"/>
      <c r="B48" s="15" t="s">
        <v>246</v>
      </c>
      <c r="C48" s="23"/>
      <c r="D48" s="31">
        <v>105816658</v>
      </c>
      <c r="E48" s="26"/>
      <c r="F48" s="31">
        <v>-20667676</v>
      </c>
    </row>
    <row r="49" spans="1:237" ht="15.75" customHeight="1" x14ac:dyDescent="0.2">
      <c r="A49" s="23"/>
      <c r="B49" s="23"/>
      <c r="C49" s="23"/>
      <c r="D49" s="29">
        <f>SUM(D45:D48)</f>
        <v>19584974149</v>
      </c>
      <c r="E49" s="26"/>
      <c r="F49" s="29">
        <f>SUM(F45:F48)</f>
        <v>20018841577</v>
      </c>
    </row>
    <row r="50" spans="1:237" ht="15.75" customHeight="1" x14ac:dyDescent="0.2">
      <c r="A50" s="27" t="s">
        <v>225</v>
      </c>
      <c r="B50" s="23"/>
      <c r="C50" s="28"/>
      <c r="D50" s="32"/>
      <c r="E50" s="28"/>
      <c r="F50" s="32"/>
      <c r="G50" s="33"/>
      <c r="H50" s="15"/>
      <c r="I50" s="33"/>
      <c r="J50" s="15"/>
      <c r="K50" s="33"/>
      <c r="L50" s="15"/>
      <c r="M50" s="33"/>
      <c r="N50" s="15"/>
      <c r="O50" s="33"/>
      <c r="P50" s="15"/>
      <c r="Q50" s="33"/>
      <c r="R50" s="15"/>
      <c r="S50" s="33"/>
      <c r="T50" s="15"/>
      <c r="U50" s="33"/>
      <c r="V50" s="15"/>
      <c r="W50" s="33"/>
      <c r="X50" s="15"/>
      <c r="Y50" s="33"/>
      <c r="Z50" s="15"/>
      <c r="AA50" s="33"/>
      <c r="AB50" s="15"/>
      <c r="AC50" s="33"/>
      <c r="AD50" s="15"/>
      <c r="AE50" s="33"/>
      <c r="AF50" s="15"/>
      <c r="AG50" s="33"/>
      <c r="AH50" s="15"/>
      <c r="AI50" s="33"/>
      <c r="AJ50" s="15"/>
      <c r="AK50" s="33"/>
      <c r="AL50" s="15"/>
      <c r="AM50" s="33"/>
      <c r="AN50" s="15"/>
      <c r="AO50" s="33"/>
      <c r="AP50" s="15"/>
      <c r="AQ50" s="33"/>
      <c r="AR50" s="15"/>
      <c r="AS50" s="33"/>
      <c r="AT50" s="15"/>
      <c r="AU50" s="33"/>
      <c r="AV50" s="15"/>
      <c r="AW50" s="33"/>
      <c r="AX50" s="15"/>
      <c r="AY50" s="33"/>
      <c r="AZ50" s="21"/>
      <c r="BA50" s="34"/>
      <c r="BB50" s="21"/>
      <c r="BC50" s="34"/>
      <c r="BD50" s="21"/>
      <c r="BE50" s="34"/>
      <c r="BF50" s="21"/>
      <c r="BG50" s="34"/>
      <c r="BH50" s="21"/>
      <c r="BI50" s="34"/>
      <c r="BJ50" s="21"/>
      <c r="BK50" s="34"/>
      <c r="BL50" s="21"/>
      <c r="BM50" s="34"/>
      <c r="BN50" s="21"/>
      <c r="BO50" s="34"/>
      <c r="BP50" s="21"/>
      <c r="BQ50" s="34"/>
      <c r="BR50" s="21"/>
      <c r="BS50" s="34"/>
      <c r="BT50" s="21"/>
      <c r="BU50" s="34"/>
      <c r="BV50" s="21"/>
      <c r="BW50" s="34"/>
      <c r="BX50" s="21"/>
      <c r="BY50" s="34"/>
      <c r="BZ50" s="21"/>
      <c r="CA50" s="34"/>
      <c r="CB50" s="21"/>
      <c r="CC50" s="34"/>
      <c r="CD50" s="21"/>
      <c r="CE50" s="34"/>
      <c r="CF50" s="21"/>
      <c r="CG50" s="34"/>
      <c r="CH50" s="21"/>
      <c r="CI50" s="34"/>
      <c r="CJ50" s="21"/>
      <c r="CK50" s="34"/>
      <c r="CL50" s="21"/>
      <c r="CM50" s="34"/>
      <c r="CN50" s="21"/>
      <c r="CO50" s="34"/>
      <c r="CP50" s="21"/>
      <c r="CQ50" s="34"/>
      <c r="CR50" s="21"/>
      <c r="CS50" s="34"/>
      <c r="CT50" s="21"/>
      <c r="CU50" s="34"/>
      <c r="CV50" s="21"/>
      <c r="CW50" s="34"/>
      <c r="CX50" s="21"/>
      <c r="CY50" s="34"/>
      <c r="CZ50" s="21"/>
      <c r="DA50" s="34"/>
      <c r="DB50" s="21"/>
      <c r="DC50" s="34"/>
      <c r="DD50" s="21"/>
      <c r="DE50" s="34"/>
      <c r="DF50" s="21"/>
      <c r="DG50" s="34"/>
      <c r="DH50" s="21"/>
      <c r="DI50" s="34"/>
      <c r="DJ50" s="21"/>
      <c r="DK50" s="34"/>
      <c r="DL50" s="21"/>
      <c r="DM50" s="34"/>
      <c r="DN50" s="21"/>
      <c r="DO50" s="34"/>
      <c r="DP50" s="21"/>
      <c r="DQ50" s="34"/>
      <c r="DR50" s="21"/>
      <c r="DS50" s="34"/>
      <c r="DT50" s="21"/>
      <c r="DU50" s="34"/>
      <c r="DV50" s="21"/>
      <c r="DW50" s="34"/>
      <c r="DX50" s="21"/>
      <c r="DY50" s="34"/>
      <c r="DZ50" s="21"/>
      <c r="EA50" s="34"/>
      <c r="EB50" s="21"/>
      <c r="EC50" s="34"/>
      <c r="ED50" s="21"/>
      <c r="EE50" s="34"/>
      <c r="EF50" s="21"/>
      <c r="EG50" s="34"/>
      <c r="EH50" s="21"/>
      <c r="EI50" s="34"/>
      <c r="EJ50" s="21"/>
      <c r="EK50" s="34"/>
      <c r="EL50" s="21"/>
      <c r="EM50" s="34"/>
      <c r="EN50" s="21"/>
      <c r="EO50" s="34"/>
      <c r="EP50" s="21"/>
      <c r="EQ50" s="34"/>
      <c r="ER50" s="21"/>
      <c r="ES50" s="34"/>
      <c r="ET50" s="21"/>
      <c r="EU50" s="34"/>
      <c r="EV50" s="21"/>
      <c r="EW50" s="34"/>
      <c r="EX50" s="21"/>
      <c r="EY50" s="34"/>
      <c r="EZ50" s="21"/>
      <c r="FA50" s="34"/>
      <c r="FB50" s="21"/>
      <c r="FC50" s="34"/>
      <c r="FD50" s="21"/>
      <c r="FE50" s="34"/>
      <c r="FF50" s="21"/>
      <c r="FG50" s="34"/>
      <c r="FH50" s="21"/>
      <c r="FI50" s="34"/>
      <c r="FJ50" s="21"/>
      <c r="FK50" s="34"/>
      <c r="FL50" s="21"/>
      <c r="FM50" s="34"/>
      <c r="FN50" s="21"/>
      <c r="FO50" s="34"/>
      <c r="FP50" s="21"/>
      <c r="FQ50" s="34"/>
      <c r="FR50" s="21"/>
      <c r="FS50" s="34"/>
      <c r="FT50" s="21"/>
      <c r="FU50" s="34"/>
      <c r="FV50" s="21"/>
      <c r="FW50" s="34"/>
      <c r="FX50" s="21"/>
      <c r="FY50" s="34"/>
      <c r="FZ50" s="21"/>
      <c r="GA50" s="34"/>
      <c r="GB50" s="21"/>
      <c r="GC50" s="34"/>
      <c r="GD50" s="21"/>
      <c r="GE50" s="34"/>
      <c r="GF50" s="21"/>
      <c r="GG50" s="34"/>
      <c r="GH50" s="21"/>
      <c r="GI50" s="34"/>
      <c r="GJ50" s="21"/>
      <c r="GK50" s="34"/>
      <c r="GL50" s="21"/>
      <c r="GM50" s="34"/>
      <c r="GN50" s="21"/>
      <c r="GO50" s="34"/>
      <c r="GP50" s="21"/>
      <c r="GQ50" s="34"/>
      <c r="GR50" s="21"/>
      <c r="GS50" s="34"/>
      <c r="GT50" s="21"/>
      <c r="GU50" s="34"/>
      <c r="GV50" s="21"/>
      <c r="GW50" s="34"/>
      <c r="GX50" s="21"/>
      <c r="GY50" s="34"/>
      <c r="GZ50" s="21"/>
      <c r="HA50" s="34"/>
      <c r="HB50" s="21"/>
      <c r="HC50" s="34"/>
      <c r="HD50" s="21"/>
      <c r="HE50" s="34"/>
      <c r="HF50" s="21"/>
      <c r="HG50" s="34"/>
      <c r="HH50" s="21"/>
      <c r="HI50" s="34"/>
      <c r="HJ50" s="21"/>
      <c r="HK50" s="34"/>
      <c r="HL50" s="21"/>
      <c r="HM50" s="34"/>
      <c r="HN50" s="21"/>
      <c r="HO50" s="34"/>
      <c r="HP50" s="21"/>
      <c r="HQ50" s="34"/>
      <c r="HR50" s="21"/>
      <c r="HS50" s="34"/>
      <c r="HT50" s="21"/>
      <c r="HU50" s="34"/>
      <c r="HV50" s="21"/>
      <c r="HW50" s="34"/>
      <c r="HX50" s="21"/>
      <c r="HY50" s="34"/>
      <c r="HZ50" s="21"/>
      <c r="IA50" s="34"/>
      <c r="IB50" s="21"/>
      <c r="IC50" s="34"/>
    </row>
    <row r="51" spans="1:237" ht="15.75" customHeight="1" x14ac:dyDescent="0.2">
      <c r="A51" s="23"/>
      <c r="B51" s="15" t="s">
        <v>214</v>
      </c>
      <c r="C51" s="23"/>
      <c r="D51" s="31">
        <v>19225747</v>
      </c>
      <c r="E51" s="23"/>
      <c r="F51" s="31">
        <v>24990369</v>
      </c>
    </row>
    <row r="52" spans="1:237" ht="15.75" hidden="1" customHeight="1" x14ac:dyDescent="0.2">
      <c r="A52" s="23"/>
      <c r="B52" s="15" t="s">
        <v>346</v>
      </c>
      <c r="C52" s="23"/>
      <c r="D52" s="31"/>
      <c r="E52" s="23"/>
      <c r="F52" s="31"/>
    </row>
    <row r="53" spans="1:237" ht="15.75" customHeight="1" x14ac:dyDescent="0.2">
      <c r="A53" s="23"/>
      <c r="B53" s="15" t="s">
        <v>328</v>
      </c>
      <c r="C53" s="23"/>
      <c r="D53" s="31">
        <v>29167833</v>
      </c>
      <c r="E53" s="23"/>
      <c r="F53" s="31">
        <v>50987947</v>
      </c>
    </row>
    <row r="54" spans="1:237" ht="15.75" customHeight="1" x14ac:dyDescent="0.2">
      <c r="A54" s="23"/>
      <c r="B54" s="23"/>
      <c r="C54" s="23"/>
      <c r="D54" s="29">
        <f>SUM(D51:D53)</f>
        <v>48393580</v>
      </c>
      <c r="E54" s="23"/>
      <c r="F54" s="29">
        <f>SUM(F51:F53)</f>
        <v>75978316</v>
      </c>
    </row>
    <row r="55" spans="1:237" ht="15.75" customHeight="1" x14ac:dyDescent="0.2">
      <c r="A55" s="23"/>
      <c r="B55" s="23"/>
      <c r="C55" s="23"/>
      <c r="D55" s="26"/>
      <c r="E55" s="26"/>
      <c r="F55" s="26"/>
    </row>
    <row r="56" spans="1:237" ht="15.75" customHeight="1" x14ac:dyDescent="0.2">
      <c r="A56" s="27" t="s">
        <v>350</v>
      </c>
      <c r="B56" s="23"/>
      <c r="C56" s="28"/>
      <c r="D56" s="32"/>
      <c r="E56" s="28"/>
      <c r="F56" s="32"/>
      <c r="G56" s="33"/>
      <c r="H56" s="15"/>
      <c r="I56" s="33"/>
      <c r="J56" s="15"/>
      <c r="K56" s="33"/>
      <c r="L56" s="15"/>
      <c r="M56" s="33"/>
      <c r="N56" s="15"/>
      <c r="O56" s="33"/>
      <c r="P56" s="15"/>
      <c r="Q56" s="33"/>
      <c r="R56" s="15"/>
      <c r="S56" s="33"/>
      <c r="T56" s="15"/>
      <c r="U56" s="33"/>
      <c r="V56" s="15"/>
      <c r="W56" s="33"/>
      <c r="X56" s="15"/>
      <c r="Y56" s="33"/>
      <c r="Z56" s="15"/>
      <c r="AA56" s="33"/>
      <c r="AB56" s="15"/>
      <c r="AC56" s="33"/>
      <c r="AD56" s="15"/>
      <c r="AE56" s="33"/>
      <c r="AF56" s="15"/>
      <c r="AG56" s="33"/>
      <c r="AH56" s="15"/>
      <c r="AI56" s="33"/>
      <c r="AJ56" s="15"/>
      <c r="AK56" s="33"/>
      <c r="AL56" s="15"/>
      <c r="AM56" s="33"/>
      <c r="AN56" s="15"/>
      <c r="AO56" s="33"/>
      <c r="AP56" s="15"/>
      <c r="AQ56" s="33"/>
      <c r="AR56" s="15"/>
      <c r="AS56" s="33"/>
      <c r="AT56" s="15"/>
      <c r="AU56" s="33"/>
      <c r="AV56" s="15"/>
      <c r="AW56" s="33"/>
      <c r="AX56" s="15"/>
      <c r="AY56" s="33"/>
      <c r="AZ56" s="21"/>
      <c r="BA56" s="34"/>
      <c r="BB56" s="21"/>
      <c r="BC56" s="34"/>
      <c r="BD56" s="21"/>
      <c r="BE56" s="34"/>
      <c r="BF56" s="21"/>
      <c r="BG56" s="34"/>
      <c r="BH56" s="21"/>
      <c r="BI56" s="34"/>
      <c r="BJ56" s="21"/>
      <c r="BK56" s="34"/>
      <c r="BL56" s="21"/>
      <c r="BM56" s="34"/>
      <c r="BN56" s="21"/>
      <c r="BO56" s="34"/>
      <c r="BP56" s="21"/>
      <c r="BQ56" s="34"/>
      <c r="BR56" s="21"/>
      <c r="BS56" s="34"/>
      <c r="BT56" s="21"/>
      <c r="BU56" s="34"/>
      <c r="BV56" s="21"/>
      <c r="BW56" s="34"/>
      <c r="BX56" s="21"/>
      <c r="BY56" s="34"/>
      <c r="BZ56" s="21"/>
      <c r="CA56" s="34"/>
      <c r="CB56" s="21"/>
      <c r="CC56" s="34"/>
      <c r="CD56" s="21"/>
      <c r="CE56" s="34"/>
      <c r="CF56" s="21"/>
      <c r="CG56" s="34"/>
      <c r="CH56" s="21"/>
      <c r="CI56" s="34"/>
      <c r="CJ56" s="21"/>
      <c r="CK56" s="34"/>
      <c r="CL56" s="21"/>
      <c r="CM56" s="34"/>
      <c r="CN56" s="21"/>
      <c r="CO56" s="34"/>
      <c r="CP56" s="21"/>
      <c r="CQ56" s="34"/>
      <c r="CR56" s="21"/>
      <c r="CS56" s="34"/>
      <c r="CT56" s="21"/>
      <c r="CU56" s="34"/>
      <c r="CV56" s="21"/>
      <c r="CW56" s="34"/>
      <c r="CX56" s="21"/>
      <c r="CY56" s="34"/>
      <c r="CZ56" s="21"/>
      <c r="DA56" s="34"/>
      <c r="DB56" s="21"/>
      <c r="DC56" s="34"/>
      <c r="DD56" s="21"/>
      <c r="DE56" s="34"/>
      <c r="DF56" s="21"/>
      <c r="DG56" s="34"/>
      <c r="DH56" s="21"/>
      <c r="DI56" s="34"/>
      <c r="DJ56" s="21"/>
      <c r="DK56" s="34"/>
      <c r="DL56" s="21"/>
      <c r="DM56" s="34"/>
      <c r="DN56" s="21"/>
      <c r="DO56" s="34"/>
      <c r="DP56" s="21"/>
      <c r="DQ56" s="34"/>
      <c r="DR56" s="21"/>
      <c r="DS56" s="34"/>
      <c r="DT56" s="21"/>
      <c r="DU56" s="34"/>
      <c r="DV56" s="21"/>
      <c r="DW56" s="34"/>
      <c r="DX56" s="21"/>
      <c r="DY56" s="34"/>
      <c r="DZ56" s="21"/>
      <c r="EA56" s="34"/>
      <c r="EB56" s="21"/>
      <c r="EC56" s="34"/>
      <c r="ED56" s="21"/>
      <c r="EE56" s="34"/>
      <c r="EF56" s="21"/>
      <c r="EG56" s="34"/>
      <c r="EH56" s="21"/>
      <c r="EI56" s="34"/>
      <c r="EJ56" s="21"/>
      <c r="EK56" s="34"/>
      <c r="EL56" s="21"/>
      <c r="EM56" s="34"/>
      <c r="EN56" s="21"/>
      <c r="EO56" s="34"/>
      <c r="EP56" s="21"/>
      <c r="EQ56" s="34"/>
      <c r="ER56" s="21"/>
      <c r="ES56" s="34"/>
      <c r="ET56" s="21"/>
      <c r="EU56" s="34"/>
      <c r="EV56" s="21"/>
      <c r="EW56" s="34"/>
      <c r="EX56" s="21"/>
      <c r="EY56" s="34"/>
      <c r="EZ56" s="21"/>
      <c r="FA56" s="34"/>
      <c r="FB56" s="21"/>
      <c r="FC56" s="34"/>
      <c r="FD56" s="21"/>
      <c r="FE56" s="34"/>
      <c r="FF56" s="21"/>
      <c r="FG56" s="34"/>
      <c r="FH56" s="21"/>
      <c r="FI56" s="34"/>
      <c r="FJ56" s="21"/>
      <c r="FK56" s="34"/>
      <c r="FL56" s="21"/>
      <c r="FM56" s="34"/>
      <c r="FN56" s="21"/>
      <c r="FO56" s="34"/>
      <c r="FP56" s="21"/>
      <c r="FQ56" s="34"/>
      <c r="FR56" s="21"/>
      <c r="FS56" s="34"/>
      <c r="FT56" s="21"/>
      <c r="FU56" s="34"/>
      <c r="FV56" s="21"/>
      <c r="FW56" s="34"/>
      <c r="FX56" s="21"/>
      <c r="FY56" s="34"/>
      <c r="FZ56" s="21"/>
      <c r="GA56" s="34"/>
      <c r="GB56" s="21"/>
      <c r="GC56" s="34"/>
      <c r="GD56" s="21"/>
      <c r="GE56" s="34"/>
      <c r="GF56" s="21"/>
      <c r="GG56" s="34"/>
      <c r="GH56" s="21"/>
      <c r="GI56" s="34"/>
      <c r="GJ56" s="21"/>
      <c r="GK56" s="34"/>
      <c r="GL56" s="21"/>
      <c r="GM56" s="34"/>
      <c r="GN56" s="21"/>
      <c r="GO56" s="34"/>
      <c r="GP56" s="21"/>
      <c r="GQ56" s="34"/>
      <c r="GR56" s="21"/>
      <c r="GS56" s="34"/>
      <c r="GT56" s="21"/>
      <c r="GU56" s="34"/>
      <c r="GV56" s="21"/>
      <c r="GW56" s="34"/>
      <c r="GX56" s="21"/>
      <c r="GY56" s="34"/>
      <c r="GZ56" s="21"/>
      <c r="HA56" s="34"/>
      <c r="HB56" s="21"/>
      <c r="HC56" s="34"/>
      <c r="HD56" s="21"/>
      <c r="HE56" s="34"/>
      <c r="HF56" s="21"/>
      <c r="HG56" s="34"/>
      <c r="HH56" s="21"/>
      <c r="HI56" s="34"/>
      <c r="HJ56" s="21"/>
      <c r="HK56" s="34"/>
      <c r="HL56" s="21"/>
      <c r="HM56" s="34"/>
      <c r="HN56" s="21"/>
      <c r="HO56" s="34"/>
      <c r="HP56" s="21"/>
      <c r="HQ56" s="34"/>
      <c r="HR56" s="21"/>
      <c r="HS56" s="34"/>
      <c r="HT56" s="21"/>
      <c r="HU56" s="34"/>
      <c r="HV56" s="21"/>
      <c r="HW56" s="34"/>
      <c r="HX56" s="21"/>
      <c r="HY56" s="34"/>
      <c r="HZ56" s="21"/>
      <c r="IA56" s="34"/>
      <c r="IB56" s="21"/>
      <c r="IC56" s="34"/>
    </row>
    <row r="57" spans="1:237" ht="15.75" customHeight="1" x14ac:dyDescent="0.2">
      <c r="A57" s="23"/>
      <c r="B57" s="15" t="s">
        <v>357</v>
      </c>
      <c r="C57" s="23"/>
      <c r="D57" s="14">
        <v>14472966</v>
      </c>
      <c r="E57" s="23"/>
      <c r="F57" s="31">
        <v>8777409</v>
      </c>
    </row>
    <row r="58" spans="1:237" ht="15.75" customHeight="1" x14ac:dyDescent="0.2">
      <c r="A58" s="23"/>
      <c r="B58" s="15" t="s">
        <v>351</v>
      </c>
      <c r="C58" s="23"/>
      <c r="D58" s="14">
        <v>25000000</v>
      </c>
      <c r="E58" s="23"/>
      <c r="F58" s="14">
        <v>25000000</v>
      </c>
    </row>
    <row r="59" spans="1:237" ht="15.75" customHeight="1" x14ac:dyDescent="0.2">
      <c r="A59" s="23"/>
      <c r="B59" s="23"/>
      <c r="C59" s="23"/>
      <c r="D59" s="29">
        <f>SUM(D57:D58)</f>
        <v>39472966</v>
      </c>
      <c r="E59" s="23"/>
      <c r="F59" s="29">
        <f>SUM(F57:F58)</f>
        <v>33777409</v>
      </c>
    </row>
    <row r="60" spans="1:237" ht="8.25" customHeight="1" x14ac:dyDescent="0.2">
      <c r="A60" s="23"/>
      <c r="B60" s="23"/>
      <c r="C60" s="23"/>
      <c r="D60" s="26"/>
      <c r="E60" s="26"/>
      <c r="F60" s="26"/>
    </row>
    <row r="61" spans="1:237" ht="15.75" customHeight="1" x14ac:dyDescent="0.2">
      <c r="A61" s="23"/>
      <c r="B61" s="23"/>
      <c r="C61" s="23"/>
      <c r="D61" s="26"/>
      <c r="E61" s="26"/>
      <c r="F61" s="26"/>
    </row>
    <row r="62" spans="1:237" ht="15.75" customHeight="1" thickBot="1" x14ac:dyDescent="0.25">
      <c r="A62" s="24" t="s">
        <v>145</v>
      </c>
      <c r="B62" s="28"/>
      <c r="C62" s="28"/>
      <c r="D62" s="35">
        <f>+D14+D25+D32+D49+D54+D43+D59-1</f>
        <v>33870225943</v>
      </c>
      <c r="E62" s="28"/>
      <c r="F62" s="35">
        <f>+F14+F25+F32+F49+F54+F43+F59-1</f>
        <v>30009637449</v>
      </c>
    </row>
    <row r="63" spans="1:237" ht="15.75" customHeight="1" x14ac:dyDescent="0.2">
      <c r="A63" s="23"/>
      <c r="B63" s="23"/>
      <c r="C63" s="23"/>
      <c r="D63" s="30"/>
      <c r="E63" s="26"/>
      <c r="F63" s="30"/>
    </row>
    <row r="64" spans="1:237" ht="15.75" customHeight="1" x14ac:dyDescent="0.2">
      <c r="A64" s="24" t="s">
        <v>5</v>
      </c>
      <c r="B64" s="28"/>
      <c r="C64" s="28"/>
      <c r="D64" s="30"/>
      <c r="E64" s="26"/>
      <c r="F64" s="30"/>
    </row>
    <row r="65" spans="1:8" ht="11.25" customHeight="1" x14ac:dyDescent="0.2">
      <c r="A65" s="23"/>
      <c r="B65" s="28"/>
      <c r="C65" s="28"/>
      <c r="D65" s="30"/>
      <c r="E65" s="30"/>
      <c r="F65" s="30"/>
    </row>
    <row r="66" spans="1:8" ht="15.75" customHeight="1" x14ac:dyDescent="0.2">
      <c r="A66" s="24" t="s">
        <v>4</v>
      </c>
      <c r="B66" s="23"/>
      <c r="C66" s="23"/>
      <c r="D66" s="26"/>
      <c r="E66" s="26"/>
      <c r="F66" s="26"/>
    </row>
    <row r="67" spans="1:8" ht="15.75" customHeight="1" x14ac:dyDescent="0.2">
      <c r="A67" s="24"/>
      <c r="B67" s="15" t="s">
        <v>367</v>
      </c>
      <c r="C67" s="23"/>
      <c r="D67" s="31">
        <v>341336781</v>
      </c>
      <c r="E67" s="26"/>
      <c r="F67" s="14">
        <v>395717099</v>
      </c>
    </row>
    <row r="68" spans="1:8" ht="15.75" customHeight="1" x14ac:dyDescent="0.2">
      <c r="A68" s="24"/>
      <c r="B68" s="15" t="s">
        <v>368</v>
      </c>
      <c r="C68" s="23"/>
      <c r="D68" s="31">
        <v>-1005736946</v>
      </c>
      <c r="E68" s="26"/>
      <c r="F68" s="14">
        <v>-945296781</v>
      </c>
    </row>
    <row r="69" spans="1:8" ht="15.75" customHeight="1" x14ac:dyDescent="0.2">
      <c r="A69" s="24"/>
      <c r="B69" s="15" t="s">
        <v>324</v>
      </c>
      <c r="C69" s="23"/>
      <c r="D69" s="14">
        <v>3040854557</v>
      </c>
      <c r="E69" s="26"/>
      <c r="F69" s="14">
        <v>2320677209</v>
      </c>
    </row>
    <row r="70" spans="1:8" ht="15.75" customHeight="1" x14ac:dyDescent="0.2">
      <c r="A70" s="24"/>
      <c r="B70" s="15" t="s">
        <v>417</v>
      </c>
      <c r="C70" s="23"/>
      <c r="D70" s="14">
        <v>184234003</v>
      </c>
      <c r="E70" s="26"/>
      <c r="F70" s="14">
        <v>0</v>
      </c>
    </row>
    <row r="71" spans="1:8" ht="15.75" customHeight="1" x14ac:dyDescent="0.2">
      <c r="A71" s="24"/>
      <c r="B71" s="15" t="s">
        <v>418</v>
      </c>
      <c r="C71" s="23"/>
      <c r="D71" s="14">
        <v>144996204</v>
      </c>
      <c r="E71" s="26"/>
      <c r="F71" s="14">
        <v>0</v>
      </c>
    </row>
    <row r="72" spans="1:8" ht="15.75" customHeight="1" x14ac:dyDescent="0.2">
      <c r="A72" s="24"/>
      <c r="B72" s="15" t="s">
        <v>382</v>
      </c>
      <c r="C72" s="23"/>
      <c r="D72" s="14">
        <v>-511</v>
      </c>
      <c r="E72" s="26"/>
      <c r="F72" s="14">
        <v>106542478</v>
      </c>
    </row>
    <row r="73" spans="1:8" ht="15.75" customHeight="1" x14ac:dyDescent="0.2">
      <c r="A73" s="24"/>
      <c r="B73" s="15" t="s">
        <v>369</v>
      </c>
      <c r="C73" s="23"/>
      <c r="D73" s="14">
        <v>246960449</v>
      </c>
      <c r="E73" s="26"/>
      <c r="F73" s="14">
        <v>354827184</v>
      </c>
    </row>
    <row r="74" spans="1:8" ht="15.75" customHeight="1" x14ac:dyDescent="0.2">
      <c r="A74" s="23"/>
      <c r="B74" s="15" t="s">
        <v>370</v>
      </c>
      <c r="C74" s="23"/>
      <c r="D74" s="14">
        <v>88210020</v>
      </c>
      <c r="E74" s="26"/>
      <c r="F74" s="14">
        <v>88210020</v>
      </c>
    </row>
    <row r="75" spans="1:8" ht="15.75" customHeight="1" x14ac:dyDescent="0.2">
      <c r="A75" s="28"/>
      <c r="B75" s="23"/>
      <c r="C75" s="23"/>
      <c r="D75" s="29">
        <f>SUM(D67:D74)</f>
        <v>3040854557</v>
      </c>
      <c r="E75" s="26"/>
      <c r="F75" s="29">
        <f>SUM(F67:F74)</f>
        <v>2320677209</v>
      </c>
    </row>
    <row r="76" spans="1:8" ht="15.75" customHeight="1" x14ac:dyDescent="0.2">
      <c r="A76" s="27" t="s">
        <v>292</v>
      </c>
      <c r="B76" s="23"/>
      <c r="C76" s="23"/>
      <c r="D76" s="30"/>
      <c r="E76" s="26"/>
      <c r="F76" s="30"/>
    </row>
    <row r="77" spans="1:8" ht="15.75" customHeight="1" x14ac:dyDescent="0.2">
      <c r="A77" s="36"/>
      <c r="B77" s="21" t="s">
        <v>226</v>
      </c>
      <c r="C77" s="37"/>
      <c r="D77" s="31">
        <v>5564241873</v>
      </c>
      <c r="E77" s="31"/>
      <c r="F77" s="31">
        <v>5527703361</v>
      </c>
    </row>
    <row r="78" spans="1:8" ht="15.75" customHeight="1" x14ac:dyDescent="0.2">
      <c r="A78" s="37"/>
      <c r="B78" s="21" t="s">
        <v>227</v>
      </c>
      <c r="C78" s="37"/>
      <c r="D78" s="31">
        <v>5463666111</v>
      </c>
      <c r="E78" s="31"/>
      <c r="F78" s="31">
        <v>5410996498</v>
      </c>
      <c r="H78" s="31"/>
    </row>
    <row r="79" spans="1:8" ht="15.75" customHeight="1" x14ac:dyDescent="0.2">
      <c r="A79" s="37"/>
      <c r="B79" s="21" t="s">
        <v>235</v>
      </c>
      <c r="C79" s="37"/>
      <c r="D79" s="31">
        <v>266429803</v>
      </c>
      <c r="E79" s="31"/>
      <c r="F79" s="31">
        <v>261755894</v>
      </c>
      <c r="H79" s="31"/>
    </row>
    <row r="80" spans="1:8" ht="15.75" customHeight="1" x14ac:dyDescent="0.2">
      <c r="A80" s="37"/>
      <c r="B80" s="21" t="s">
        <v>239</v>
      </c>
      <c r="C80" s="37"/>
      <c r="D80" s="31">
        <v>160659995</v>
      </c>
      <c r="E80" s="31"/>
      <c r="F80" s="31">
        <v>66504496</v>
      </c>
      <c r="H80" s="31"/>
    </row>
    <row r="81" spans="1:51" ht="15.75" customHeight="1" x14ac:dyDescent="0.2">
      <c r="A81" s="37"/>
      <c r="B81" s="21" t="s">
        <v>353</v>
      </c>
      <c r="C81" s="37"/>
      <c r="D81" s="31">
        <v>180617954</v>
      </c>
      <c r="E81" s="31"/>
      <c r="F81" s="31">
        <v>177390010</v>
      </c>
      <c r="H81" s="31"/>
    </row>
    <row r="82" spans="1:51" ht="15.75" customHeight="1" x14ac:dyDescent="0.2">
      <c r="A82" s="37"/>
      <c r="B82" s="21" t="s">
        <v>240</v>
      </c>
      <c r="C82" s="37"/>
      <c r="D82" s="31">
        <f>432345079+2278955</f>
        <v>434624034</v>
      </c>
      <c r="E82" s="31"/>
      <c r="F82" s="31">
        <v>395360919</v>
      </c>
      <c r="G82" s="38"/>
      <c r="H82" s="31"/>
    </row>
    <row r="83" spans="1:51" ht="15.75" customHeight="1" x14ac:dyDescent="0.2">
      <c r="A83" s="37"/>
      <c r="B83" s="21" t="s">
        <v>273</v>
      </c>
      <c r="C83" s="37"/>
      <c r="D83" s="31">
        <v>187663459</v>
      </c>
      <c r="E83" s="31"/>
      <c r="F83" s="31">
        <v>171258788</v>
      </c>
      <c r="H83" s="31"/>
    </row>
    <row r="84" spans="1:51" ht="15.75" customHeight="1" x14ac:dyDescent="0.2">
      <c r="A84" s="37"/>
      <c r="B84" s="21" t="s">
        <v>6</v>
      </c>
      <c r="C84" s="37"/>
      <c r="D84" s="31">
        <v>1205541864</v>
      </c>
      <c r="E84" s="31"/>
      <c r="F84" s="31">
        <v>1127976370</v>
      </c>
      <c r="H84" s="31"/>
    </row>
    <row r="85" spans="1:51" ht="15.75" customHeight="1" x14ac:dyDescent="0.2">
      <c r="A85" s="37"/>
      <c r="B85" s="21" t="s">
        <v>293</v>
      </c>
      <c r="C85" s="37"/>
      <c r="D85" s="31">
        <f>64022691+3132465</f>
        <v>67155156</v>
      </c>
      <c r="E85" s="31"/>
      <c r="F85" s="31">
        <v>67155037</v>
      </c>
      <c r="G85" s="38"/>
      <c r="H85" s="31"/>
    </row>
    <row r="86" spans="1:51" ht="15.75" customHeight="1" x14ac:dyDescent="0.2">
      <c r="A86" s="37"/>
      <c r="B86" s="21" t="s">
        <v>294</v>
      </c>
      <c r="C86" s="37"/>
      <c r="D86" s="31">
        <f>-436166121-44983224-35908683-50882759-186201124-86655987-470655774-31652132</f>
        <v>-1343105804</v>
      </c>
      <c r="E86" s="31"/>
      <c r="F86" s="31">
        <v>-743368474</v>
      </c>
    </row>
    <row r="87" spans="1:51" s="40" customFormat="1" ht="15.75" customHeight="1" x14ac:dyDescent="0.2">
      <c r="A87" s="37"/>
      <c r="B87" s="37"/>
      <c r="C87" s="37"/>
      <c r="D87" s="29">
        <f>SUM(D77:D86)</f>
        <v>12187494445</v>
      </c>
      <c r="E87" s="39"/>
      <c r="F87" s="29">
        <f>SUM(F77:F86)</f>
        <v>12462732899</v>
      </c>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row>
    <row r="88" spans="1:51" ht="9.75" customHeight="1" x14ac:dyDescent="0.2">
      <c r="A88" s="37"/>
      <c r="B88" s="36"/>
      <c r="C88" s="36"/>
      <c r="D88" s="30"/>
      <c r="E88" s="39"/>
      <c r="F88" s="30"/>
    </row>
    <row r="89" spans="1:51" ht="15.75" customHeight="1" x14ac:dyDescent="0.2">
      <c r="A89" s="24" t="s">
        <v>371</v>
      </c>
      <c r="B89" s="23"/>
      <c r="C89" s="23"/>
      <c r="D89" s="26"/>
      <c r="E89" s="26"/>
      <c r="F89" s="26"/>
    </row>
    <row r="90" spans="1:51" ht="15.75" customHeight="1" x14ac:dyDescent="0.2">
      <c r="A90" s="23"/>
      <c r="B90" s="15" t="s">
        <v>372</v>
      </c>
      <c r="C90" s="23"/>
      <c r="D90" s="14">
        <v>219408667</v>
      </c>
      <c r="E90" s="26"/>
      <c r="F90" s="14">
        <v>219408667</v>
      </c>
    </row>
    <row r="91" spans="1:51" ht="15.75" customHeight="1" x14ac:dyDescent="0.2">
      <c r="A91" s="23"/>
      <c r="B91" s="15" t="s">
        <v>373</v>
      </c>
      <c r="C91" s="23"/>
      <c r="D91" s="14">
        <v>-215358434</v>
      </c>
      <c r="E91" s="26"/>
      <c r="F91" s="14">
        <v>-191059493</v>
      </c>
    </row>
    <row r="92" spans="1:51" ht="15.75" customHeight="1" x14ac:dyDescent="0.2">
      <c r="A92" s="23"/>
      <c r="B92" s="15" t="s">
        <v>374</v>
      </c>
      <c r="C92" s="23"/>
      <c r="D92" s="14">
        <v>11815403</v>
      </c>
      <c r="E92" s="26"/>
      <c r="F92" s="14">
        <v>29613742</v>
      </c>
    </row>
    <row r="93" spans="1:51" ht="15.75" customHeight="1" x14ac:dyDescent="0.2">
      <c r="A93" s="28"/>
      <c r="B93" s="23"/>
      <c r="C93" s="23"/>
      <c r="D93" s="29">
        <f>SUM(D90:D92)</f>
        <v>15865636</v>
      </c>
      <c r="E93" s="26"/>
      <c r="F93" s="29">
        <f>SUM(F90:F92)</f>
        <v>57962916</v>
      </c>
    </row>
    <row r="94" spans="1:51" ht="7.5" customHeight="1" x14ac:dyDescent="0.2">
      <c r="A94" s="37"/>
      <c r="B94" s="36"/>
      <c r="C94" s="36"/>
      <c r="D94" s="30"/>
      <c r="E94" s="39"/>
      <c r="F94" s="30"/>
    </row>
    <row r="95" spans="1:51" ht="15.75" customHeight="1" thickBot="1" x14ac:dyDescent="0.25">
      <c r="A95" s="41" t="s">
        <v>146</v>
      </c>
      <c r="B95" s="36"/>
      <c r="C95" s="36"/>
      <c r="D95" s="35">
        <f>+D87+D75+D93</f>
        <v>15244214638</v>
      </c>
      <c r="E95" s="39"/>
      <c r="F95" s="35">
        <f>+F87+F75+F93</f>
        <v>14841373024</v>
      </c>
    </row>
    <row r="96" spans="1:51" ht="15.95" customHeight="1" x14ac:dyDescent="0.2">
      <c r="A96" s="37"/>
      <c r="B96" s="37"/>
      <c r="C96" s="37"/>
      <c r="D96" s="42"/>
      <c r="E96" s="39"/>
      <c r="F96" s="42"/>
    </row>
    <row r="97" spans="1:51" ht="15.75" customHeight="1" thickBot="1" x14ac:dyDescent="0.25">
      <c r="A97" s="43" t="s">
        <v>7</v>
      </c>
      <c r="B97" s="36"/>
      <c r="C97" s="36"/>
      <c r="D97" s="44">
        <f>+D62+D95</f>
        <v>49114440581</v>
      </c>
      <c r="E97" s="39"/>
      <c r="F97" s="44">
        <f>+F62+F95</f>
        <v>44851010473</v>
      </c>
    </row>
    <row r="98" spans="1:51" s="14" customFormat="1" ht="15" customHeight="1" thickTop="1" x14ac:dyDescent="0.2">
      <c r="A98" s="23"/>
      <c r="B98" s="28"/>
      <c r="C98" s="28"/>
      <c r="D98" s="30"/>
      <c r="E98" s="26"/>
      <c r="F98" s="30"/>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row>
    <row r="99" spans="1:51" s="14" customFormat="1" ht="15" customHeight="1" x14ac:dyDescent="0.2">
      <c r="A99" s="23"/>
      <c r="B99" s="28"/>
      <c r="C99" s="28"/>
      <c r="D99" s="30"/>
      <c r="E99" s="26"/>
      <c r="F99" s="30"/>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row>
    <row r="100" spans="1:51" s="14" customFormat="1" ht="15" customHeight="1" x14ac:dyDescent="0.2">
      <c r="A100" s="455" t="s">
        <v>295</v>
      </c>
      <c r="B100" s="455"/>
      <c r="C100" s="455"/>
      <c r="D100" s="455"/>
      <c r="E100" s="455"/>
      <c r="F100" s="455"/>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row>
    <row r="101" spans="1:51" s="14" customFormat="1" ht="15.75" customHeight="1" x14ac:dyDescent="0.2">
      <c r="A101" s="45"/>
      <c r="B101" s="45"/>
      <c r="C101" s="45"/>
      <c r="D101" s="30"/>
      <c r="E101" s="45"/>
      <c r="F101" s="30"/>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row>
    <row r="102" spans="1:51" s="14" customFormat="1" ht="15.75" customHeight="1" x14ac:dyDescent="0.2">
      <c r="A102" s="45"/>
      <c r="B102" s="45"/>
      <c r="C102" s="45"/>
      <c r="D102" s="30"/>
      <c r="E102" s="45"/>
      <c r="F102" s="30"/>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row>
    <row r="103" spans="1:51" s="14" customFormat="1" ht="15.75" customHeight="1" x14ac:dyDescent="0.2">
      <c r="A103" s="45"/>
      <c r="B103" s="45"/>
      <c r="C103" s="45"/>
      <c r="D103" s="30"/>
      <c r="E103" s="45"/>
      <c r="F103" s="30"/>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row>
    <row r="104" spans="1:51" s="14" customFormat="1" ht="15.75" customHeight="1" x14ac:dyDescent="0.2">
      <c r="A104" s="456"/>
      <c r="B104" s="456"/>
      <c r="C104" s="457"/>
      <c r="D104" s="457"/>
      <c r="E104" s="26"/>
      <c r="F104" s="19"/>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row>
    <row r="105" spans="1:51" s="14" customFormat="1" ht="15.75" customHeight="1" x14ac:dyDescent="0.2">
      <c r="A105" s="451"/>
      <c r="B105" s="451"/>
      <c r="C105" s="452"/>
      <c r="D105" s="452"/>
      <c r="E105" s="26"/>
      <c r="F105" s="46"/>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row>
    <row r="106" spans="1:51" s="14" customFormat="1" ht="15.75" customHeight="1" x14ac:dyDescent="0.2">
      <c r="C106" s="453"/>
      <c r="D106" s="453"/>
      <c r="E106" s="15"/>
      <c r="F106" s="23"/>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row>
    <row r="107" spans="1:51" s="14" customFormat="1" ht="15.75" customHeight="1" x14ac:dyDescent="0.2">
      <c r="B107" s="20"/>
      <c r="C107" s="20"/>
      <c r="D107" s="17"/>
      <c r="E107" s="18"/>
      <c r="F107" s="17"/>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row>
    <row r="108" spans="1:51" s="14" customFormat="1" ht="15.75" customHeight="1" x14ac:dyDescent="0.2">
      <c r="B108" s="13"/>
      <c r="C108" s="13"/>
      <c r="D108" s="17"/>
      <c r="E108" s="19"/>
      <c r="F108" s="17"/>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row>
    <row r="109" spans="1:51" s="14" customFormat="1" ht="15.75" customHeight="1" x14ac:dyDescent="0.2">
      <c r="B109" s="13"/>
      <c r="C109" s="13"/>
      <c r="D109" s="17"/>
      <c r="F109" s="17"/>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row>
    <row r="110" spans="1:51" s="14" customFormat="1" ht="15.75" customHeight="1" x14ac:dyDescent="0.2">
      <c r="B110" s="13"/>
      <c r="C110" s="13"/>
      <c r="D110" s="17"/>
      <c r="F110" s="17"/>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row>
    <row r="111" spans="1:51" s="14" customFormat="1" ht="15.75" customHeight="1" x14ac:dyDescent="0.2">
      <c r="B111" s="20"/>
      <c r="C111" s="20"/>
      <c r="D111" s="17"/>
      <c r="F111" s="17"/>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row>
    <row r="112" spans="1:51" s="14" customFormat="1" ht="15.75" customHeight="1" x14ac:dyDescent="0.2">
      <c r="D112" s="23"/>
      <c r="E112" s="15"/>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row>
    <row r="113" spans="4:51" s="14" customFormat="1" ht="15.75" customHeight="1" x14ac:dyDescent="0.2">
      <c r="D113" s="23"/>
      <c r="E113" s="15"/>
      <c r="F113" s="23"/>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row>
    <row r="114" spans="4:51" s="14" customFormat="1" ht="15.75" customHeight="1" x14ac:dyDescent="0.2">
      <c r="D114" s="23"/>
      <c r="E114" s="15"/>
      <c r="F114" s="23"/>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row>
    <row r="115" spans="4:51" s="14" customFormat="1" ht="15.75" customHeight="1" x14ac:dyDescent="0.2">
      <c r="D115" s="23"/>
      <c r="E115" s="15"/>
      <c r="F115" s="23"/>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row>
    <row r="116" spans="4:51" s="14" customFormat="1" ht="15.75" customHeight="1" x14ac:dyDescent="0.2">
      <c r="D116" s="23"/>
      <c r="E116" s="15"/>
      <c r="F116" s="23"/>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row>
    <row r="117" spans="4:51" s="14" customFormat="1" ht="15.75" customHeight="1" x14ac:dyDescent="0.2">
      <c r="D117" s="23"/>
      <c r="E117" s="15"/>
      <c r="F117" s="23"/>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row>
    <row r="118" spans="4:51" s="14" customFormat="1" ht="15.75" customHeight="1" x14ac:dyDescent="0.2">
      <c r="E118" s="15"/>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row>
    <row r="119" spans="4:51" s="14" customFormat="1" ht="15.75" customHeight="1" x14ac:dyDescent="0.2">
      <c r="D119" s="23"/>
      <c r="E119" s="15"/>
      <c r="F119" s="23"/>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row>
    <row r="120" spans="4:51" s="14" customFormat="1" ht="15.75" customHeight="1" x14ac:dyDescent="0.2">
      <c r="D120" s="23"/>
      <c r="E120" s="15"/>
      <c r="F120" s="23"/>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row>
    <row r="121" spans="4:51" s="14" customFormat="1" ht="15.75" customHeight="1" x14ac:dyDescent="0.2">
      <c r="D121" s="23"/>
      <c r="E121" s="15"/>
      <c r="F121" s="23"/>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row>
    <row r="122" spans="4:51" s="14" customFormat="1" ht="15.75" customHeight="1" x14ac:dyDescent="0.2">
      <c r="D122" s="23"/>
      <c r="E122" s="15"/>
      <c r="F122" s="23"/>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row>
    <row r="123" spans="4:51" s="14" customFormat="1" ht="15.75" customHeight="1" x14ac:dyDescent="0.2">
      <c r="D123" s="23"/>
      <c r="E123" s="15"/>
      <c r="F123" s="23"/>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row>
    <row r="124" spans="4:51" s="14" customFormat="1" ht="15.75" customHeight="1" x14ac:dyDescent="0.2">
      <c r="D124" s="23"/>
      <c r="E124" s="15"/>
      <c r="F124" s="23"/>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row>
    <row r="125" spans="4:51" s="14" customFormat="1" ht="15.75" customHeight="1" x14ac:dyDescent="0.2">
      <c r="D125" s="23"/>
      <c r="E125" s="15"/>
      <c r="F125" s="23"/>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row>
    <row r="126" spans="4:51" s="14" customFormat="1" ht="15.75" customHeight="1" x14ac:dyDescent="0.2">
      <c r="D126" s="23"/>
      <c r="E126" s="15"/>
      <c r="F126" s="23"/>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row>
    <row r="127" spans="4:51" s="14" customFormat="1" ht="15.75" customHeight="1" x14ac:dyDescent="0.2">
      <c r="D127" s="23"/>
      <c r="E127" s="15"/>
      <c r="F127" s="23"/>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row>
    <row r="128" spans="4:51" s="14" customFormat="1" ht="15.75" customHeight="1" x14ac:dyDescent="0.2">
      <c r="D128" s="23"/>
      <c r="E128" s="15"/>
      <c r="F128" s="23"/>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row>
    <row r="129" spans="4:51" s="14" customFormat="1" ht="15.75" customHeight="1" x14ac:dyDescent="0.2">
      <c r="D129" s="23"/>
      <c r="E129" s="15"/>
      <c r="F129" s="23"/>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row>
    <row r="130" spans="4:51" s="14" customFormat="1" ht="15.75" customHeight="1" x14ac:dyDescent="0.2">
      <c r="D130" s="23"/>
      <c r="E130" s="15"/>
      <c r="F130" s="23"/>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row>
    <row r="131" spans="4:51" s="14" customFormat="1" ht="15.75" customHeight="1" x14ac:dyDescent="0.2">
      <c r="D131" s="23"/>
      <c r="E131" s="15"/>
      <c r="F131" s="23"/>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row>
    <row r="132" spans="4:51" s="14" customFormat="1" ht="15.75" customHeight="1" x14ac:dyDescent="0.2">
      <c r="D132" s="23"/>
      <c r="E132" s="15"/>
      <c r="F132" s="23"/>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row>
    <row r="133" spans="4:51" s="14" customFormat="1" ht="15.75" customHeight="1" x14ac:dyDescent="0.2">
      <c r="D133" s="23"/>
      <c r="E133" s="15"/>
      <c r="F133" s="23"/>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row>
    <row r="134" spans="4:51" s="14" customFormat="1" ht="15.75" customHeight="1" x14ac:dyDescent="0.2">
      <c r="D134" s="23"/>
      <c r="E134" s="15"/>
      <c r="F134" s="23"/>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row>
    <row r="135" spans="4:51" s="14" customFormat="1" ht="15.75" customHeight="1" x14ac:dyDescent="0.2">
      <c r="D135" s="23"/>
      <c r="E135" s="15"/>
      <c r="F135" s="23"/>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row>
    <row r="136" spans="4:51" s="14" customFormat="1" ht="15.75" customHeight="1" x14ac:dyDescent="0.2">
      <c r="D136" s="23"/>
      <c r="E136" s="15"/>
      <c r="F136" s="23"/>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row>
    <row r="137" spans="4:51" s="14" customFormat="1" ht="15.75" customHeight="1" x14ac:dyDescent="0.2">
      <c r="D137" s="23"/>
      <c r="E137" s="15"/>
      <c r="F137" s="23"/>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row>
    <row r="138" spans="4:51" s="14" customFormat="1" ht="15.75" customHeight="1" x14ac:dyDescent="0.2">
      <c r="D138" s="23"/>
      <c r="E138" s="15"/>
      <c r="F138" s="23"/>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row>
    <row r="139" spans="4:51" s="14" customFormat="1" ht="15.75" customHeight="1" x14ac:dyDescent="0.2">
      <c r="D139" s="23"/>
      <c r="E139" s="15"/>
      <c r="F139" s="23"/>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row>
    <row r="140" spans="4:51" s="14" customFormat="1" ht="15.75" customHeight="1" x14ac:dyDescent="0.2">
      <c r="D140" s="23"/>
      <c r="E140" s="15"/>
      <c r="F140" s="23"/>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row>
    <row r="141" spans="4:51" s="14" customFormat="1" ht="15.75" customHeight="1" x14ac:dyDescent="0.2">
      <c r="D141" s="23"/>
      <c r="E141" s="15"/>
      <c r="F141" s="23"/>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row>
    <row r="142" spans="4:51" s="14" customFormat="1" ht="15.75" customHeight="1" x14ac:dyDescent="0.2">
      <c r="D142" s="23"/>
      <c r="E142" s="15"/>
      <c r="F142" s="23"/>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row>
    <row r="143" spans="4:51" s="14" customFormat="1" ht="15.75" customHeight="1" x14ac:dyDescent="0.2">
      <c r="D143" s="23"/>
      <c r="E143" s="15"/>
      <c r="F143" s="23"/>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row>
    <row r="144" spans="4:51" s="14" customFormat="1" ht="15.75" customHeight="1" x14ac:dyDescent="0.2">
      <c r="D144" s="23"/>
      <c r="E144" s="15"/>
      <c r="F144" s="23"/>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row>
    <row r="145" spans="4:51" s="14" customFormat="1" ht="15.75" customHeight="1" x14ac:dyDescent="0.2">
      <c r="D145" s="23"/>
      <c r="E145" s="15"/>
      <c r="F145" s="23"/>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row>
    <row r="146" spans="4:51" s="14" customFormat="1" ht="15.75" customHeight="1" x14ac:dyDescent="0.2">
      <c r="D146" s="23"/>
      <c r="E146" s="15"/>
      <c r="F146" s="23"/>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row>
    <row r="147" spans="4:51" s="14" customFormat="1" ht="15.75" customHeight="1" x14ac:dyDescent="0.2">
      <c r="D147" s="23"/>
      <c r="E147" s="15"/>
      <c r="F147" s="23"/>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row>
    <row r="148" spans="4:51" s="14" customFormat="1" ht="15.75" customHeight="1" x14ac:dyDescent="0.2">
      <c r="D148" s="23"/>
      <c r="E148" s="15"/>
      <c r="F148" s="23"/>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row>
    <row r="149" spans="4:51" s="14" customFormat="1" ht="15.75" customHeight="1" x14ac:dyDescent="0.2">
      <c r="D149" s="23"/>
      <c r="E149" s="15"/>
      <c r="F149" s="23"/>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row>
    <row r="150" spans="4:51" s="14" customFormat="1" ht="15.75" customHeight="1" x14ac:dyDescent="0.2">
      <c r="D150" s="23"/>
      <c r="E150" s="15"/>
      <c r="F150" s="23"/>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row>
    <row r="151" spans="4:51" s="14" customFormat="1" ht="15.75" customHeight="1" x14ac:dyDescent="0.2">
      <c r="D151" s="23"/>
      <c r="E151" s="15"/>
      <c r="F151" s="23"/>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row>
    <row r="152" spans="4:51" s="14" customFormat="1" ht="15.75" customHeight="1" x14ac:dyDescent="0.2">
      <c r="D152" s="23"/>
      <c r="E152" s="15"/>
      <c r="F152" s="23"/>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row>
    <row r="153" spans="4:51" s="14" customFormat="1" ht="15.75" customHeight="1" x14ac:dyDescent="0.2">
      <c r="D153" s="23"/>
      <c r="E153" s="15"/>
      <c r="F153" s="23"/>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row>
    <row r="154" spans="4:51" s="14" customFormat="1" ht="15.75" customHeight="1" x14ac:dyDescent="0.2">
      <c r="D154" s="23"/>
      <c r="E154" s="15"/>
      <c r="F154" s="23"/>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row>
    <row r="155" spans="4:51" s="14" customFormat="1" ht="15.75" customHeight="1" x14ac:dyDescent="0.2">
      <c r="D155" s="23"/>
      <c r="E155" s="15"/>
      <c r="F155" s="23"/>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row>
    <row r="156" spans="4:51" s="14" customFormat="1" ht="15.75" customHeight="1" x14ac:dyDescent="0.2">
      <c r="D156" s="23"/>
      <c r="E156" s="15"/>
      <c r="F156" s="23"/>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row>
    <row r="157" spans="4:51" s="14" customFormat="1" ht="15.75" customHeight="1" x14ac:dyDescent="0.2">
      <c r="D157" s="23"/>
      <c r="E157" s="15"/>
      <c r="F157" s="23"/>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row>
    <row r="158" spans="4:51" s="14" customFormat="1" ht="15.75" customHeight="1" x14ac:dyDescent="0.2">
      <c r="D158" s="23"/>
      <c r="E158" s="15"/>
      <c r="F158" s="23"/>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row>
    <row r="159" spans="4:51" s="14" customFormat="1" ht="15.75" customHeight="1" x14ac:dyDescent="0.2">
      <c r="D159" s="23"/>
      <c r="E159" s="15"/>
      <c r="F159" s="23"/>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row>
    <row r="160" spans="4:51" s="14" customFormat="1" ht="15.75" customHeight="1" x14ac:dyDescent="0.2">
      <c r="D160" s="23"/>
      <c r="E160" s="15"/>
      <c r="F160" s="23"/>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row>
    <row r="161" spans="4:51" s="14" customFormat="1" ht="15.75" customHeight="1" x14ac:dyDescent="0.2">
      <c r="D161" s="23"/>
      <c r="E161" s="15"/>
      <c r="F161" s="23"/>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row>
    <row r="162" spans="4:51" s="14" customFormat="1" ht="15.75" customHeight="1" x14ac:dyDescent="0.2">
      <c r="D162" s="23"/>
      <c r="E162" s="15"/>
      <c r="F162" s="23"/>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row>
    <row r="163" spans="4:51" s="14" customFormat="1" ht="15.75" customHeight="1" x14ac:dyDescent="0.2">
      <c r="D163" s="23"/>
      <c r="E163" s="15"/>
      <c r="F163" s="23"/>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row>
    <row r="164" spans="4:51" s="14" customFormat="1" ht="15.75" customHeight="1" x14ac:dyDescent="0.2">
      <c r="D164" s="23"/>
      <c r="E164" s="15"/>
      <c r="F164" s="23"/>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row>
    <row r="165" spans="4:51" s="14" customFormat="1" ht="15.75" customHeight="1" x14ac:dyDescent="0.2">
      <c r="D165" s="23"/>
      <c r="E165" s="15"/>
      <c r="F165" s="23"/>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row>
    <row r="166" spans="4:51" s="14" customFormat="1" ht="15.75" customHeight="1" x14ac:dyDescent="0.2">
      <c r="D166" s="23"/>
      <c r="E166" s="15"/>
      <c r="F166" s="23"/>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row>
    <row r="167" spans="4:51" s="14" customFormat="1" ht="15.75" customHeight="1" x14ac:dyDescent="0.2">
      <c r="D167" s="23"/>
      <c r="E167" s="15"/>
      <c r="F167" s="23"/>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row>
    <row r="168" spans="4:51" s="14" customFormat="1" ht="15.75" customHeight="1" x14ac:dyDescent="0.2">
      <c r="D168" s="23"/>
      <c r="E168" s="15"/>
      <c r="F168" s="23"/>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row>
    <row r="169" spans="4:51" s="14" customFormat="1" ht="15.75" customHeight="1" x14ac:dyDescent="0.2">
      <c r="D169" s="23"/>
      <c r="E169" s="15"/>
      <c r="F169" s="23"/>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row>
    <row r="170" spans="4:51" s="14" customFormat="1" ht="15.75" customHeight="1" x14ac:dyDescent="0.2">
      <c r="D170" s="23"/>
      <c r="E170" s="15"/>
      <c r="F170" s="23"/>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row>
    <row r="171" spans="4:51" s="14" customFormat="1" ht="15.75" customHeight="1" x14ac:dyDescent="0.2">
      <c r="D171" s="23"/>
      <c r="E171" s="15"/>
      <c r="F171" s="23"/>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row>
    <row r="172" spans="4:51" s="14" customFormat="1" ht="15.75" customHeight="1" x14ac:dyDescent="0.2">
      <c r="D172" s="23"/>
      <c r="E172" s="15"/>
      <c r="F172" s="23"/>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row>
    <row r="173" spans="4:51" s="14" customFormat="1" ht="15.75" customHeight="1" x14ac:dyDescent="0.2">
      <c r="D173" s="23"/>
      <c r="E173" s="15"/>
      <c r="F173" s="23"/>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row>
    <row r="174" spans="4:51" s="14" customFormat="1" ht="15.75" customHeight="1" x14ac:dyDescent="0.2">
      <c r="D174" s="23"/>
      <c r="E174" s="15"/>
      <c r="F174" s="23"/>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row>
    <row r="175" spans="4:51" s="14" customFormat="1" ht="15.75" customHeight="1" x14ac:dyDescent="0.2">
      <c r="D175" s="23"/>
      <c r="E175" s="15"/>
      <c r="F175" s="23"/>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row>
    <row r="176" spans="4:51" s="14" customFormat="1" ht="15.75" customHeight="1" x14ac:dyDescent="0.2">
      <c r="D176" s="23"/>
      <c r="E176" s="15"/>
      <c r="F176" s="23"/>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row>
    <row r="177" spans="4:51" s="14" customFormat="1" ht="15.75" customHeight="1" x14ac:dyDescent="0.2">
      <c r="D177" s="23"/>
      <c r="E177" s="15"/>
      <c r="F177" s="23"/>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row>
    <row r="178" spans="4:51" s="14" customFormat="1" ht="15.75" customHeight="1" x14ac:dyDescent="0.2">
      <c r="D178" s="23"/>
      <c r="E178" s="15"/>
      <c r="F178" s="23"/>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row>
    <row r="179" spans="4:51" s="14" customFormat="1" ht="15.75" customHeight="1" x14ac:dyDescent="0.2">
      <c r="D179" s="23"/>
      <c r="E179" s="15"/>
      <c r="F179" s="23"/>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row>
    <row r="180" spans="4:51" s="14" customFormat="1" ht="15.75" customHeight="1" x14ac:dyDescent="0.2">
      <c r="D180" s="23"/>
      <c r="E180" s="15"/>
      <c r="F180" s="23"/>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row>
    <row r="181" spans="4:51" s="14" customFormat="1" ht="15.75" customHeight="1" x14ac:dyDescent="0.2">
      <c r="D181" s="23"/>
      <c r="E181" s="15"/>
      <c r="F181" s="23"/>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row>
    <row r="182" spans="4:51" s="14" customFormat="1" ht="15.75" customHeight="1" x14ac:dyDescent="0.2">
      <c r="D182" s="23"/>
      <c r="E182" s="15"/>
      <c r="F182" s="23"/>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row>
    <row r="183" spans="4:51" s="14" customFormat="1" ht="15.75" customHeight="1" x14ac:dyDescent="0.2">
      <c r="D183" s="23"/>
      <c r="E183" s="15"/>
      <c r="F183" s="23"/>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row>
    <row r="184" spans="4:51" s="14" customFormat="1" ht="15.75" customHeight="1" x14ac:dyDescent="0.2">
      <c r="D184" s="23"/>
      <c r="E184" s="15"/>
      <c r="F184" s="23"/>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row>
    <row r="185" spans="4:51" s="14" customFormat="1" ht="15.75" customHeight="1" x14ac:dyDescent="0.2">
      <c r="D185" s="23"/>
      <c r="E185" s="15"/>
      <c r="F185" s="23"/>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row>
    <row r="186" spans="4:51" s="14" customFormat="1" ht="15.75" customHeight="1" x14ac:dyDescent="0.2">
      <c r="D186" s="23"/>
      <c r="E186" s="15"/>
      <c r="F186" s="23"/>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row>
    <row r="187" spans="4:51" s="14" customFormat="1" ht="15.75" customHeight="1" x14ac:dyDescent="0.2">
      <c r="D187" s="23"/>
      <c r="E187" s="15"/>
      <c r="F187" s="23"/>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row>
    <row r="188" spans="4:51" s="14" customFormat="1" ht="15.75" customHeight="1" x14ac:dyDescent="0.2">
      <c r="D188" s="23"/>
      <c r="E188" s="15"/>
      <c r="F188" s="23"/>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row>
    <row r="189" spans="4:51" s="14" customFormat="1" ht="15.75" customHeight="1" x14ac:dyDescent="0.2">
      <c r="D189" s="23"/>
      <c r="E189" s="15"/>
      <c r="F189" s="23"/>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row>
    <row r="190" spans="4:51" s="14" customFormat="1" ht="15.75" customHeight="1" x14ac:dyDescent="0.2">
      <c r="D190" s="23"/>
      <c r="E190" s="15"/>
      <c r="F190" s="23"/>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row>
  </sheetData>
  <mergeCells count="10">
    <mergeCell ref="A105:B105"/>
    <mergeCell ref="C105:D105"/>
    <mergeCell ref="C106:D106"/>
    <mergeCell ref="A3:F3"/>
    <mergeCell ref="A2:F2"/>
    <mergeCell ref="A4:F4"/>
    <mergeCell ref="A100:F100"/>
    <mergeCell ref="A104:B104"/>
    <mergeCell ref="C104:D104"/>
    <mergeCell ref="B5:F5"/>
  </mergeCells>
  <phoneticPr fontId="4" type="noConversion"/>
  <printOptions horizontalCentered="1"/>
  <pageMargins left="1.1811023622047245" right="0.78740157480314965" top="1.299212598425197" bottom="0.86614173228346458" header="0" footer="0"/>
  <pageSetup paperSize="9" scale="47"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H103"/>
  <sheetViews>
    <sheetView showGridLines="0" topLeftCell="A77" zoomScale="80" zoomScaleNormal="80" workbookViewId="0">
      <selection activeCell="A91" sqref="A91:B91"/>
    </sheetView>
  </sheetViews>
  <sheetFormatPr baseColWidth="10" defaultRowHeight="15.75" customHeight="1" outlineLevelRow="1" x14ac:dyDescent="0.2"/>
  <cols>
    <col min="1" max="1" width="4.42578125" style="47" customWidth="1"/>
    <col min="2" max="2" width="25.7109375" style="47" customWidth="1"/>
    <col min="3" max="3" width="28.5703125" style="47" customWidth="1"/>
    <col min="4" max="4" width="15.7109375" style="9" bestFit="1" customWidth="1"/>
    <col min="5" max="5" width="7.140625" style="74" bestFit="1" customWidth="1"/>
    <col min="6" max="6" width="15.7109375" style="9" bestFit="1" customWidth="1"/>
    <col min="7" max="7" width="17.42578125" style="47" bestFit="1" customWidth="1"/>
    <col min="8" max="8" width="23.7109375" style="47" bestFit="1" customWidth="1"/>
    <col min="9" max="9" width="12.7109375" style="47" bestFit="1" customWidth="1"/>
    <col min="10" max="16384" width="11.42578125" style="47"/>
  </cols>
  <sheetData>
    <row r="1" spans="1:6" ht="22.5" customHeight="1" x14ac:dyDescent="0.2">
      <c r="A1" s="459" t="str">
        <f>+[1]ACTIVO!A2</f>
        <v xml:space="preserve">BALANCE GENERAL </v>
      </c>
      <c r="B1" s="459"/>
      <c r="C1" s="459"/>
      <c r="D1" s="459"/>
      <c r="E1" s="459"/>
      <c r="F1" s="459"/>
    </row>
    <row r="2" spans="1:6" ht="18.75" customHeight="1" x14ac:dyDescent="0.2">
      <c r="A2" s="459" t="str">
        <f>+ACTIVO!A3</f>
        <v>AL 30 DE SETIEMBRE DE 2020 Y 2019</v>
      </c>
      <c r="B2" s="459"/>
      <c r="C2" s="459"/>
      <c r="D2" s="459"/>
      <c r="E2" s="459"/>
      <c r="F2" s="459"/>
    </row>
    <row r="3" spans="1:6" ht="18.75" customHeight="1" x14ac:dyDescent="0.2">
      <c r="A3" s="460" t="s">
        <v>323</v>
      </c>
      <c r="B3" s="460"/>
      <c r="C3" s="460"/>
      <c r="D3" s="460"/>
      <c r="E3" s="460"/>
      <c r="F3" s="460"/>
    </row>
    <row r="5" spans="1:6" ht="15.75" customHeight="1" x14ac:dyDescent="0.2">
      <c r="C5" s="458"/>
      <c r="D5" s="458"/>
      <c r="E5" s="458"/>
      <c r="F5" s="458"/>
    </row>
    <row r="7" spans="1:6" ht="15.75" customHeight="1" x14ac:dyDescent="0.2">
      <c r="A7" s="9" t="s">
        <v>8</v>
      </c>
      <c r="B7" s="9"/>
      <c r="C7" s="23"/>
      <c r="D7" s="25">
        <f>+ACTIVO!D7</f>
        <v>2020</v>
      </c>
      <c r="E7" s="48"/>
      <c r="F7" s="25">
        <f>+ACTIVO!F7</f>
        <v>2019</v>
      </c>
    </row>
    <row r="8" spans="1:6" ht="3" customHeight="1" x14ac:dyDescent="0.2">
      <c r="B8" s="49"/>
      <c r="C8" s="50"/>
      <c r="D8" s="18"/>
      <c r="E8" s="51">
        <v>2010</v>
      </c>
      <c r="F8" s="18"/>
    </row>
    <row r="9" spans="1:6" ht="15.75" customHeight="1" x14ac:dyDescent="0.2">
      <c r="A9" s="9" t="s">
        <v>9</v>
      </c>
      <c r="C9" s="23"/>
      <c r="D9" s="18"/>
      <c r="E9" s="52"/>
      <c r="F9" s="18"/>
    </row>
    <row r="10" spans="1:6" ht="15.75" customHeight="1" x14ac:dyDescent="0.2">
      <c r="B10" s="49"/>
      <c r="C10" s="50"/>
      <c r="D10" s="18"/>
      <c r="E10" s="52"/>
      <c r="F10" s="18"/>
    </row>
    <row r="11" spans="1:6" ht="15.75" customHeight="1" x14ac:dyDescent="0.2">
      <c r="A11" s="9" t="s">
        <v>297</v>
      </c>
      <c r="C11" s="23"/>
      <c r="D11" s="18"/>
      <c r="E11" s="52"/>
      <c r="F11" s="18"/>
    </row>
    <row r="12" spans="1:6" ht="15.75" customHeight="1" x14ac:dyDescent="0.2">
      <c r="B12" s="53" t="s">
        <v>266</v>
      </c>
      <c r="C12" s="54"/>
      <c r="D12" s="55">
        <v>9894726735</v>
      </c>
      <c r="E12" s="52"/>
      <c r="F12" s="55">
        <v>11173913120</v>
      </c>
    </row>
    <row r="13" spans="1:6" ht="15.75" customHeight="1" x14ac:dyDescent="0.2">
      <c r="B13" s="53"/>
      <c r="C13" s="54"/>
      <c r="D13" s="29">
        <f>+D12</f>
        <v>9894726735</v>
      </c>
      <c r="E13" s="52"/>
      <c r="F13" s="29">
        <f>+F12</f>
        <v>11173913120</v>
      </c>
    </row>
    <row r="14" spans="1:6" ht="15.75" customHeight="1" x14ac:dyDescent="0.2">
      <c r="A14" s="9" t="s">
        <v>322</v>
      </c>
      <c r="C14" s="23"/>
      <c r="D14" s="18"/>
      <c r="E14" s="52"/>
      <c r="F14" s="18"/>
    </row>
    <row r="15" spans="1:6" ht="18" customHeight="1" x14ac:dyDescent="0.2">
      <c r="A15" s="56"/>
      <c r="B15" s="53" t="s">
        <v>321</v>
      </c>
      <c r="C15" s="54"/>
      <c r="D15" s="57">
        <v>1094294263</v>
      </c>
      <c r="E15" s="52"/>
      <c r="F15" s="57">
        <v>578858548</v>
      </c>
    </row>
    <row r="16" spans="1:6" ht="18" customHeight="1" x14ac:dyDescent="0.2">
      <c r="B16" s="53" t="s">
        <v>384</v>
      </c>
      <c r="C16" s="54"/>
      <c r="D16" s="57">
        <v>457110</v>
      </c>
      <c r="E16" s="52"/>
      <c r="F16" s="57">
        <v>289030516</v>
      </c>
    </row>
    <row r="17" spans="1:6" ht="18" customHeight="1" x14ac:dyDescent="0.2">
      <c r="B17" s="53" t="s">
        <v>404</v>
      </c>
      <c r="C17" s="54"/>
      <c r="D17" s="57">
        <v>0</v>
      </c>
      <c r="E17" s="52"/>
      <c r="F17" s="57">
        <v>356291918</v>
      </c>
    </row>
    <row r="18" spans="1:6" ht="18" hidden="1" customHeight="1" x14ac:dyDescent="0.2">
      <c r="B18" s="53" t="s">
        <v>405</v>
      </c>
      <c r="C18" s="54"/>
      <c r="D18" s="57">
        <v>0</v>
      </c>
      <c r="E18" s="52"/>
      <c r="F18" s="57">
        <v>0</v>
      </c>
    </row>
    <row r="19" spans="1:6" ht="18" hidden="1" customHeight="1" x14ac:dyDescent="0.2">
      <c r="B19" s="53" t="s">
        <v>318</v>
      </c>
      <c r="C19" s="54"/>
      <c r="D19" s="57">
        <v>0</v>
      </c>
      <c r="E19" s="52"/>
      <c r="F19" s="57">
        <v>0</v>
      </c>
    </row>
    <row r="20" spans="1:6" ht="18" customHeight="1" x14ac:dyDescent="0.2">
      <c r="B20" s="53"/>
      <c r="C20" s="54"/>
      <c r="D20" s="29">
        <f>SUM(D15:D19)</f>
        <v>1094751373</v>
      </c>
      <c r="E20" s="52"/>
      <c r="F20" s="29">
        <f>SUM(F15:F19)</f>
        <v>1224180982</v>
      </c>
    </row>
    <row r="21" spans="1:6" ht="15.75" customHeight="1" x14ac:dyDescent="0.2">
      <c r="A21" s="9" t="s">
        <v>228</v>
      </c>
      <c r="C21" s="58"/>
      <c r="D21" s="30"/>
      <c r="E21" s="59"/>
      <c r="F21" s="30"/>
    </row>
    <row r="22" spans="1:6" ht="15.75" customHeight="1" x14ac:dyDescent="0.2">
      <c r="B22" s="53" t="s">
        <v>298</v>
      </c>
      <c r="C22" s="54"/>
      <c r="D22" s="57">
        <v>12601714</v>
      </c>
      <c r="E22" s="59"/>
      <c r="F22" s="57">
        <v>22066230</v>
      </c>
    </row>
    <row r="23" spans="1:6" ht="15.75" customHeight="1" x14ac:dyDescent="0.2">
      <c r="B23" s="53" t="s">
        <v>426</v>
      </c>
      <c r="C23" s="54"/>
      <c r="D23" s="57">
        <v>234224301</v>
      </c>
      <c r="E23" s="59"/>
      <c r="F23" s="57">
        <v>0</v>
      </c>
    </row>
    <row r="24" spans="1:6" ht="15.75" hidden="1" customHeight="1" outlineLevel="1" x14ac:dyDescent="0.2">
      <c r="B24" s="53" t="s">
        <v>349</v>
      </c>
      <c r="C24" s="54"/>
      <c r="D24" s="57"/>
      <c r="E24" s="59"/>
      <c r="F24" s="57">
        <v>0</v>
      </c>
    </row>
    <row r="25" spans="1:6" ht="18.75" hidden="1" customHeight="1" outlineLevel="1" x14ac:dyDescent="0.2">
      <c r="B25" s="53" t="s">
        <v>329</v>
      </c>
      <c r="C25" s="54"/>
      <c r="D25" s="57"/>
      <c r="E25" s="59"/>
      <c r="F25" s="57">
        <v>0</v>
      </c>
    </row>
    <row r="26" spans="1:6" ht="15.75" customHeight="1" collapsed="1" x14ac:dyDescent="0.2">
      <c r="B26" s="53"/>
      <c r="C26" s="54"/>
      <c r="D26" s="29">
        <f>SUM(D22:D25)</f>
        <v>246826015</v>
      </c>
      <c r="E26" s="59"/>
      <c r="F26" s="29">
        <f>SUM(F22:F25)</f>
        <v>22066230</v>
      </c>
    </row>
    <row r="27" spans="1:6" ht="15.75" customHeight="1" x14ac:dyDescent="0.2">
      <c r="A27" s="9" t="s">
        <v>229</v>
      </c>
      <c r="C27" s="58"/>
      <c r="D27" s="30"/>
      <c r="E27" s="59"/>
      <c r="F27" s="30"/>
    </row>
    <row r="28" spans="1:6" ht="15.75" customHeight="1" x14ac:dyDescent="0.2">
      <c r="B28" s="53" t="s">
        <v>379</v>
      </c>
      <c r="C28" s="54"/>
      <c r="D28" s="57">
        <v>180498922</v>
      </c>
      <c r="E28" s="59"/>
      <c r="F28" s="57">
        <v>72714756</v>
      </c>
    </row>
    <row r="29" spans="1:6" ht="15.75" customHeight="1" x14ac:dyDescent="0.2">
      <c r="B29" s="53"/>
      <c r="C29" s="54"/>
      <c r="D29" s="29">
        <f>SUM(D28:D28)</f>
        <v>180498922</v>
      </c>
      <c r="E29" s="59"/>
      <c r="F29" s="29">
        <f>SUM(F28:F28)</f>
        <v>72714756</v>
      </c>
    </row>
    <row r="30" spans="1:6" ht="15.75" customHeight="1" x14ac:dyDescent="0.2">
      <c r="A30" s="9" t="s">
        <v>230</v>
      </c>
      <c r="C30" s="58"/>
      <c r="D30" s="30"/>
      <c r="E30" s="52"/>
      <c r="F30" s="30"/>
    </row>
    <row r="31" spans="1:6" ht="14.25" customHeight="1" x14ac:dyDescent="0.2">
      <c r="B31" s="53" t="s">
        <v>299</v>
      </c>
      <c r="C31" s="58"/>
      <c r="D31" s="57">
        <v>643193426</v>
      </c>
      <c r="E31" s="52"/>
      <c r="F31" s="57">
        <v>327980148</v>
      </c>
    </row>
    <row r="32" spans="1:6" ht="18.75" customHeight="1" x14ac:dyDescent="0.2">
      <c r="B32" s="53" t="s">
        <v>406</v>
      </c>
      <c r="C32" s="58"/>
      <c r="D32" s="57">
        <v>456785634</v>
      </c>
      <c r="E32" s="52"/>
      <c r="F32" s="57">
        <v>165873895</v>
      </c>
    </row>
    <row r="33" spans="1:6" ht="17.25" customHeight="1" x14ac:dyDescent="0.2">
      <c r="B33" s="53" t="s">
        <v>407</v>
      </c>
      <c r="C33" s="58"/>
      <c r="D33" s="57">
        <v>209071124</v>
      </c>
      <c r="E33" s="52"/>
      <c r="F33" s="57">
        <v>192497248</v>
      </c>
    </row>
    <row r="34" spans="1:6" ht="17.25" customHeight="1" x14ac:dyDescent="0.2">
      <c r="B34" s="53" t="s">
        <v>408</v>
      </c>
      <c r="C34" s="58"/>
      <c r="D34" s="57">
        <v>6387674</v>
      </c>
      <c r="E34" s="52"/>
      <c r="F34" s="57">
        <v>19000000</v>
      </c>
    </row>
    <row r="35" spans="1:6" ht="15.75" customHeight="1" x14ac:dyDescent="0.2">
      <c r="B35" s="53" t="s">
        <v>409</v>
      </c>
      <c r="C35" s="54"/>
      <c r="D35" s="57">
        <v>31594949</v>
      </c>
      <c r="E35" s="52"/>
      <c r="F35" s="57">
        <v>33099165</v>
      </c>
    </row>
    <row r="36" spans="1:6" ht="15.75" customHeight="1" x14ac:dyDescent="0.2">
      <c r="B36" s="53" t="s">
        <v>282</v>
      </c>
      <c r="C36" s="54"/>
      <c r="D36" s="57">
        <v>19937502</v>
      </c>
      <c r="E36" s="52"/>
      <c r="F36" s="57">
        <v>21750003</v>
      </c>
    </row>
    <row r="37" spans="1:6" ht="16.5" hidden="1" customHeight="1" x14ac:dyDescent="0.2">
      <c r="B37" s="53" t="s">
        <v>410</v>
      </c>
      <c r="C37" s="54"/>
      <c r="D37" s="57">
        <v>0</v>
      </c>
      <c r="E37" s="52">
        <v>6</v>
      </c>
      <c r="F37" s="57">
        <v>0</v>
      </c>
    </row>
    <row r="38" spans="1:6" ht="18.75" customHeight="1" x14ac:dyDescent="0.2">
      <c r="B38" s="53" t="s">
        <v>375</v>
      </c>
      <c r="C38" s="54"/>
      <c r="D38" s="57">
        <v>40181250</v>
      </c>
      <c r="E38" s="52"/>
      <c r="F38" s="57">
        <v>21000000</v>
      </c>
    </row>
    <row r="39" spans="1:6" ht="18.75" customHeight="1" x14ac:dyDescent="0.2">
      <c r="B39" s="53" t="s">
        <v>427</v>
      </c>
      <c r="C39" s="54"/>
      <c r="D39" s="57">
        <v>100000000</v>
      </c>
      <c r="E39" s="52"/>
      <c r="F39" s="57">
        <v>0</v>
      </c>
    </row>
    <row r="40" spans="1:6" ht="18.75" customHeight="1" x14ac:dyDescent="0.2">
      <c r="B40" s="53" t="s">
        <v>388</v>
      </c>
      <c r="C40" s="54"/>
      <c r="D40" s="57">
        <v>110000000</v>
      </c>
      <c r="E40" s="52"/>
      <c r="F40" s="57">
        <v>0</v>
      </c>
    </row>
    <row r="41" spans="1:6" ht="15.75" customHeight="1" x14ac:dyDescent="0.2">
      <c r="B41" s="53"/>
      <c r="C41" s="54"/>
      <c r="D41" s="29">
        <f>SUM(D31:D40)</f>
        <v>1617151559</v>
      </c>
      <c r="E41" s="52"/>
      <c r="F41" s="29">
        <f>SUM(F31:F40)</f>
        <v>781200459</v>
      </c>
    </row>
    <row r="42" spans="1:6" ht="15.75" customHeight="1" x14ac:dyDescent="0.2">
      <c r="A42" s="9" t="s">
        <v>231</v>
      </c>
      <c r="C42" s="58"/>
      <c r="D42" s="30"/>
      <c r="E42" s="59"/>
      <c r="F42" s="30"/>
    </row>
    <row r="43" spans="1:6" ht="15" customHeight="1" x14ac:dyDescent="0.2">
      <c r="B43" s="53" t="s">
        <v>232</v>
      </c>
      <c r="C43" s="54"/>
      <c r="D43" s="57">
        <v>691557798</v>
      </c>
      <c r="E43" s="59"/>
      <c r="F43" s="57">
        <v>750596153</v>
      </c>
    </row>
    <row r="44" spans="1:6" ht="16.5" customHeight="1" x14ac:dyDescent="0.2">
      <c r="B44" s="53" t="s">
        <v>385</v>
      </c>
      <c r="C44" s="54"/>
      <c r="D44" s="57">
        <v>27490751</v>
      </c>
      <c r="E44" s="59"/>
      <c r="F44" s="57">
        <v>0</v>
      </c>
    </row>
    <row r="45" spans="1:6" ht="17.25" customHeight="1" x14ac:dyDescent="0.2">
      <c r="B45" s="53" t="s">
        <v>352</v>
      </c>
      <c r="C45" s="54"/>
      <c r="D45" s="57">
        <v>331576314</v>
      </c>
      <c r="E45" s="59"/>
      <c r="F45" s="57">
        <v>293718676</v>
      </c>
    </row>
    <row r="46" spans="1:6" ht="18" customHeight="1" x14ac:dyDescent="0.2">
      <c r="B46" s="53" t="s">
        <v>376</v>
      </c>
      <c r="C46" s="54"/>
      <c r="D46" s="57">
        <v>98183339</v>
      </c>
      <c r="E46" s="59"/>
      <c r="F46" s="57">
        <v>88894090</v>
      </c>
    </row>
    <row r="47" spans="1:6" ht="15.75" customHeight="1" x14ac:dyDescent="0.2">
      <c r="B47" s="53"/>
      <c r="C47" s="54"/>
      <c r="D47" s="29">
        <f>SUM(D43:D46)</f>
        <v>1148808202</v>
      </c>
      <c r="E47" s="59"/>
      <c r="F47" s="29">
        <f>SUM(F43:F46)</f>
        <v>1133208919</v>
      </c>
    </row>
    <row r="48" spans="1:6" ht="15.75" customHeight="1" x14ac:dyDescent="0.2">
      <c r="A48" s="9" t="s">
        <v>233</v>
      </c>
      <c r="C48" s="58"/>
      <c r="D48" s="30"/>
      <c r="E48" s="59"/>
      <c r="F48" s="30"/>
    </row>
    <row r="49" spans="1:7" ht="15.75" customHeight="1" x14ac:dyDescent="0.2">
      <c r="B49" s="53" t="s">
        <v>234</v>
      </c>
      <c r="C49" s="54"/>
      <c r="D49" s="57">
        <v>163759427</v>
      </c>
      <c r="E49" s="53"/>
      <c r="F49" s="57">
        <v>291048486</v>
      </c>
    </row>
    <row r="50" spans="1:7" ht="15.75" customHeight="1" x14ac:dyDescent="0.2">
      <c r="B50" s="53" t="s">
        <v>428</v>
      </c>
      <c r="C50" s="54"/>
      <c r="D50" s="57">
        <v>300000000</v>
      </c>
      <c r="E50" s="53"/>
      <c r="F50" s="57">
        <v>0</v>
      </c>
    </row>
    <row r="51" spans="1:7" ht="15.75" customHeight="1" x14ac:dyDescent="0.2">
      <c r="B51" s="53" t="s">
        <v>391</v>
      </c>
      <c r="C51" s="54"/>
      <c r="D51" s="57">
        <v>2</v>
      </c>
      <c r="E51" s="53"/>
      <c r="F51" s="57">
        <v>4497</v>
      </c>
    </row>
    <row r="52" spans="1:7" ht="15.75" customHeight="1" x14ac:dyDescent="0.2">
      <c r="B52" s="53" t="s">
        <v>283</v>
      </c>
      <c r="C52" s="54"/>
      <c r="D52" s="57">
        <v>6400000</v>
      </c>
      <c r="E52" s="53"/>
      <c r="F52" s="57">
        <v>2500000</v>
      </c>
    </row>
    <row r="53" spans="1:7" ht="15.75" customHeight="1" x14ac:dyDescent="0.2">
      <c r="B53" s="53" t="s">
        <v>389</v>
      </c>
      <c r="C53" s="54"/>
      <c r="D53" s="57">
        <v>492555099</v>
      </c>
      <c r="E53" s="53"/>
      <c r="F53" s="57">
        <v>525432880</v>
      </c>
    </row>
    <row r="54" spans="1:7" ht="17.25" customHeight="1" x14ac:dyDescent="0.2">
      <c r="B54" s="53" t="s">
        <v>390</v>
      </c>
      <c r="C54" s="54"/>
      <c r="D54" s="57">
        <v>-316279661</v>
      </c>
      <c r="E54" s="53"/>
      <c r="F54" s="57">
        <v>-328533860</v>
      </c>
    </row>
    <row r="55" spans="1:7" ht="15.75" customHeight="1" x14ac:dyDescent="0.2">
      <c r="B55" s="53"/>
      <c r="C55" s="54"/>
      <c r="D55" s="29">
        <f>SUM(D49:D54)</f>
        <v>646434867</v>
      </c>
      <c r="E55" s="59"/>
      <c r="F55" s="29">
        <f>+F49+F52+F54+F53+F51</f>
        <v>490452003</v>
      </c>
    </row>
    <row r="56" spans="1:7" ht="15.75" customHeight="1" x14ac:dyDescent="0.2">
      <c r="B56" s="53"/>
      <c r="C56" s="54"/>
      <c r="D56" s="14"/>
      <c r="E56" s="59"/>
      <c r="F56" s="14"/>
    </row>
    <row r="57" spans="1:7" ht="15.75" customHeight="1" thickBot="1" x14ac:dyDescent="0.25">
      <c r="A57" s="9" t="s">
        <v>147</v>
      </c>
      <c r="C57" s="58"/>
      <c r="D57" s="35">
        <f>SUM(D26+D29++D20+D13+D47+D41+D55)</f>
        <v>14829197673</v>
      </c>
      <c r="E57" s="59"/>
      <c r="F57" s="35">
        <f>SUM(F26+F29++F20+F13+F47+F41+F55)</f>
        <v>14897736469</v>
      </c>
      <c r="G57" s="60"/>
    </row>
    <row r="58" spans="1:7" ht="15.75" customHeight="1" x14ac:dyDescent="0.2">
      <c r="A58" s="56"/>
      <c r="B58" s="49"/>
      <c r="C58" s="50"/>
      <c r="D58" s="61"/>
      <c r="E58" s="52"/>
      <c r="F58" s="61"/>
    </row>
    <row r="59" spans="1:7" ht="15.75" hidden="1" customHeight="1" x14ac:dyDescent="0.2">
      <c r="A59" s="9" t="s">
        <v>210</v>
      </c>
      <c r="B59" s="9"/>
      <c r="C59" s="23"/>
      <c r="D59" s="61"/>
      <c r="E59" s="52"/>
      <c r="F59" s="61"/>
    </row>
    <row r="60" spans="1:7" ht="12.75" hidden="1" customHeight="1" x14ac:dyDescent="0.2">
      <c r="B60" s="49"/>
      <c r="C60" s="50"/>
      <c r="D60" s="18"/>
      <c r="E60" s="52"/>
      <c r="F60" s="18"/>
    </row>
    <row r="61" spans="1:7" ht="15.75" hidden="1" customHeight="1" x14ac:dyDescent="0.2">
      <c r="A61" s="9" t="s">
        <v>319</v>
      </c>
      <c r="B61" s="9"/>
      <c r="C61" s="23"/>
      <c r="D61" s="18"/>
      <c r="E61" s="52"/>
      <c r="F61" s="18"/>
    </row>
    <row r="62" spans="1:7" ht="15.75" hidden="1" customHeight="1" x14ac:dyDescent="0.2">
      <c r="A62" s="60"/>
      <c r="B62" s="53" t="s">
        <v>320</v>
      </c>
      <c r="C62" s="50"/>
      <c r="D62" s="57">
        <v>0</v>
      </c>
      <c r="E62" s="52"/>
      <c r="F62" s="57">
        <v>0</v>
      </c>
    </row>
    <row r="63" spans="1:7" ht="15.75" hidden="1" customHeight="1" x14ac:dyDescent="0.2">
      <c r="A63" s="56"/>
      <c r="B63" s="9"/>
      <c r="C63" s="23"/>
      <c r="D63" s="29">
        <f>+D62</f>
        <v>0</v>
      </c>
      <c r="E63" s="52"/>
      <c r="F63" s="29">
        <f>+F62</f>
        <v>0</v>
      </c>
    </row>
    <row r="64" spans="1:7" ht="15.75" hidden="1" customHeight="1" x14ac:dyDescent="0.2">
      <c r="A64" s="56"/>
      <c r="B64" s="9"/>
      <c r="C64" s="23"/>
      <c r="D64" s="42"/>
      <c r="E64" s="52"/>
      <c r="F64" s="42"/>
    </row>
    <row r="65" spans="1:7" ht="15.75" hidden="1" customHeight="1" x14ac:dyDescent="0.2">
      <c r="A65" s="9" t="s">
        <v>297</v>
      </c>
      <c r="B65" s="9"/>
      <c r="C65" s="23"/>
      <c r="D65" s="18"/>
      <c r="E65" s="52"/>
      <c r="F65" s="18"/>
    </row>
    <row r="66" spans="1:7" ht="15.75" hidden="1" customHeight="1" x14ac:dyDescent="0.2">
      <c r="A66" s="60"/>
      <c r="B66" s="53" t="s">
        <v>266</v>
      </c>
      <c r="C66" s="50"/>
      <c r="D66" s="57">
        <v>0</v>
      </c>
      <c r="E66" s="52"/>
      <c r="F66" s="57">
        <v>0</v>
      </c>
    </row>
    <row r="67" spans="1:7" ht="15.75" hidden="1" customHeight="1" x14ac:dyDescent="0.2">
      <c r="A67" s="56"/>
      <c r="B67" s="9"/>
      <c r="C67" s="23"/>
      <c r="D67" s="29">
        <f>+D66+D63</f>
        <v>0</v>
      </c>
      <c r="E67" s="52"/>
      <c r="F67" s="29">
        <f>+F66</f>
        <v>0</v>
      </c>
    </row>
    <row r="68" spans="1:7" ht="15.75" hidden="1" customHeight="1" x14ac:dyDescent="0.2">
      <c r="A68" s="56"/>
      <c r="B68" s="9"/>
      <c r="C68" s="23"/>
      <c r="D68" s="42"/>
      <c r="E68" s="52"/>
      <c r="F68" s="42"/>
    </row>
    <row r="69" spans="1:7" ht="15.75" hidden="1" customHeight="1" thickBot="1" x14ac:dyDescent="0.25">
      <c r="A69" s="9" t="s">
        <v>258</v>
      </c>
      <c r="B69" s="9"/>
      <c r="C69" s="23"/>
      <c r="D69" s="35">
        <f>SUM(D63+D66)</f>
        <v>0</v>
      </c>
      <c r="E69" s="59"/>
      <c r="F69" s="35">
        <f>SUM(F63+F66)</f>
        <v>0</v>
      </c>
    </row>
    <row r="70" spans="1:7" ht="19.5" hidden="1" customHeight="1" x14ac:dyDescent="0.2">
      <c r="A70" s="56"/>
      <c r="C70" s="58"/>
      <c r="D70" s="18"/>
      <c r="E70" s="62"/>
      <c r="F70" s="18"/>
      <c r="G70" s="63"/>
    </row>
    <row r="71" spans="1:7" ht="15.75" customHeight="1" thickBot="1" x14ac:dyDescent="0.25">
      <c r="A71" s="9" t="s">
        <v>11</v>
      </c>
      <c r="C71" s="23"/>
      <c r="D71" s="64">
        <f>+D57+D69-1</f>
        <v>14829197672</v>
      </c>
      <c r="E71" s="59"/>
      <c r="F71" s="64">
        <f>+F57+F69</f>
        <v>14897736469</v>
      </c>
    </row>
    <row r="72" spans="1:7" ht="15.75" customHeight="1" x14ac:dyDescent="0.2">
      <c r="A72" s="56"/>
      <c r="B72" s="9"/>
      <c r="C72" s="23"/>
      <c r="D72" s="57"/>
      <c r="E72" s="52"/>
      <c r="F72" s="57"/>
    </row>
    <row r="73" spans="1:7" ht="15.75" customHeight="1" x14ac:dyDescent="0.2">
      <c r="A73" s="9" t="s">
        <v>12</v>
      </c>
      <c r="C73" s="23"/>
      <c r="D73" s="57"/>
      <c r="E73" s="52"/>
      <c r="F73" s="57"/>
    </row>
    <row r="74" spans="1:7" ht="15.75" customHeight="1" x14ac:dyDescent="0.2">
      <c r="A74" s="65"/>
      <c r="B74" s="66" t="s">
        <v>436</v>
      </c>
      <c r="C74" s="15"/>
      <c r="D74" s="57">
        <v>5000000000</v>
      </c>
      <c r="E74" s="67"/>
      <c r="F74" s="57">
        <v>5000000000</v>
      </c>
    </row>
    <row r="75" spans="1:7" ht="15.75" customHeight="1" x14ac:dyDescent="0.2">
      <c r="A75" s="66"/>
      <c r="B75" s="66" t="s">
        <v>300</v>
      </c>
      <c r="C75" s="15"/>
      <c r="D75" s="57">
        <v>155840000</v>
      </c>
      <c r="E75" s="67"/>
      <c r="F75" s="57">
        <v>155840000</v>
      </c>
    </row>
    <row r="76" spans="1:7" ht="15.95" customHeight="1" x14ac:dyDescent="0.2">
      <c r="A76" s="66"/>
      <c r="B76" s="66" t="s">
        <v>13</v>
      </c>
      <c r="C76" s="15"/>
      <c r="D76" s="57">
        <v>3380681039</v>
      </c>
      <c r="E76" s="67"/>
      <c r="F76" s="57">
        <v>3296874312</v>
      </c>
    </row>
    <row r="77" spans="1:7" ht="15.95" customHeight="1" x14ac:dyDescent="0.2">
      <c r="A77" s="66"/>
      <c r="B77" s="66" t="s">
        <v>344</v>
      </c>
      <c r="C77" s="15"/>
      <c r="D77" s="57">
        <v>7958274138</v>
      </c>
      <c r="E77" s="67"/>
      <c r="F77" s="57">
        <v>7958274138</v>
      </c>
    </row>
    <row r="78" spans="1:7" ht="15.75" customHeight="1" x14ac:dyDescent="0.2">
      <c r="A78" s="66"/>
      <c r="B78" s="66" t="s">
        <v>429</v>
      </c>
      <c r="C78" s="15"/>
      <c r="D78" s="57">
        <v>12563164884</v>
      </c>
      <c r="E78" s="67"/>
      <c r="F78" s="57">
        <v>0</v>
      </c>
    </row>
    <row r="79" spans="1:7" ht="15" customHeight="1" x14ac:dyDescent="0.2">
      <c r="A79" s="66"/>
      <c r="B79" s="66" t="s">
        <v>253</v>
      </c>
      <c r="C79" s="15"/>
      <c r="D79" s="57">
        <v>1000000000</v>
      </c>
      <c r="E79" s="67"/>
      <c r="F79" s="57">
        <v>945855611</v>
      </c>
    </row>
    <row r="80" spans="1:7" ht="15" customHeight="1" x14ac:dyDescent="0.2">
      <c r="A80" s="66"/>
      <c r="B80" s="66" t="s">
        <v>249</v>
      </c>
      <c r="C80" s="15"/>
      <c r="D80" s="57">
        <v>0</v>
      </c>
      <c r="E80" s="67"/>
      <c r="F80" s="57">
        <v>10627818188</v>
      </c>
    </row>
    <row r="81" spans="1:8" ht="15" customHeight="1" x14ac:dyDescent="0.2">
      <c r="A81" s="66"/>
      <c r="B81" s="66" t="s">
        <v>333</v>
      </c>
      <c r="C81" s="15"/>
      <c r="D81" s="68">
        <v>4227282848</v>
      </c>
      <c r="E81" s="67"/>
      <c r="F81" s="68">
        <v>1968611755</v>
      </c>
    </row>
    <row r="82" spans="1:8" ht="12.75" customHeight="1" x14ac:dyDescent="0.2">
      <c r="A82" s="66"/>
      <c r="B82" s="69"/>
      <c r="C82" s="70"/>
      <c r="D82" s="61"/>
      <c r="E82" s="67"/>
      <c r="F82" s="61"/>
    </row>
    <row r="83" spans="1:8" ht="15.75" customHeight="1" thickBot="1" x14ac:dyDescent="0.25">
      <c r="A83" s="9" t="s">
        <v>15</v>
      </c>
      <c r="B83" s="65"/>
      <c r="C83" s="23"/>
      <c r="D83" s="71">
        <f>SUM(D74:D82)</f>
        <v>34285242909</v>
      </c>
      <c r="E83" s="67"/>
      <c r="F83" s="71">
        <f>SUM(F74:F82)</f>
        <v>29953274004</v>
      </c>
    </row>
    <row r="84" spans="1:8" ht="15.75" customHeight="1" x14ac:dyDescent="0.2">
      <c r="A84" s="66"/>
      <c r="B84" s="69"/>
      <c r="C84" s="70"/>
      <c r="D84" s="61"/>
      <c r="E84" s="14"/>
      <c r="F84" s="61"/>
    </row>
    <row r="85" spans="1:8" ht="15.75" customHeight="1" thickBot="1" x14ac:dyDescent="0.25">
      <c r="A85" s="9" t="s">
        <v>16</v>
      </c>
      <c r="B85" s="31"/>
      <c r="C85" s="23"/>
      <c r="D85" s="72">
        <f>+D71+D83</f>
        <v>49114440581</v>
      </c>
      <c r="E85" s="14"/>
      <c r="F85" s="72">
        <f>+F71+F83</f>
        <v>44851010473</v>
      </c>
    </row>
    <row r="86" spans="1:8" ht="15.75" customHeight="1" thickTop="1" x14ac:dyDescent="0.2">
      <c r="A86" s="66"/>
      <c r="B86" s="66"/>
      <c r="C86" s="70"/>
      <c r="D86" s="70"/>
      <c r="E86" s="70"/>
      <c r="F86" s="70"/>
      <c r="G86" s="50"/>
      <c r="H86" s="50"/>
    </row>
    <row r="87" spans="1:8" ht="15.75" customHeight="1" x14ac:dyDescent="0.2">
      <c r="A87" s="66"/>
      <c r="B87" s="66"/>
      <c r="C87" s="70"/>
      <c r="D87" s="70"/>
      <c r="E87" s="70"/>
      <c r="F87" s="70"/>
      <c r="G87" s="50"/>
      <c r="H87" s="50"/>
    </row>
    <row r="88" spans="1:8" ht="15.75" customHeight="1" x14ac:dyDescent="0.2">
      <c r="A88" s="455" t="s">
        <v>295</v>
      </c>
      <c r="B88" s="455"/>
      <c r="C88" s="455"/>
      <c r="D88" s="455"/>
      <c r="E88" s="455"/>
      <c r="F88" s="455"/>
    </row>
    <row r="89" spans="1:8" ht="15.75" customHeight="1" x14ac:dyDescent="0.2">
      <c r="A89" s="65"/>
      <c r="B89" s="65"/>
      <c r="C89" s="70"/>
      <c r="D89" s="70"/>
      <c r="E89" s="70"/>
      <c r="F89" s="70"/>
      <c r="G89" s="50"/>
    </row>
    <row r="90" spans="1:8" ht="25.5" customHeight="1" x14ac:dyDescent="0.2">
      <c r="A90" s="65"/>
      <c r="B90" s="65"/>
      <c r="C90" s="70"/>
      <c r="D90" s="69"/>
      <c r="E90" s="69"/>
      <c r="F90" s="69"/>
    </row>
    <row r="91" spans="1:8" ht="15.75" customHeight="1" x14ac:dyDescent="0.2">
      <c r="A91" s="461"/>
      <c r="B91" s="461"/>
      <c r="C91" s="461"/>
      <c r="D91" s="461"/>
      <c r="E91" s="461"/>
      <c r="F91" s="461"/>
    </row>
    <row r="92" spans="1:8" ht="15.75" customHeight="1" x14ac:dyDescent="0.2">
      <c r="A92" s="455"/>
      <c r="B92" s="455"/>
      <c r="C92" s="455"/>
      <c r="D92" s="455"/>
      <c r="E92" s="455"/>
      <c r="F92" s="455"/>
    </row>
    <row r="93" spans="1:8" ht="15.75" customHeight="1" x14ac:dyDescent="0.2">
      <c r="A93" s="65"/>
      <c r="B93" s="65"/>
      <c r="C93" s="70"/>
      <c r="D93" s="69"/>
      <c r="E93" s="69"/>
      <c r="F93" s="69"/>
    </row>
    <row r="94" spans="1:8" ht="15.75" customHeight="1" x14ac:dyDescent="0.2">
      <c r="A94" s="65"/>
      <c r="B94" s="65"/>
      <c r="C94" s="65"/>
      <c r="D94" s="65"/>
      <c r="E94" s="65"/>
      <c r="F94" s="65"/>
    </row>
    <row r="95" spans="1:8" ht="15.75" customHeight="1" x14ac:dyDescent="0.2">
      <c r="A95" s="65"/>
      <c r="B95" s="65"/>
      <c r="C95" s="14"/>
      <c r="D95" s="65"/>
      <c r="E95" s="65"/>
      <c r="F95" s="65"/>
    </row>
    <row r="96" spans="1:8" ht="15.75" customHeight="1" x14ac:dyDescent="0.2">
      <c r="A96" s="65"/>
      <c r="B96" s="65"/>
      <c r="C96" s="19"/>
      <c r="D96" s="65"/>
      <c r="E96" s="65"/>
      <c r="F96" s="65"/>
    </row>
    <row r="97" spans="1:7" ht="15.75" customHeight="1" x14ac:dyDescent="0.2">
      <c r="A97" s="65"/>
      <c r="B97" s="65"/>
      <c r="C97" s="19"/>
      <c r="D97" s="65"/>
      <c r="E97" s="65"/>
      <c r="F97" s="65"/>
    </row>
    <row r="98" spans="1:7" ht="15.75" customHeight="1" x14ac:dyDescent="0.2">
      <c r="A98" s="65"/>
      <c r="B98" s="65"/>
      <c r="C98" s="19"/>
      <c r="D98" s="73"/>
      <c r="E98" s="65"/>
      <c r="F98" s="73"/>
    </row>
    <row r="99" spans="1:7" ht="15.75" customHeight="1" x14ac:dyDescent="0.2">
      <c r="A99" s="65"/>
      <c r="B99" s="65"/>
      <c r="C99" s="23"/>
      <c r="E99" s="67"/>
      <c r="G99" s="34"/>
    </row>
    <row r="100" spans="1:7" ht="15.75" customHeight="1" x14ac:dyDescent="0.2">
      <c r="A100" s="65"/>
      <c r="B100" s="65"/>
      <c r="C100" s="65"/>
      <c r="E100" s="20"/>
    </row>
    <row r="101" spans="1:7" ht="15.75" customHeight="1" x14ac:dyDescent="0.2">
      <c r="A101" s="65"/>
      <c r="B101" s="65"/>
      <c r="C101" s="23"/>
      <c r="E101" s="20"/>
    </row>
    <row r="102" spans="1:7" ht="15.75" customHeight="1" x14ac:dyDescent="0.2">
      <c r="A102" s="65"/>
      <c r="B102" s="65"/>
      <c r="C102" s="23"/>
      <c r="E102" s="20"/>
    </row>
    <row r="103" spans="1:7" ht="15.75" customHeight="1" x14ac:dyDescent="0.2">
      <c r="C103" s="65"/>
      <c r="D103" s="14"/>
      <c r="E103" s="14"/>
      <c r="F103" s="14"/>
    </row>
  </sheetData>
  <mergeCells count="11">
    <mergeCell ref="A92:B92"/>
    <mergeCell ref="C92:D92"/>
    <mergeCell ref="E92:F92"/>
    <mergeCell ref="A1:F1"/>
    <mergeCell ref="A2:F2"/>
    <mergeCell ref="A3:F3"/>
    <mergeCell ref="A91:B91"/>
    <mergeCell ref="C91:D91"/>
    <mergeCell ref="E91:F91"/>
    <mergeCell ref="A88:F88"/>
    <mergeCell ref="C5:F5"/>
  </mergeCells>
  <phoneticPr fontId="4" type="noConversion"/>
  <printOptions horizontalCentered="1"/>
  <pageMargins left="1.1811023622047245" right="0.78740157480314965" top="1.9950000000000001" bottom="0.39370078740157483" header="0" footer="0"/>
  <pageSetup paperSize="9" scale="4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H52"/>
  <sheetViews>
    <sheetView showGridLines="0" tabSelected="1" topLeftCell="A31" zoomScale="80" zoomScaleNormal="80" workbookViewId="0">
      <selection activeCell="B42" sqref="B42"/>
    </sheetView>
  </sheetViews>
  <sheetFormatPr baseColWidth="10" defaultRowHeight="15.75" customHeight="1" x14ac:dyDescent="0.2"/>
  <cols>
    <col min="1" max="1" width="2.28515625" style="47" customWidth="1"/>
    <col min="2" max="2" width="43.5703125" style="74" customWidth="1"/>
    <col min="3" max="3" width="17" style="74" customWidth="1"/>
    <col min="4" max="4" width="15.7109375" style="9" bestFit="1" customWidth="1"/>
    <col min="5" max="5" width="3.85546875" style="74" customWidth="1"/>
    <col min="6" max="6" width="15.7109375" style="9" bestFit="1" customWidth="1"/>
    <col min="7" max="7" width="11.42578125" style="47"/>
    <col min="8" max="9" width="15.85546875" style="47" bestFit="1" customWidth="1"/>
    <col min="10" max="10" width="12.28515625" style="47" bestFit="1" customWidth="1"/>
    <col min="11" max="16384" width="11.42578125" style="47"/>
  </cols>
  <sheetData>
    <row r="2" spans="1:8" ht="18.95" customHeight="1" x14ac:dyDescent="0.2">
      <c r="A2" s="462" t="s">
        <v>244</v>
      </c>
      <c r="B2" s="462"/>
      <c r="C2" s="462"/>
      <c r="D2" s="462"/>
      <c r="E2" s="462"/>
      <c r="F2" s="462"/>
    </row>
    <row r="3" spans="1:8" ht="18.95" customHeight="1" x14ac:dyDescent="0.2">
      <c r="A3" s="462" t="s">
        <v>301</v>
      </c>
      <c r="B3" s="462"/>
      <c r="C3" s="462"/>
      <c r="D3" s="462"/>
      <c r="E3" s="462"/>
      <c r="F3" s="462"/>
    </row>
    <row r="4" spans="1:8" ht="18.95" customHeight="1" x14ac:dyDescent="0.2">
      <c r="A4" s="462" t="s">
        <v>421</v>
      </c>
      <c r="B4" s="462"/>
      <c r="C4" s="462"/>
      <c r="D4" s="462"/>
      <c r="E4" s="462"/>
      <c r="F4" s="462"/>
    </row>
    <row r="5" spans="1:8" ht="15.75" customHeight="1" x14ac:dyDescent="0.2">
      <c r="A5" s="460" t="s">
        <v>32</v>
      </c>
      <c r="B5" s="460"/>
      <c r="C5" s="460"/>
      <c r="D5" s="460"/>
      <c r="E5" s="460"/>
      <c r="F5" s="460"/>
    </row>
    <row r="6" spans="1:8" ht="15.75" customHeight="1" x14ac:dyDescent="0.2">
      <c r="B6" s="75"/>
      <c r="C6" s="75"/>
      <c r="D6" s="15"/>
      <c r="E6" s="75"/>
      <c r="F6" s="15"/>
    </row>
    <row r="7" spans="1:8" ht="15.75" customHeight="1" x14ac:dyDescent="0.2">
      <c r="B7" s="458" t="s">
        <v>400</v>
      </c>
      <c r="C7" s="458"/>
      <c r="D7" s="458"/>
      <c r="E7" s="458"/>
      <c r="F7" s="458"/>
    </row>
    <row r="8" spans="1:8" ht="15.75" customHeight="1" x14ac:dyDescent="0.2">
      <c r="B8" s="76"/>
      <c r="C8" s="76"/>
      <c r="D8" s="76"/>
      <c r="E8" s="76"/>
      <c r="F8" s="77"/>
    </row>
    <row r="9" spans="1:8" ht="15.75" customHeight="1" x14ac:dyDescent="0.2">
      <c r="A9" s="78"/>
      <c r="B9" s="79"/>
      <c r="C9" s="79"/>
      <c r="D9" s="25">
        <f>+PASIVO!D7</f>
        <v>2020</v>
      </c>
      <c r="E9" s="48"/>
      <c r="F9" s="25">
        <f>+PASIVO!F7</f>
        <v>2019</v>
      </c>
    </row>
    <row r="10" spans="1:8" ht="15.75" customHeight="1" x14ac:dyDescent="0.2">
      <c r="A10" s="78"/>
      <c r="B10" s="79"/>
      <c r="C10" s="79"/>
      <c r="D10" s="80"/>
      <c r="E10" s="81"/>
      <c r="F10" s="80"/>
    </row>
    <row r="11" spans="1:8" ht="15.75" customHeight="1" x14ac:dyDescent="0.2">
      <c r="A11" s="82"/>
      <c r="B11" s="81"/>
      <c r="C11" s="81"/>
      <c r="D11" s="83"/>
      <c r="E11" s="81"/>
      <c r="F11" s="83"/>
    </row>
    <row r="12" spans="1:8" ht="15.75" customHeight="1" x14ac:dyDescent="0.2">
      <c r="A12" s="463" t="s">
        <v>148</v>
      </c>
      <c r="B12" s="463"/>
      <c r="D12" s="84">
        <v>27390589174</v>
      </c>
      <c r="E12" s="81"/>
      <c r="F12" s="84">
        <v>24047929552</v>
      </c>
    </row>
    <row r="13" spans="1:8" ht="15.75" customHeight="1" x14ac:dyDescent="0.2">
      <c r="A13" s="464" t="s">
        <v>437</v>
      </c>
      <c r="B13" s="464"/>
      <c r="C13" s="464"/>
      <c r="D13" s="57">
        <v>-14772374336</v>
      </c>
      <c r="E13" s="85"/>
      <c r="F13" s="57">
        <v>-13544069969</v>
      </c>
      <c r="H13" s="86"/>
    </row>
    <row r="14" spans="1:8" ht="8.25" customHeight="1" x14ac:dyDescent="0.2">
      <c r="A14" s="87"/>
      <c r="D14" s="83"/>
      <c r="E14" s="85"/>
      <c r="F14" s="83"/>
    </row>
    <row r="15" spans="1:8" ht="15.75" customHeight="1" x14ac:dyDescent="0.2">
      <c r="A15" s="464" t="s">
        <v>149</v>
      </c>
      <c r="B15" s="464"/>
      <c r="D15" s="29">
        <f>+D12+D13</f>
        <v>12618214838</v>
      </c>
      <c r="E15" s="81"/>
      <c r="F15" s="29">
        <f>+F12+F13</f>
        <v>10503859583</v>
      </c>
    </row>
    <row r="16" spans="1:8" ht="15.75" customHeight="1" x14ac:dyDescent="0.2">
      <c r="A16" s="464"/>
      <c r="B16" s="464"/>
      <c r="D16" s="83"/>
      <c r="E16" s="81"/>
      <c r="F16" s="83"/>
    </row>
    <row r="17" spans="1:6" ht="15.75" customHeight="1" x14ac:dyDescent="0.2">
      <c r="A17" s="463" t="s">
        <v>139</v>
      </c>
      <c r="B17" s="463"/>
      <c r="D17" s="83"/>
      <c r="E17" s="81"/>
      <c r="F17" s="83"/>
    </row>
    <row r="18" spans="1:6" ht="15.75" customHeight="1" x14ac:dyDescent="0.2">
      <c r="A18" s="464"/>
      <c r="B18" s="464"/>
      <c r="D18" s="83"/>
      <c r="E18" s="81"/>
      <c r="F18" s="83"/>
    </row>
    <row r="19" spans="1:6" ht="15.75" customHeight="1" x14ac:dyDescent="0.2">
      <c r="A19" s="464" t="s">
        <v>438</v>
      </c>
      <c r="B19" s="464"/>
      <c r="C19" s="464"/>
      <c r="D19" s="57">
        <f>-+H!E35</f>
        <v>-7110511281.1000004</v>
      </c>
      <c r="E19" s="81"/>
      <c r="F19" s="57">
        <v>-6596127747</v>
      </c>
    </row>
    <row r="20" spans="1:6" ht="15.75" customHeight="1" x14ac:dyDescent="0.2">
      <c r="A20" s="464" t="s">
        <v>439</v>
      </c>
      <c r="B20" s="464"/>
      <c r="D20" s="57">
        <f>-+H!C35</f>
        <v>-1167934051.9000001</v>
      </c>
      <c r="E20" s="81"/>
      <c r="F20" s="57">
        <v>-1753287082</v>
      </c>
    </row>
    <row r="21" spans="1:6" ht="15.75" customHeight="1" x14ac:dyDescent="0.2">
      <c r="A21" s="464" t="s">
        <v>440</v>
      </c>
      <c r="B21" s="464"/>
      <c r="D21" s="57">
        <f>-+H!D35</f>
        <v>-607801951</v>
      </c>
      <c r="E21" s="81"/>
      <c r="F21" s="57">
        <v>-578839898</v>
      </c>
    </row>
    <row r="22" spans="1:6" s="56" customFormat="1" ht="15.75" customHeight="1" x14ac:dyDescent="0.2">
      <c r="A22" s="464"/>
      <c r="B22" s="464"/>
      <c r="D22" s="88">
        <f>SUM(D19:D21)</f>
        <v>-8886247284</v>
      </c>
      <c r="E22" s="85"/>
      <c r="F22" s="88">
        <f>SUM(F19:F21)</f>
        <v>-8928254727</v>
      </c>
    </row>
    <row r="23" spans="1:6" ht="15.75" customHeight="1" x14ac:dyDescent="0.2">
      <c r="A23" s="464"/>
      <c r="B23" s="464"/>
      <c r="D23" s="83"/>
      <c r="E23" s="81"/>
      <c r="F23" s="83"/>
    </row>
    <row r="24" spans="1:6" ht="15.75" customHeight="1" x14ac:dyDescent="0.2">
      <c r="A24" s="463" t="s">
        <v>140</v>
      </c>
      <c r="B24" s="463"/>
      <c r="D24" s="89">
        <f>+D15+D22</f>
        <v>3731967554</v>
      </c>
      <c r="E24" s="81"/>
      <c r="F24" s="89">
        <f>+F15+F22</f>
        <v>1575604856</v>
      </c>
    </row>
    <row r="25" spans="1:6" ht="15.75" customHeight="1" x14ac:dyDescent="0.2">
      <c r="A25" s="464"/>
      <c r="B25" s="464"/>
      <c r="D25" s="83"/>
      <c r="E25" s="81"/>
      <c r="F25" s="83"/>
    </row>
    <row r="26" spans="1:6" ht="15.75" customHeight="1" x14ac:dyDescent="0.2">
      <c r="A26" s="464" t="s">
        <v>141</v>
      </c>
      <c r="B26" s="464"/>
      <c r="D26" s="90">
        <v>1411386079</v>
      </c>
      <c r="E26" s="81"/>
      <c r="F26" s="90">
        <v>1543425975</v>
      </c>
    </row>
    <row r="27" spans="1:6" ht="15.75" customHeight="1" x14ac:dyDescent="0.2">
      <c r="A27" s="464"/>
      <c r="B27" s="464"/>
      <c r="D27" s="88">
        <f>D26</f>
        <v>1411386079</v>
      </c>
      <c r="E27" s="81"/>
      <c r="F27" s="88">
        <f>F26</f>
        <v>1543425975</v>
      </c>
    </row>
    <row r="28" spans="1:6" ht="15.75" customHeight="1" x14ac:dyDescent="0.2">
      <c r="A28" s="464"/>
      <c r="B28" s="464"/>
      <c r="D28" s="84"/>
      <c r="E28" s="81"/>
      <c r="F28" s="84"/>
    </row>
    <row r="29" spans="1:6" ht="15.75" customHeight="1" x14ac:dyDescent="0.2">
      <c r="A29" s="464" t="s">
        <v>441</v>
      </c>
      <c r="B29" s="464"/>
      <c r="D29" s="90">
        <f>-+ H!F35</f>
        <v>-272877360</v>
      </c>
      <c r="E29" s="81"/>
      <c r="F29" s="90">
        <v>-822438928</v>
      </c>
    </row>
    <row r="30" spans="1:6" ht="15.75" customHeight="1" x14ac:dyDescent="0.2">
      <c r="A30" s="464"/>
      <c r="B30" s="464"/>
      <c r="D30" s="88">
        <f>+D29</f>
        <v>-272877360</v>
      </c>
      <c r="E30" s="81"/>
      <c r="F30" s="88">
        <f>+F29</f>
        <v>-822438928</v>
      </c>
    </row>
    <row r="31" spans="1:6" ht="15.75" customHeight="1" x14ac:dyDescent="0.2">
      <c r="A31" s="464"/>
      <c r="B31" s="464"/>
      <c r="D31" s="83"/>
      <c r="E31" s="81"/>
      <c r="F31" s="83"/>
    </row>
    <row r="32" spans="1:6" ht="15.75" customHeight="1" thickBot="1" x14ac:dyDescent="0.25">
      <c r="A32" s="463" t="s">
        <v>142</v>
      </c>
      <c r="B32" s="463"/>
      <c r="D32" s="91">
        <f>+D24+D27+D30</f>
        <v>4870476273</v>
      </c>
      <c r="E32" s="81"/>
      <c r="F32" s="91">
        <f>+F24+F27+F30</f>
        <v>2296591903</v>
      </c>
    </row>
    <row r="33" spans="1:7" ht="15.75" customHeight="1" x14ac:dyDescent="0.2">
      <c r="A33" s="464"/>
      <c r="B33" s="464"/>
      <c r="D33" s="84"/>
      <c r="E33" s="81"/>
      <c r="F33" s="84"/>
    </row>
    <row r="34" spans="1:7" ht="15.75" customHeight="1" x14ac:dyDescent="0.2">
      <c r="A34" s="464" t="s">
        <v>242</v>
      </c>
      <c r="B34" s="464"/>
      <c r="D34" s="92">
        <v>-643193426</v>
      </c>
      <c r="E34" s="81"/>
      <c r="F34" s="92">
        <v>-327980148</v>
      </c>
    </row>
    <row r="35" spans="1:7" ht="15.75" customHeight="1" x14ac:dyDescent="0.2">
      <c r="A35" s="464"/>
      <c r="B35" s="464"/>
      <c r="D35" s="84"/>
      <c r="E35" s="81"/>
      <c r="F35" s="84"/>
    </row>
    <row r="36" spans="1:7" s="56" customFormat="1" ht="15.75" customHeight="1" thickBot="1" x14ac:dyDescent="0.25">
      <c r="A36" s="463" t="s">
        <v>243</v>
      </c>
      <c r="B36" s="463"/>
      <c r="D36" s="93">
        <f>+D32+D34</f>
        <v>4227282847</v>
      </c>
      <c r="E36" s="85"/>
      <c r="F36" s="93">
        <f>+F32+F34</f>
        <v>1968611755</v>
      </c>
    </row>
    <row r="37" spans="1:7" s="56" customFormat="1" ht="15.95" customHeight="1" thickTop="1" x14ac:dyDescent="0.2">
      <c r="A37" s="94"/>
      <c r="B37" s="95"/>
      <c r="C37" s="95"/>
      <c r="D37" s="96"/>
      <c r="E37" s="95"/>
      <c r="F37" s="96"/>
      <c r="G37" s="95"/>
    </row>
    <row r="38" spans="1:7" s="56" customFormat="1" ht="15.95" customHeight="1" x14ac:dyDescent="0.2">
      <c r="A38" s="94"/>
      <c r="B38" s="95"/>
      <c r="C38" s="95"/>
      <c r="D38" s="96"/>
      <c r="E38" s="95"/>
      <c r="F38" s="96"/>
      <c r="G38" s="95"/>
    </row>
    <row r="39" spans="1:7" ht="15.75" customHeight="1" x14ac:dyDescent="0.2">
      <c r="A39" s="451" t="s">
        <v>295</v>
      </c>
      <c r="B39" s="451"/>
      <c r="C39" s="451"/>
      <c r="D39" s="451"/>
      <c r="E39" s="451"/>
      <c r="F39" s="451"/>
      <c r="G39" s="36"/>
    </row>
    <row r="40" spans="1:7" ht="15" customHeight="1" x14ac:dyDescent="0.2">
      <c r="A40" s="34"/>
      <c r="B40" s="52"/>
      <c r="C40" s="52"/>
      <c r="D40" s="67"/>
      <c r="E40" s="52"/>
      <c r="F40" s="67"/>
    </row>
    <row r="41" spans="1:7" ht="15" customHeight="1" x14ac:dyDescent="0.2">
      <c r="A41" s="34"/>
      <c r="B41" s="52"/>
      <c r="C41" s="52"/>
      <c r="D41" s="67"/>
      <c r="E41" s="52"/>
      <c r="F41" s="67"/>
    </row>
    <row r="42" spans="1:7" ht="15.75" customHeight="1" x14ac:dyDescent="0.2">
      <c r="B42" s="47"/>
      <c r="C42" s="47"/>
    </row>
    <row r="43" spans="1:7" ht="15.75" customHeight="1" x14ac:dyDescent="0.2">
      <c r="A43" s="465"/>
      <c r="B43" s="465"/>
      <c r="C43" s="465"/>
      <c r="D43" s="465"/>
      <c r="E43" s="465"/>
      <c r="F43" s="465"/>
    </row>
    <row r="44" spans="1:7" ht="15.75" customHeight="1" x14ac:dyDescent="0.2">
      <c r="A44" s="460"/>
      <c r="B44" s="460"/>
      <c r="C44" s="460"/>
      <c r="D44" s="460"/>
      <c r="E44" s="460"/>
      <c r="F44" s="460"/>
    </row>
    <row r="45" spans="1:7" ht="15.75" customHeight="1" x14ac:dyDescent="0.2">
      <c r="B45" s="51"/>
      <c r="C45" s="51"/>
      <c r="D45" s="83"/>
      <c r="E45" s="97"/>
      <c r="F45" s="38"/>
    </row>
    <row r="46" spans="1:7" ht="15.75" customHeight="1" x14ac:dyDescent="0.2">
      <c r="B46" s="34"/>
      <c r="C46" s="34"/>
      <c r="E46" s="54"/>
      <c r="F46" s="38"/>
    </row>
    <row r="47" spans="1:7" ht="15.75" customHeight="1" x14ac:dyDescent="0.2">
      <c r="B47" s="34"/>
      <c r="C47" s="34"/>
      <c r="D47" s="73"/>
      <c r="E47" s="47"/>
      <c r="F47" s="73"/>
    </row>
    <row r="48" spans="1:7" ht="15.75" customHeight="1" x14ac:dyDescent="0.2">
      <c r="B48" s="34"/>
      <c r="C48" s="34"/>
      <c r="D48" s="73"/>
      <c r="E48" s="47"/>
      <c r="F48" s="73"/>
    </row>
    <row r="49" spans="2:7" ht="15.75" customHeight="1" x14ac:dyDescent="0.2">
      <c r="B49" s="98"/>
      <c r="C49" s="98"/>
      <c r="E49" s="52"/>
      <c r="F49" s="67"/>
      <c r="G49" s="34"/>
    </row>
    <row r="52" spans="2:7" ht="15.75" customHeight="1" x14ac:dyDescent="0.2">
      <c r="D52" s="14"/>
      <c r="E52" s="16"/>
      <c r="F52" s="14"/>
    </row>
  </sheetData>
  <mergeCells count="36">
    <mergeCell ref="B7:F7"/>
    <mergeCell ref="A36:B36"/>
    <mergeCell ref="A13:C13"/>
    <mergeCell ref="A19:C19"/>
    <mergeCell ref="A29:B29"/>
    <mergeCell ref="A30:B30"/>
    <mergeCell ref="A31:B31"/>
    <mergeCell ref="A32:B32"/>
    <mergeCell ref="A33:B33"/>
    <mergeCell ref="A24:B24"/>
    <mergeCell ref="A25:B25"/>
    <mergeCell ref="A26:B26"/>
    <mergeCell ref="A27:B27"/>
    <mergeCell ref="A28:B28"/>
    <mergeCell ref="A43:B43"/>
    <mergeCell ref="C43:D43"/>
    <mergeCell ref="E43:F43"/>
    <mergeCell ref="A44:B44"/>
    <mergeCell ref="C44:D44"/>
    <mergeCell ref="E44:F44"/>
    <mergeCell ref="A2:F2"/>
    <mergeCell ref="A3:F3"/>
    <mergeCell ref="A4:F4"/>
    <mergeCell ref="A5:F5"/>
    <mergeCell ref="A39:F39"/>
    <mergeCell ref="A12:B12"/>
    <mergeCell ref="A15:B15"/>
    <mergeCell ref="A16:B16"/>
    <mergeCell ref="A17:B17"/>
    <mergeCell ref="A18:B18"/>
    <mergeCell ref="A20:B20"/>
    <mergeCell ref="A21:B21"/>
    <mergeCell ref="A22:B22"/>
    <mergeCell ref="A23:B23"/>
    <mergeCell ref="A34:B34"/>
    <mergeCell ref="A35:B35"/>
  </mergeCells>
  <phoneticPr fontId="4" type="noConversion"/>
  <printOptions horizontalCentered="1"/>
  <pageMargins left="1.1811023622047245" right="0.78740157480314965" top="1.98" bottom="1.7716535433070868" header="0" footer="0"/>
  <pageSetup paperSize="9" scale="6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Q104"/>
  <sheetViews>
    <sheetView showGridLines="0" topLeftCell="A22" zoomScale="80" zoomScaleNormal="80" workbookViewId="0">
      <selection activeCell="C33" sqref="C33"/>
    </sheetView>
  </sheetViews>
  <sheetFormatPr baseColWidth="10" defaultRowHeight="12.75" x14ac:dyDescent="0.2"/>
  <cols>
    <col min="1" max="1" width="3" style="65" customWidth="1"/>
    <col min="2" max="2" width="1.42578125" style="65" customWidth="1"/>
    <col min="3" max="3" width="21.5703125" style="65" bestFit="1" customWidth="1"/>
    <col min="4" max="4" width="14.5703125" style="65" bestFit="1" customWidth="1"/>
    <col min="5" max="5" width="13.5703125" style="65" bestFit="1" customWidth="1"/>
    <col min="6" max="7" width="14.5703125" style="65" bestFit="1" customWidth="1"/>
    <col min="8" max="8" width="28.140625" style="65" bestFit="1" customWidth="1"/>
    <col min="9" max="9" width="17.42578125" style="65" bestFit="1" customWidth="1"/>
    <col min="10" max="10" width="15.7109375" style="65" bestFit="1" customWidth="1"/>
    <col min="11" max="11" width="14.5703125" style="65" customWidth="1"/>
    <col min="12" max="12" width="7.7109375" style="65" bestFit="1" customWidth="1"/>
    <col min="13" max="13" width="27.28515625" style="65" bestFit="1" customWidth="1"/>
    <col min="14" max="14" width="17.7109375" style="65" customWidth="1"/>
    <col min="15" max="15" width="21.42578125" style="65" customWidth="1"/>
    <col min="16" max="16" width="11.42578125" style="65"/>
    <col min="17" max="17" width="4.42578125" style="65" bestFit="1" customWidth="1"/>
    <col min="18" max="16384" width="11.42578125" style="65"/>
  </cols>
  <sheetData>
    <row r="2" spans="2:17" x14ac:dyDescent="0.2">
      <c r="B2" s="466" t="s">
        <v>216</v>
      </c>
      <c r="C2" s="466"/>
      <c r="D2" s="466"/>
      <c r="E2" s="466"/>
      <c r="F2" s="466"/>
      <c r="G2" s="466"/>
      <c r="H2" s="466"/>
      <c r="I2" s="466"/>
      <c r="J2" s="466"/>
      <c r="K2" s="466"/>
      <c r="L2" s="466"/>
      <c r="M2" s="466"/>
    </row>
    <row r="3" spans="2:17" x14ac:dyDescent="0.2">
      <c r="B3" s="466" t="str">
        <f>+[2]RESULTADO!A3</f>
        <v xml:space="preserve">POR EL PERIODO COMPRENDIDO ENTRE EL </v>
      </c>
      <c r="C3" s="466"/>
      <c r="D3" s="466"/>
      <c r="E3" s="466"/>
      <c r="F3" s="466"/>
      <c r="G3" s="466"/>
      <c r="H3" s="466"/>
      <c r="I3" s="466"/>
      <c r="J3" s="466"/>
      <c r="K3" s="466"/>
      <c r="L3" s="466"/>
      <c r="M3" s="466"/>
    </row>
    <row r="4" spans="2:17" x14ac:dyDescent="0.2">
      <c r="B4" s="466" t="str">
        <f>+RESULTADO!A4</f>
        <v>1° DE ENERO Y EL 30 DE SETIEMBRE DE 2020 y 2019</v>
      </c>
      <c r="C4" s="466"/>
      <c r="D4" s="466"/>
      <c r="E4" s="466"/>
      <c r="F4" s="466"/>
      <c r="G4" s="466"/>
      <c r="H4" s="466"/>
      <c r="I4" s="466"/>
      <c r="J4" s="466"/>
      <c r="K4" s="466"/>
      <c r="L4" s="466"/>
      <c r="M4" s="466"/>
    </row>
    <row r="5" spans="2:17" x14ac:dyDescent="0.2">
      <c r="B5" s="466" t="s">
        <v>130</v>
      </c>
      <c r="C5" s="466"/>
      <c r="D5" s="466"/>
      <c r="E5" s="466"/>
      <c r="F5" s="466"/>
      <c r="G5" s="466"/>
      <c r="H5" s="466"/>
      <c r="I5" s="466"/>
      <c r="J5" s="466"/>
      <c r="K5" s="466"/>
      <c r="L5" s="466"/>
      <c r="M5" s="466"/>
    </row>
    <row r="6" spans="2:17" x14ac:dyDescent="0.2">
      <c r="B6" s="452"/>
      <c r="C6" s="452"/>
      <c r="D6" s="452"/>
      <c r="E6" s="452"/>
      <c r="F6" s="452"/>
      <c r="G6" s="452"/>
      <c r="H6" s="452"/>
      <c r="I6" s="452"/>
      <c r="J6" s="452"/>
      <c r="K6" s="452"/>
      <c r="L6" s="452"/>
      <c r="M6" s="452"/>
      <c r="Q6" s="65" t="s">
        <v>237</v>
      </c>
    </row>
    <row r="7" spans="2:17" x14ac:dyDescent="0.2">
      <c r="B7" s="20"/>
      <c r="C7" s="458" t="s">
        <v>400</v>
      </c>
      <c r="D7" s="458"/>
      <c r="E7" s="458"/>
      <c r="F7" s="458"/>
      <c r="G7" s="458"/>
      <c r="H7" s="458"/>
      <c r="I7" s="458"/>
      <c r="J7" s="458"/>
      <c r="K7" s="458"/>
      <c r="L7" s="458"/>
      <c r="M7" s="458"/>
    </row>
    <row r="8" spans="2:17" ht="12.75" customHeight="1" x14ac:dyDescent="0.2"/>
    <row r="9" spans="2:17" ht="27.75" customHeight="1" x14ac:dyDescent="0.2">
      <c r="B9" s="100"/>
      <c r="C9" s="101"/>
      <c r="D9" s="100"/>
      <c r="E9" s="102" t="s">
        <v>250</v>
      </c>
      <c r="F9" s="475" t="s">
        <v>177</v>
      </c>
      <c r="G9" s="475"/>
      <c r="H9" s="475"/>
      <c r="I9" s="475"/>
      <c r="J9" s="474" t="s">
        <v>178</v>
      </c>
      <c r="K9" s="474"/>
      <c r="L9" s="475"/>
      <c r="M9" s="471" t="s">
        <v>259</v>
      </c>
    </row>
    <row r="10" spans="2:17" x14ac:dyDescent="0.2">
      <c r="B10" s="469"/>
      <c r="C10" s="470"/>
      <c r="D10" s="103" t="s">
        <v>179</v>
      </c>
      <c r="E10" s="103" t="s">
        <v>251</v>
      </c>
      <c r="F10" s="100"/>
      <c r="G10" s="100"/>
      <c r="H10" s="100"/>
      <c r="I10" s="100"/>
      <c r="J10" s="100"/>
      <c r="K10" s="100"/>
      <c r="L10" s="99"/>
      <c r="M10" s="472"/>
    </row>
    <row r="11" spans="2:17" ht="48.75" customHeight="1" x14ac:dyDescent="0.2">
      <c r="B11" s="104"/>
      <c r="C11" s="105" t="s">
        <v>176</v>
      </c>
      <c r="D11" s="104" t="s">
        <v>211</v>
      </c>
      <c r="E11" s="104" t="s">
        <v>252</v>
      </c>
      <c r="F11" s="103" t="s">
        <v>255</v>
      </c>
      <c r="G11" s="103" t="s">
        <v>18</v>
      </c>
      <c r="H11" s="106" t="s">
        <v>344</v>
      </c>
      <c r="I11" s="106" t="s">
        <v>429</v>
      </c>
      <c r="J11" s="103" t="s">
        <v>19</v>
      </c>
      <c r="K11" s="103" t="s">
        <v>20</v>
      </c>
      <c r="L11" s="107" t="s">
        <v>254</v>
      </c>
      <c r="M11" s="473"/>
    </row>
    <row r="12" spans="2:17" x14ac:dyDescent="0.2">
      <c r="B12" s="102"/>
      <c r="C12" s="108"/>
      <c r="D12" s="100"/>
      <c r="E12" s="100"/>
      <c r="F12" s="100"/>
      <c r="G12" s="100"/>
      <c r="H12" s="100"/>
      <c r="I12" s="100"/>
      <c r="J12" s="100"/>
      <c r="K12" s="109"/>
      <c r="L12" s="70"/>
      <c r="M12" s="109"/>
    </row>
    <row r="13" spans="2:17" s="38" customFormat="1" x14ac:dyDescent="0.2">
      <c r="B13" s="110"/>
      <c r="C13" s="111" t="s">
        <v>392</v>
      </c>
      <c r="D13" s="112">
        <v>5000000000</v>
      </c>
      <c r="E13" s="112">
        <v>155840000</v>
      </c>
      <c r="F13" s="112">
        <v>988254350</v>
      </c>
      <c r="G13" s="113">
        <v>3380681039</v>
      </c>
      <c r="H13" s="113">
        <v>7958274138</v>
      </c>
      <c r="I13" s="113">
        <v>0</v>
      </c>
      <c r="J13" s="113">
        <f>10327818188</f>
        <v>10327818188</v>
      </c>
      <c r="K13" s="113">
        <v>2992922454</v>
      </c>
      <c r="L13" s="114">
        <v>0</v>
      </c>
      <c r="M13" s="112">
        <f>SUM(D13:L13)</f>
        <v>30803790169</v>
      </c>
    </row>
    <row r="14" spans="2:17" s="38" customFormat="1" ht="19.5" customHeight="1" x14ac:dyDescent="0.2">
      <c r="B14" s="110"/>
      <c r="C14" s="115"/>
      <c r="D14" s="112"/>
      <c r="E14" s="113"/>
      <c r="F14" s="113"/>
      <c r="G14" s="113"/>
      <c r="H14" s="113"/>
      <c r="I14" s="113"/>
      <c r="J14" s="113"/>
      <c r="K14" s="113"/>
      <c r="L14" s="116"/>
      <c r="M14" s="112"/>
    </row>
    <row r="15" spans="2:17" s="38" customFormat="1" ht="20.100000000000001" customHeight="1" x14ac:dyDescent="0.2">
      <c r="B15" s="110"/>
      <c r="C15" s="117" t="s">
        <v>21</v>
      </c>
      <c r="D15" s="112">
        <v>0</v>
      </c>
      <c r="E15" s="113">
        <v>0</v>
      </c>
      <c r="F15" s="113">
        <v>0</v>
      </c>
      <c r="G15" s="113">
        <v>0</v>
      </c>
      <c r="H15" s="113">
        <v>0</v>
      </c>
      <c r="I15" s="113">
        <v>0</v>
      </c>
      <c r="J15" s="113">
        <f>+K13</f>
        <v>2992922454</v>
      </c>
      <c r="K15" s="113">
        <f>-J15</f>
        <v>-2992922454</v>
      </c>
      <c r="L15" s="116">
        <v>0</v>
      </c>
      <c r="M15" s="112">
        <f>SUM(D15:L15)</f>
        <v>0</v>
      </c>
    </row>
    <row r="16" spans="2:17" s="38" customFormat="1" ht="18.75" customHeight="1" x14ac:dyDescent="0.2">
      <c r="B16" s="110"/>
      <c r="C16" s="115"/>
      <c r="D16" s="112"/>
      <c r="E16" s="113"/>
      <c r="F16" s="113"/>
      <c r="G16" s="113"/>
      <c r="H16" s="113"/>
      <c r="I16" s="113"/>
      <c r="J16" s="113"/>
      <c r="K16" s="113"/>
      <c r="L16" s="116"/>
      <c r="M16" s="112"/>
    </row>
    <row r="17" spans="2:14" s="38" customFormat="1" ht="18.75" customHeight="1" x14ac:dyDescent="0.2">
      <c r="B17" s="110"/>
      <c r="C17" s="117" t="s">
        <v>380</v>
      </c>
      <c r="D17" s="112">
        <v>0</v>
      </c>
      <c r="E17" s="113">
        <v>0</v>
      </c>
      <c r="F17" s="113">
        <v>0</v>
      </c>
      <c r="G17" s="113">
        <v>0</v>
      </c>
      <c r="H17" s="113">
        <v>0</v>
      </c>
      <c r="I17" s="113">
        <v>0</v>
      </c>
      <c r="J17" s="113">
        <f>-7575758-150000000-600000000</f>
        <v>-757575758</v>
      </c>
      <c r="K17" s="113">
        <v>0</v>
      </c>
      <c r="L17" s="116">
        <v>0</v>
      </c>
      <c r="M17" s="112">
        <f>SUM(D17:L17)</f>
        <v>-757575758</v>
      </c>
    </row>
    <row r="18" spans="2:14" s="38" customFormat="1" ht="22.5" customHeight="1" x14ac:dyDescent="0.2">
      <c r="B18" s="110"/>
      <c r="C18" s="117"/>
      <c r="D18" s="112"/>
      <c r="E18" s="113"/>
      <c r="F18" s="113"/>
      <c r="G18" s="113"/>
      <c r="H18" s="113"/>
      <c r="I18" s="113"/>
      <c r="J18" s="113"/>
      <c r="K18" s="113"/>
      <c r="L18" s="116"/>
      <c r="M18" s="112"/>
    </row>
    <row r="19" spans="2:14" s="38" customFormat="1" ht="19.5" customHeight="1" x14ac:dyDescent="0.2">
      <c r="B19" s="110"/>
      <c r="C19" s="117" t="s">
        <v>340</v>
      </c>
      <c r="D19" s="112">
        <v>0</v>
      </c>
      <c r="E19" s="113">
        <v>0</v>
      </c>
      <c r="F19" s="113">
        <v>0</v>
      </c>
      <c r="G19" s="113">
        <v>0</v>
      </c>
      <c r="H19" s="113">
        <v>0</v>
      </c>
      <c r="I19" s="113">
        <v>0</v>
      </c>
      <c r="J19" s="113">
        <v>0</v>
      </c>
      <c r="K19" s="113">
        <v>0</v>
      </c>
      <c r="L19" s="116">
        <v>0</v>
      </c>
      <c r="M19" s="112">
        <f>SUM(D19:L19)</f>
        <v>0</v>
      </c>
    </row>
    <row r="20" spans="2:14" s="38" customFormat="1" ht="20.100000000000001" customHeight="1" x14ac:dyDescent="0.2">
      <c r="B20" s="110"/>
      <c r="C20" s="117"/>
      <c r="D20" s="112"/>
      <c r="E20" s="113"/>
      <c r="F20" s="113"/>
      <c r="G20" s="113"/>
      <c r="H20" s="113"/>
      <c r="I20" s="113"/>
      <c r="J20" s="113"/>
      <c r="K20" s="113"/>
      <c r="L20" s="116"/>
      <c r="M20" s="112"/>
    </row>
    <row r="21" spans="2:14" s="38" customFormat="1" ht="19.5" customHeight="1" x14ac:dyDescent="0.2">
      <c r="B21" s="110"/>
      <c r="C21" s="117" t="s">
        <v>429</v>
      </c>
      <c r="D21" s="112">
        <v>0</v>
      </c>
      <c r="E21" s="113">
        <v>0</v>
      </c>
      <c r="F21" s="113">
        <v>0</v>
      </c>
      <c r="G21" s="113">
        <v>0</v>
      </c>
      <c r="H21" s="113">
        <v>0</v>
      </c>
      <c r="I21" s="113">
        <v>12563164884</v>
      </c>
      <c r="J21" s="113">
        <f>-I21</f>
        <v>-12563164884</v>
      </c>
      <c r="K21" s="113">
        <v>0</v>
      </c>
      <c r="L21" s="116">
        <v>0</v>
      </c>
      <c r="M21" s="112">
        <f>SUM(D21:L21)</f>
        <v>0</v>
      </c>
    </row>
    <row r="22" spans="2:14" s="38" customFormat="1" ht="20.100000000000001" customHeight="1" x14ac:dyDescent="0.2">
      <c r="B22" s="110"/>
      <c r="C22" s="117"/>
      <c r="D22" s="112"/>
      <c r="E22" s="113"/>
      <c r="F22" s="113"/>
      <c r="G22" s="113"/>
      <c r="H22" s="113"/>
      <c r="I22" s="113"/>
      <c r="J22" s="113"/>
      <c r="K22" s="113"/>
      <c r="L22" s="116"/>
      <c r="M22" s="112"/>
    </row>
    <row r="23" spans="2:14" s="38" customFormat="1" ht="20.100000000000001" customHeight="1" x14ac:dyDescent="0.2">
      <c r="B23" s="110"/>
      <c r="C23" s="117" t="s">
        <v>253</v>
      </c>
      <c r="D23" s="112">
        <v>0</v>
      </c>
      <c r="E23" s="113">
        <v>0</v>
      </c>
      <c r="F23" s="113">
        <v>11745650</v>
      </c>
      <c r="G23" s="113">
        <v>0</v>
      </c>
      <c r="H23" s="113">
        <v>0</v>
      </c>
      <c r="I23" s="113">
        <v>0</v>
      </c>
      <c r="J23" s="113">
        <v>0</v>
      </c>
      <c r="K23" s="113">
        <v>0</v>
      </c>
      <c r="L23" s="116">
        <v>0</v>
      </c>
      <c r="M23" s="112">
        <f>SUM(D23:L23)</f>
        <v>11745650</v>
      </c>
    </row>
    <row r="24" spans="2:14" s="38" customFormat="1" ht="20.100000000000001" customHeight="1" x14ac:dyDescent="0.2">
      <c r="B24" s="110"/>
      <c r="C24" s="117"/>
      <c r="D24" s="112"/>
      <c r="E24" s="113"/>
      <c r="F24" s="113"/>
      <c r="G24" s="113"/>
      <c r="H24" s="113"/>
      <c r="I24" s="113"/>
      <c r="J24" s="113"/>
      <c r="K24" s="113"/>
      <c r="L24" s="118"/>
      <c r="M24" s="112"/>
    </row>
    <row r="25" spans="2:14" s="38" customFormat="1" ht="20.100000000000001" customHeight="1" x14ac:dyDescent="0.2">
      <c r="B25" s="110"/>
      <c r="C25" s="117" t="s">
        <v>14</v>
      </c>
      <c r="D25" s="112">
        <v>0</v>
      </c>
      <c r="E25" s="113">
        <v>0</v>
      </c>
      <c r="F25" s="113">
        <v>0</v>
      </c>
      <c r="G25" s="113">
        <v>0</v>
      </c>
      <c r="H25" s="113">
        <v>0</v>
      </c>
      <c r="I25" s="113">
        <v>0</v>
      </c>
      <c r="J25" s="113">
        <v>0</v>
      </c>
      <c r="K25" s="113">
        <f>+PASIVO!D81</f>
        <v>4227282848</v>
      </c>
      <c r="L25" s="116">
        <v>0</v>
      </c>
      <c r="M25" s="112">
        <f>SUM(D25:L25)</f>
        <v>4227282848</v>
      </c>
    </row>
    <row r="26" spans="2:14" s="38" customFormat="1" ht="19.5" customHeight="1" x14ac:dyDescent="0.2">
      <c r="B26" s="110"/>
      <c r="C26" s="111"/>
      <c r="D26" s="112"/>
      <c r="E26" s="113"/>
      <c r="F26" s="113"/>
      <c r="G26" s="113"/>
      <c r="H26" s="113"/>
      <c r="I26" s="113"/>
      <c r="J26" s="113"/>
      <c r="K26" s="113"/>
      <c r="L26" s="118"/>
      <c r="M26" s="119"/>
    </row>
    <row r="27" spans="2:14" ht="20.25" customHeight="1" x14ac:dyDescent="0.2">
      <c r="B27" s="120"/>
      <c r="C27" s="121" t="s">
        <v>422</v>
      </c>
      <c r="D27" s="122">
        <f t="shared" ref="D27:L27" si="0">SUM(D13:D26)</f>
        <v>5000000000</v>
      </c>
      <c r="E27" s="122">
        <f t="shared" si="0"/>
        <v>155840000</v>
      </c>
      <c r="F27" s="122">
        <f>SUM(F13:F26)</f>
        <v>1000000000</v>
      </c>
      <c r="G27" s="122">
        <f>SUM(G13:G26)</f>
        <v>3380681039</v>
      </c>
      <c r="H27" s="122">
        <f t="shared" si="0"/>
        <v>7958274138</v>
      </c>
      <c r="I27" s="122">
        <f t="shared" si="0"/>
        <v>12563164884</v>
      </c>
      <c r="J27" s="122">
        <f t="shared" si="0"/>
        <v>0</v>
      </c>
      <c r="K27" s="122">
        <f t="shared" si="0"/>
        <v>4227282848</v>
      </c>
      <c r="L27" s="122">
        <f t="shared" si="0"/>
        <v>0</v>
      </c>
      <c r="M27" s="121">
        <f>SUM(D27:L27)</f>
        <v>34285242909</v>
      </c>
      <c r="N27" s="38"/>
    </row>
    <row r="28" spans="2:14" s="38" customFormat="1" ht="15.95" customHeight="1" x14ac:dyDescent="0.2">
      <c r="B28" s="120"/>
      <c r="C28" s="121" t="s">
        <v>423</v>
      </c>
      <c r="D28" s="121">
        <v>5000000000</v>
      </c>
      <c r="E28" s="121">
        <v>155840000</v>
      </c>
      <c r="F28" s="121">
        <v>945855611</v>
      </c>
      <c r="G28" s="121">
        <v>3296874312</v>
      </c>
      <c r="H28" s="121">
        <v>7958274138</v>
      </c>
      <c r="I28" s="121">
        <v>0</v>
      </c>
      <c r="J28" s="121">
        <v>10627818188</v>
      </c>
      <c r="K28" s="121">
        <v>1968611755</v>
      </c>
      <c r="L28" s="121">
        <v>0</v>
      </c>
      <c r="M28" s="121">
        <v>29953274004</v>
      </c>
    </row>
    <row r="29" spans="2:14" x14ac:dyDescent="0.2">
      <c r="B29" s="19"/>
      <c r="C29" s="15"/>
      <c r="D29" s="19"/>
      <c r="E29" s="19"/>
      <c r="F29" s="19"/>
      <c r="G29" s="19"/>
      <c r="H29" s="19"/>
      <c r="I29" s="19"/>
      <c r="J29" s="19"/>
      <c r="K29" s="19"/>
      <c r="L29" s="19"/>
      <c r="M29" s="19"/>
      <c r="N29" s="38"/>
    </row>
    <row r="30" spans="2:14" ht="15" customHeight="1" x14ac:dyDescent="0.2">
      <c r="B30" s="455" t="s">
        <v>295</v>
      </c>
      <c r="C30" s="455"/>
      <c r="D30" s="455"/>
      <c r="E30" s="455"/>
      <c r="F30" s="455"/>
      <c r="G30" s="455"/>
      <c r="H30" s="455"/>
      <c r="I30" s="455"/>
      <c r="J30" s="455"/>
      <c r="K30" s="455"/>
      <c r="L30" s="455"/>
      <c r="M30" s="455"/>
    </row>
    <row r="31" spans="2:14" ht="15" customHeight="1" x14ac:dyDescent="0.2">
      <c r="B31" s="19"/>
      <c r="C31" s="15"/>
      <c r="D31" s="19"/>
      <c r="E31" s="19"/>
      <c r="F31" s="19"/>
      <c r="G31" s="19"/>
      <c r="H31" s="19"/>
      <c r="I31" s="19"/>
      <c r="J31" s="19"/>
      <c r="K31" s="19"/>
      <c r="L31" s="19"/>
      <c r="M31" s="19"/>
    </row>
    <row r="32" spans="2:14" ht="15" customHeight="1" x14ac:dyDescent="0.2">
      <c r="B32" s="19"/>
      <c r="C32" s="15"/>
      <c r="D32" s="19"/>
      <c r="E32" s="19"/>
      <c r="F32" s="19"/>
      <c r="G32" s="19"/>
      <c r="H32" s="19"/>
      <c r="I32" s="19"/>
      <c r="J32" s="19"/>
      <c r="K32" s="19"/>
      <c r="L32" s="19"/>
      <c r="M32" s="19"/>
    </row>
    <row r="33" spans="2:13" ht="15" customHeight="1" x14ac:dyDescent="0.2">
      <c r="B33" s="19"/>
      <c r="C33" s="15"/>
      <c r="D33" s="19"/>
      <c r="E33" s="19"/>
      <c r="F33" s="19"/>
      <c r="G33" s="19"/>
      <c r="H33" s="19"/>
      <c r="I33" s="19"/>
      <c r="J33" s="19"/>
      <c r="K33" s="19"/>
      <c r="L33" s="19"/>
      <c r="M33" s="19"/>
    </row>
    <row r="34" spans="2:13" x14ac:dyDescent="0.2">
      <c r="B34" s="19"/>
      <c r="C34" s="15"/>
      <c r="D34" s="19"/>
      <c r="E34" s="19"/>
      <c r="F34" s="19"/>
      <c r="G34" s="19"/>
      <c r="H34" s="19"/>
      <c r="I34" s="19"/>
      <c r="J34" s="19"/>
      <c r="K34" s="19"/>
      <c r="L34" s="19"/>
      <c r="M34" s="19"/>
    </row>
    <row r="35" spans="2:13" x14ac:dyDescent="0.2">
      <c r="B35" s="461"/>
      <c r="C35" s="461"/>
      <c r="D35" s="461"/>
      <c r="E35" s="468"/>
      <c r="F35" s="468"/>
      <c r="G35" s="468"/>
      <c r="H35" s="468"/>
      <c r="I35" s="468"/>
      <c r="J35" s="468"/>
      <c r="K35" s="468"/>
      <c r="L35" s="468"/>
      <c r="M35" s="468"/>
    </row>
    <row r="36" spans="2:13" ht="15" customHeight="1" x14ac:dyDescent="0.2">
      <c r="B36" s="455"/>
      <c r="C36" s="455"/>
      <c r="D36" s="455"/>
      <c r="E36" s="455"/>
      <c r="F36" s="455"/>
      <c r="G36" s="455"/>
      <c r="H36" s="83"/>
      <c r="I36" s="455"/>
      <c r="J36" s="455"/>
      <c r="K36" s="467"/>
      <c r="L36" s="467"/>
      <c r="M36" s="467"/>
    </row>
    <row r="37" spans="2:13" ht="15" customHeight="1" x14ac:dyDescent="0.2">
      <c r="B37" s="19"/>
      <c r="C37" s="15"/>
      <c r="D37" s="19"/>
      <c r="E37" s="19"/>
      <c r="F37" s="19"/>
      <c r="G37" s="19"/>
      <c r="H37" s="19"/>
      <c r="I37" s="19"/>
      <c r="J37" s="19"/>
      <c r="K37" s="19"/>
      <c r="L37" s="19"/>
      <c r="M37" s="19"/>
    </row>
    <row r="38" spans="2:13" ht="15" customHeight="1" x14ac:dyDescent="0.2">
      <c r="B38" s="19"/>
      <c r="C38" s="15"/>
      <c r="D38" s="19"/>
      <c r="E38" s="19"/>
      <c r="F38" s="19"/>
      <c r="G38" s="19"/>
      <c r="H38" s="19"/>
      <c r="I38" s="19"/>
      <c r="J38" s="19"/>
      <c r="K38" s="19"/>
      <c r="L38" s="19"/>
      <c r="M38" s="19"/>
    </row>
    <row r="39" spans="2:13" ht="15" customHeight="1" x14ac:dyDescent="0.2">
      <c r="B39" s="19"/>
      <c r="C39" s="15"/>
      <c r="D39" s="19"/>
      <c r="E39" s="19"/>
      <c r="F39" s="19"/>
      <c r="G39" s="19"/>
      <c r="H39" s="19"/>
      <c r="I39" s="19"/>
      <c r="J39" s="19"/>
      <c r="K39" s="19"/>
      <c r="L39" s="19"/>
      <c r="M39" s="19"/>
    </row>
    <row r="40" spans="2:13" ht="15" customHeight="1" x14ac:dyDescent="0.2">
      <c r="B40" s="19"/>
      <c r="C40" s="15"/>
      <c r="D40" s="19"/>
      <c r="E40" s="19"/>
      <c r="F40" s="19"/>
      <c r="G40" s="19"/>
      <c r="H40" s="19"/>
      <c r="I40" s="19"/>
      <c r="J40" s="19"/>
      <c r="K40" s="19"/>
      <c r="L40" s="19"/>
      <c r="M40" s="19"/>
    </row>
    <row r="41" spans="2:13" ht="15" customHeight="1" x14ac:dyDescent="0.2">
      <c r="B41" s="19"/>
      <c r="C41" s="15"/>
      <c r="D41" s="19"/>
      <c r="E41" s="19"/>
      <c r="F41" s="19"/>
      <c r="G41" s="19"/>
      <c r="H41" s="19"/>
      <c r="I41" s="19"/>
      <c r="J41" s="19"/>
      <c r="K41" s="19"/>
      <c r="L41" s="19"/>
      <c r="M41" s="19"/>
    </row>
    <row r="42" spans="2:13" ht="15" customHeight="1" x14ac:dyDescent="0.2">
      <c r="B42" s="19"/>
      <c r="C42" s="15"/>
      <c r="D42" s="19"/>
      <c r="E42" s="19"/>
      <c r="F42" s="19"/>
      <c r="G42" s="19"/>
      <c r="H42" s="19"/>
      <c r="I42" s="19"/>
      <c r="J42" s="19"/>
      <c r="K42" s="19"/>
      <c r="L42" s="19"/>
      <c r="M42" s="19"/>
    </row>
    <row r="43" spans="2:13" ht="15" customHeight="1" x14ac:dyDescent="0.2">
      <c r="B43" s="19"/>
      <c r="C43" s="15"/>
      <c r="D43" s="19"/>
      <c r="E43" s="19"/>
      <c r="F43" s="19"/>
      <c r="G43" s="19"/>
      <c r="H43" s="19"/>
      <c r="I43" s="19"/>
      <c r="J43" s="19"/>
      <c r="K43" s="19"/>
      <c r="L43" s="19"/>
      <c r="M43" s="19"/>
    </row>
    <row r="44" spans="2:13" ht="15" customHeight="1" x14ac:dyDescent="0.2">
      <c r="B44" s="19"/>
      <c r="C44" s="15"/>
      <c r="D44" s="19"/>
      <c r="E44" s="19"/>
      <c r="F44" s="19"/>
      <c r="G44" s="19"/>
      <c r="H44" s="19"/>
      <c r="I44" s="19"/>
      <c r="J44" s="19"/>
      <c r="K44" s="19"/>
      <c r="L44" s="19"/>
      <c r="M44" s="19"/>
    </row>
    <row r="45" spans="2:13" ht="15" customHeight="1" x14ac:dyDescent="0.2">
      <c r="B45" s="19"/>
      <c r="C45" s="15"/>
      <c r="D45" s="19"/>
      <c r="E45" s="19"/>
      <c r="F45" s="19"/>
      <c r="G45" s="19"/>
      <c r="H45" s="19"/>
      <c r="I45" s="19"/>
      <c r="J45" s="19"/>
      <c r="K45" s="19"/>
      <c r="L45" s="19"/>
      <c r="M45" s="19"/>
    </row>
    <row r="46" spans="2:13" ht="15" customHeight="1" x14ac:dyDescent="0.2">
      <c r="B46" s="19"/>
      <c r="C46" s="15"/>
      <c r="D46" s="19"/>
      <c r="E46" s="19"/>
      <c r="F46" s="19"/>
      <c r="G46" s="19"/>
      <c r="H46" s="19"/>
      <c r="I46" s="19"/>
      <c r="J46" s="19"/>
      <c r="K46" s="19"/>
      <c r="L46" s="19"/>
      <c r="M46" s="19"/>
    </row>
    <row r="47" spans="2:13" ht="15" customHeight="1" x14ac:dyDescent="0.2">
      <c r="B47" s="19"/>
      <c r="C47" s="15"/>
      <c r="D47" s="19"/>
      <c r="E47" s="19"/>
      <c r="F47" s="19"/>
      <c r="G47" s="19"/>
      <c r="H47" s="19"/>
      <c r="I47" s="19"/>
      <c r="J47" s="19"/>
      <c r="K47" s="19"/>
      <c r="L47" s="19"/>
      <c r="M47" s="19"/>
    </row>
    <row r="48" spans="2:13" ht="15" customHeight="1" x14ac:dyDescent="0.2">
      <c r="B48" s="19"/>
      <c r="C48" s="15"/>
      <c r="D48" s="19"/>
      <c r="E48" s="19"/>
      <c r="F48" s="19"/>
      <c r="G48" s="19"/>
      <c r="H48" s="19"/>
      <c r="I48" s="19"/>
      <c r="J48" s="19"/>
      <c r="K48" s="19"/>
      <c r="L48" s="19"/>
      <c r="M48" s="19"/>
    </row>
    <row r="49" spans="2:13" ht="15" customHeight="1" x14ac:dyDescent="0.2">
      <c r="B49" s="19"/>
      <c r="C49" s="15"/>
      <c r="D49" s="19"/>
      <c r="E49" s="19"/>
      <c r="F49" s="19"/>
      <c r="G49" s="19"/>
      <c r="H49" s="19"/>
      <c r="I49" s="19"/>
      <c r="J49" s="19"/>
      <c r="K49" s="19"/>
      <c r="L49" s="19"/>
      <c r="M49" s="19"/>
    </row>
    <row r="50" spans="2:13" ht="15" customHeight="1" x14ac:dyDescent="0.2">
      <c r="B50" s="19"/>
      <c r="C50" s="15"/>
      <c r="D50" s="19"/>
      <c r="E50" s="19"/>
      <c r="F50" s="19"/>
      <c r="G50" s="19"/>
      <c r="H50" s="19"/>
      <c r="I50" s="19"/>
      <c r="J50" s="19"/>
      <c r="K50" s="19"/>
      <c r="L50" s="19"/>
      <c r="M50" s="19"/>
    </row>
    <row r="51" spans="2:13" ht="15" customHeight="1" x14ac:dyDescent="0.2">
      <c r="B51" s="19"/>
      <c r="C51" s="15"/>
      <c r="D51" s="19"/>
      <c r="E51" s="19"/>
      <c r="F51" s="19"/>
      <c r="G51" s="19"/>
      <c r="H51" s="19"/>
      <c r="I51" s="19"/>
      <c r="J51" s="19"/>
      <c r="K51" s="19"/>
      <c r="L51" s="19"/>
      <c r="M51" s="19"/>
    </row>
    <row r="52" spans="2:13" ht="15" customHeight="1" x14ac:dyDescent="0.2">
      <c r="B52" s="19"/>
      <c r="C52" s="15"/>
      <c r="D52" s="19"/>
      <c r="E52" s="19"/>
      <c r="F52" s="19"/>
      <c r="G52" s="19"/>
      <c r="H52" s="19"/>
      <c r="I52" s="19"/>
      <c r="J52" s="19"/>
      <c r="K52" s="19"/>
      <c r="L52" s="19"/>
      <c r="M52" s="19"/>
    </row>
    <row r="53" spans="2:13" ht="15" customHeight="1" x14ac:dyDescent="0.2">
      <c r="B53" s="19"/>
      <c r="C53" s="15"/>
      <c r="D53" s="19"/>
      <c r="E53" s="19"/>
      <c r="F53" s="19"/>
      <c r="G53" s="19"/>
      <c r="H53" s="19"/>
      <c r="I53" s="19"/>
      <c r="J53" s="19"/>
      <c r="K53" s="19"/>
      <c r="L53" s="19"/>
      <c r="M53" s="19"/>
    </row>
    <row r="54" spans="2:13" ht="15" customHeight="1" x14ac:dyDescent="0.2">
      <c r="B54" s="19"/>
      <c r="C54" s="15"/>
      <c r="D54" s="19"/>
      <c r="E54" s="19"/>
      <c r="F54" s="19"/>
      <c r="G54" s="19"/>
      <c r="H54" s="19"/>
      <c r="I54" s="19"/>
      <c r="J54" s="19"/>
      <c r="K54" s="19"/>
      <c r="L54" s="19"/>
      <c r="M54" s="19"/>
    </row>
    <row r="55" spans="2:13" ht="15" customHeight="1" x14ac:dyDescent="0.2">
      <c r="B55" s="19"/>
      <c r="C55" s="15"/>
      <c r="D55" s="19"/>
      <c r="E55" s="19"/>
      <c r="F55" s="19"/>
      <c r="G55" s="19"/>
      <c r="H55" s="19"/>
      <c r="I55" s="19"/>
      <c r="J55" s="19"/>
      <c r="K55" s="19"/>
      <c r="L55" s="19"/>
      <c r="M55" s="19"/>
    </row>
    <row r="56" spans="2:13" ht="15" customHeight="1" x14ac:dyDescent="0.2">
      <c r="B56" s="19"/>
      <c r="C56" s="15"/>
      <c r="D56" s="19"/>
      <c r="E56" s="19"/>
      <c r="F56" s="19"/>
      <c r="G56" s="19"/>
      <c r="H56" s="19"/>
      <c r="I56" s="19"/>
      <c r="J56" s="19"/>
      <c r="K56" s="19"/>
      <c r="L56" s="19"/>
      <c r="M56" s="19"/>
    </row>
    <row r="57" spans="2:13" ht="15" customHeight="1" x14ac:dyDescent="0.2">
      <c r="B57" s="19"/>
      <c r="C57" s="15"/>
      <c r="D57" s="19"/>
      <c r="E57" s="19"/>
      <c r="F57" s="19"/>
      <c r="G57" s="19"/>
      <c r="H57" s="19"/>
      <c r="I57" s="19"/>
      <c r="J57" s="19"/>
      <c r="K57" s="19"/>
      <c r="L57" s="19"/>
      <c r="M57" s="19"/>
    </row>
    <row r="58" spans="2:13" ht="15" customHeight="1" x14ac:dyDescent="0.2">
      <c r="B58" s="19"/>
      <c r="C58" s="15"/>
      <c r="D58" s="19"/>
      <c r="E58" s="19"/>
      <c r="F58" s="19"/>
      <c r="G58" s="19"/>
      <c r="H58" s="19"/>
      <c r="I58" s="19"/>
      <c r="J58" s="19"/>
      <c r="K58" s="19"/>
      <c r="L58" s="19"/>
      <c r="M58" s="19"/>
    </row>
    <row r="59" spans="2:13" ht="15" customHeight="1" x14ac:dyDescent="0.2">
      <c r="B59" s="19"/>
      <c r="C59" s="15"/>
      <c r="D59" s="19"/>
      <c r="E59" s="19"/>
      <c r="F59" s="19"/>
      <c r="G59" s="19"/>
      <c r="H59" s="19"/>
      <c r="I59" s="19"/>
      <c r="J59" s="19"/>
      <c r="K59" s="19"/>
      <c r="L59" s="19"/>
      <c r="M59" s="19"/>
    </row>
    <row r="60" spans="2:13" ht="15" customHeight="1" x14ac:dyDescent="0.2">
      <c r="B60" s="19"/>
      <c r="C60" s="15"/>
      <c r="D60" s="19"/>
      <c r="E60" s="19"/>
      <c r="F60" s="19"/>
      <c r="G60" s="19"/>
      <c r="H60" s="19"/>
      <c r="I60" s="19"/>
      <c r="J60" s="19"/>
      <c r="K60" s="19"/>
      <c r="L60" s="19"/>
      <c r="M60" s="19"/>
    </row>
    <row r="61" spans="2:13" ht="15" customHeight="1" x14ac:dyDescent="0.2">
      <c r="B61" s="19"/>
      <c r="C61" s="15"/>
      <c r="D61" s="19"/>
      <c r="E61" s="19"/>
      <c r="F61" s="19"/>
      <c r="G61" s="19"/>
      <c r="H61" s="19"/>
      <c r="I61" s="19"/>
      <c r="J61" s="19"/>
      <c r="K61" s="19"/>
      <c r="L61" s="19"/>
      <c r="M61" s="19"/>
    </row>
    <row r="62" spans="2:13" ht="15" customHeight="1" x14ac:dyDescent="0.2">
      <c r="B62" s="19"/>
      <c r="C62" s="15"/>
      <c r="D62" s="19"/>
      <c r="E62" s="19"/>
      <c r="F62" s="19"/>
      <c r="G62" s="19"/>
      <c r="H62" s="19"/>
      <c r="I62" s="19"/>
      <c r="J62" s="19"/>
      <c r="K62" s="19"/>
      <c r="L62" s="19"/>
      <c r="M62" s="19"/>
    </row>
    <row r="63" spans="2:13" ht="15" customHeight="1" x14ac:dyDescent="0.2">
      <c r="B63" s="19"/>
      <c r="C63" s="15"/>
      <c r="D63" s="19"/>
      <c r="E63" s="19"/>
      <c r="F63" s="19"/>
      <c r="G63" s="19"/>
      <c r="H63" s="19"/>
      <c r="I63" s="19"/>
      <c r="J63" s="19"/>
      <c r="K63" s="19"/>
      <c r="L63" s="19"/>
      <c r="M63" s="19"/>
    </row>
    <row r="64" spans="2:13" ht="15" customHeight="1" x14ac:dyDescent="0.2">
      <c r="B64" s="19"/>
      <c r="C64" s="15"/>
      <c r="D64" s="19"/>
      <c r="E64" s="19"/>
      <c r="F64" s="19"/>
      <c r="G64" s="19"/>
      <c r="H64" s="19"/>
      <c r="I64" s="19"/>
      <c r="J64" s="19"/>
      <c r="K64" s="19"/>
      <c r="L64" s="19"/>
      <c r="M64" s="19"/>
    </row>
    <row r="65" spans="2:13" ht="15" customHeight="1" x14ac:dyDescent="0.2">
      <c r="B65" s="19"/>
      <c r="C65" s="15"/>
      <c r="D65" s="19"/>
      <c r="E65" s="19"/>
      <c r="F65" s="19"/>
      <c r="G65" s="19"/>
      <c r="H65" s="19"/>
      <c r="I65" s="19"/>
      <c r="J65" s="19"/>
      <c r="K65" s="19"/>
      <c r="L65" s="19"/>
      <c r="M65" s="19"/>
    </row>
    <row r="66" spans="2:13" ht="15" customHeight="1" x14ac:dyDescent="0.2">
      <c r="B66" s="19"/>
      <c r="C66" s="15"/>
      <c r="D66" s="19"/>
      <c r="E66" s="19"/>
      <c r="F66" s="19"/>
      <c r="G66" s="19"/>
      <c r="H66" s="19"/>
      <c r="I66" s="19"/>
      <c r="J66" s="19"/>
      <c r="K66" s="19"/>
      <c r="L66" s="19"/>
      <c r="M66" s="19"/>
    </row>
    <row r="67" spans="2:13" ht="15" customHeight="1" x14ac:dyDescent="0.2">
      <c r="B67" s="19"/>
      <c r="C67" s="15"/>
      <c r="D67" s="19"/>
      <c r="E67" s="19"/>
      <c r="F67" s="19"/>
      <c r="G67" s="19"/>
      <c r="H67" s="19"/>
      <c r="I67" s="19"/>
      <c r="J67" s="19"/>
      <c r="K67" s="19"/>
      <c r="L67" s="19"/>
      <c r="M67" s="19"/>
    </row>
    <row r="68" spans="2:13" ht="15" customHeight="1" x14ac:dyDescent="0.2">
      <c r="B68" s="19"/>
      <c r="C68" s="15"/>
      <c r="D68" s="19"/>
      <c r="E68" s="19"/>
      <c r="F68" s="19"/>
      <c r="G68" s="19"/>
      <c r="H68" s="19"/>
      <c r="I68" s="19"/>
      <c r="J68" s="19"/>
      <c r="K68" s="19"/>
      <c r="L68" s="19"/>
      <c r="M68" s="19"/>
    </row>
    <row r="69" spans="2:13" ht="15" customHeight="1" x14ac:dyDescent="0.2">
      <c r="B69" s="19"/>
      <c r="C69" s="15"/>
      <c r="D69" s="19"/>
      <c r="E69" s="19"/>
      <c r="F69" s="19"/>
      <c r="G69" s="19"/>
      <c r="H69" s="19"/>
      <c r="I69" s="19"/>
      <c r="J69" s="19"/>
      <c r="K69" s="19"/>
      <c r="L69" s="19"/>
      <c r="M69" s="19"/>
    </row>
    <row r="70" spans="2:13" ht="15" customHeight="1" x14ac:dyDescent="0.2">
      <c r="B70" s="19"/>
      <c r="C70" s="15"/>
      <c r="D70" s="19"/>
      <c r="E70" s="19"/>
      <c r="F70" s="19"/>
      <c r="G70" s="19"/>
      <c r="H70" s="19"/>
      <c r="I70" s="19"/>
      <c r="J70" s="19"/>
      <c r="K70" s="19"/>
      <c r="L70" s="19"/>
      <c r="M70" s="19"/>
    </row>
    <row r="71" spans="2:13" ht="15" customHeight="1" x14ac:dyDescent="0.2">
      <c r="B71" s="19"/>
      <c r="C71" s="15"/>
      <c r="D71" s="19"/>
      <c r="E71" s="19"/>
      <c r="F71" s="19"/>
      <c r="G71" s="19"/>
      <c r="H71" s="19"/>
      <c r="I71" s="19"/>
      <c r="J71" s="19"/>
      <c r="K71" s="19"/>
      <c r="L71" s="19"/>
      <c r="M71" s="19"/>
    </row>
    <row r="72" spans="2:13" ht="15" customHeight="1" x14ac:dyDescent="0.2">
      <c r="B72" s="19"/>
      <c r="C72" s="15"/>
      <c r="D72" s="19"/>
      <c r="E72" s="19"/>
      <c r="F72" s="19"/>
      <c r="G72" s="19"/>
      <c r="H72" s="19"/>
      <c r="I72" s="19"/>
      <c r="J72" s="19"/>
      <c r="K72" s="19"/>
      <c r="L72" s="19"/>
      <c r="M72" s="19"/>
    </row>
    <row r="73" spans="2:13" ht="15" customHeight="1" x14ac:dyDescent="0.2">
      <c r="B73" s="19"/>
      <c r="C73" s="15"/>
      <c r="D73" s="19"/>
      <c r="E73" s="19"/>
      <c r="F73" s="19"/>
      <c r="G73" s="19"/>
      <c r="H73" s="19"/>
      <c r="I73" s="19"/>
      <c r="J73" s="19"/>
      <c r="K73" s="19"/>
      <c r="L73" s="19"/>
      <c r="M73" s="19"/>
    </row>
    <row r="74" spans="2:13" ht="15" customHeight="1" x14ac:dyDescent="0.2">
      <c r="B74" s="19"/>
      <c r="C74" s="15"/>
      <c r="D74" s="19"/>
      <c r="E74" s="19"/>
      <c r="F74" s="19"/>
      <c r="G74" s="19"/>
      <c r="H74" s="19"/>
      <c r="I74" s="19"/>
      <c r="J74" s="19"/>
      <c r="K74" s="19"/>
      <c r="L74" s="19"/>
      <c r="M74" s="19"/>
    </row>
    <row r="75" spans="2:13" ht="15" customHeight="1" x14ac:dyDescent="0.2">
      <c r="B75" s="19"/>
      <c r="C75" s="15"/>
      <c r="D75" s="19"/>
      <c r="E75" s="19"/>
      <c r="F75" s="19"/>
      <c r="G75" s="19"/>
      <c r="H75" s="19"/>
      <c r="I75" s="19"/>
      <c r="J75" s="19"/>
      <c r="K75" s="19"/>
      <c r="L75" s="19"/>
      <c r="M75" s="19"/>
    </row>
    <row r="76" spans="2:13" ht="15" customHeight="1" x14ac:dyDescent="0.2">
      <c r="B76" s="19"/>
      <c r="C76" s="15"/>
      <c r="D76" s="19"/>
      <c r="E76" s="19"/>
      <c r="F76" s="19"/>
      <c r="G76" s="19"/>
      <c r="H76" s="19"/>
      <c r="I76" s="19"/>
      <c r="J76" s="19"/>
      <c r="K76" s="19"/>
      <c r="L76" s="19"/>
      <c r="M76" s="19"/>
    </row>
    <row r="77" spans="2:13" ht="15" customHeight="1" x14ac:dyDescent="0.2">
      <c r="B77" s="19"/>
      <c r="C77" s="15"/>
      <c r="D77" s="19"/>
      <c r="E77" s="19"/>
      <c r="F77" s="19"/>
      <c r="G77" s="19"/>
      <c r="H77" s="19"/>
      <c r="I77" s="19"/>
      <c r="J77" s="19"/>
      <c r="K77" s="19"/>
      <c r="L77" s="19"/>
      <c r="M77" s="19"/>
    </row>
    <row r="78" spans="2:13" ht="15" customHeight="1" x14ac:dyDescent="0.2">
      <c r="B78" s="19"/>
      <c r="C78" s="15"/>
      <c r="D78" s="19"/>
      <c r="E78" s="19"/>
      <c r="F78" s="19"/>
      <c r="G78" s="19"/>
      <c r="H78" s="19"/>
      <c r="I78" s="19"/>
      <c r="J78" s="19"/>
      <c r="K78" s="19"/>
      <c r="L78" s="19"/>
      <c r="M78" s="19"/>
    </row>
    <row r="79" spans="2:13" ht="15" customHeight="1" x14ac:dyDescent="0.2">
      <c r="B79" s="19"/>
      <c r="C79" s="15"/>
      <c r="D79" s="19"/>
      <c r="E79" s="19"/>
      <c r="F79" s="19"/>
      <c r="G79" s="19"/>
      <c r="H79" s="19"/>
      <c r="I79" s="19"/>
      <c r="J79" s="19"/>
      <c r="K79" s="19"/>
      <c r="L79" s="19"/>
      <c r="M79" s="19"/>
    </row>
    <row r="80" spans="2:13" ht="15" customHeight="1" x14ac:dyDescent="0.2">
      <c r="B80" s="19"/>
      <c r="C80" s="15"/>
      <c r="D80" s="19"/>
      <c r="E80" s="19"/>
      <c r="F80" s="19"/>
      <c r="G80" s="19"/>
      <c r="H80" s="19"/>
      <c r="I80" s="19"/>
      <c r="J80" s="19"/>
      <c r="K80" s="19"/>
      <c r="L80" s="19"/>
      <c r="M80" s="19"/>
    </row>
    <row r="81" spans="1:13" ht="15" customHeight="1" x14ac:dyDescent="0.2">
      <c r="B81" s="19"/>
      <c r="C81" s="15"/>
      <c r="D81" s="19"/>
      <c r="E81" s="19"/>
      <c r="F81" s="19"/>
      <c r="G81" s="19"/>
      <c r="H81" s="19"/>
      <c r="I81" s="19"/>
      <c r="J81" s="19"/>
      <c r="K81" s="19"/>
      <c r="L81" s="19"/>
      <c r="M81" s="19"/>
    </row>
    <row r="82" spans="1:13" ht="15" customHeight="1" x14ac:dyDescent="0.2">
      <c r="B82" s="19"/>
      <c r="C82" s="15"/>
      <c r="D82" s="19"/>
      <c r="E82" s="19"/>
      <c r="F82" s="19"/>
      <c r="G82" s="19"/>
      <c r="H82" s="19"/>
      <c r="I82" s="19"/>
      <c r="J82" s="19"/>
      <c r="K82" s="19"/>
      <c r="L82" s="19"/>
      <c r="M82" s="19"/>
    </row>
    <row r="83" spans="1:13" ht="15" customHeight="1" x14ac:dyDescent="0.2">
      <c r="B83" s="19"/>
      <c r="C83" s="15"/>
      <c r="D83" s="19"/>
      <c r="E83" s="19"/>
      <c r="F83" s="19"/>
      <c r="G83" s="19"/>
      <c r="H83" s="19"/>
      <c r="I83" s="19"/>
      <c r="J83" s="19"/>
      <c r="K83" s="19"/>
      <c r="L83" s="19"/>
      <c r="M83" s="19"/>
    </row>
    <row r="84" spans="1:13" ht="15" customHeight="1" x14ac:dyDescent="0.2">
      <c r="B84" s="19"/>
      <c r="C84" s="15"/>
      <c r="D84" s="19"/>
      <c r="E84" s="19"/>
      <c r="F84" s="19"/>
      <c r="G84" s="19"/>
      <c r="H84" s="19"/>
      <c r="I84" s="19"/>
      <c r="J84" s="19"/>
      <c r="K84" s="19"/>
      <c r="L84" s="19"/>
      <c r="M84" s="19"/>
    </row>
    <row r="85" spans="1:13" ht="15" customHeight="1" x14ac:dyDescent="0.2">
      <c r="B85" s="19"/>
      <c r="C85" s="15"/>
      <c r="D85" s="19"/>
      <c r="E85" s="19"/>
      <c r="F85" s="19"/>
      <c r="G85" s="19"/>
      <c r="H85" s="19"/>
      <c r="I85" s="19"/>
      <c r="J85" s="19"/>
      <c r="K85" s="19"/>
      <c r="L85" s="19"/>
      <c r="M85" s="19"/>
    </row>
    <row r="86" spans="1:13" ht="15" customHeight="1" x14ac:dyDescent="0.2">
      <c r="B86" s="19"/>
      <c r="C86" s="15"/>
      <c r="D86" s="19"/>
      <c r="E86" s="19"/>
      <c r="F86" s="19"/>
      <c r="G86" s="19"/>
      <c r="H86" s="19"/>
      <c r="I86" s="19"/>
      <c r="J86" s="19"/>
      <c r="K86" s="19"/>
      <c r="L86" s="19"/>
      <c r="M86" s="19"/>
    </row>
    <row r="87" spans="1:13" x14ac:dyDescent="0.2">
      <c r="A87" s="9"/>
      <c r="B87" s="9"/>
      <c r="C87" s="23"/>
      <c r="D87" s="9"/>
      <c r="E87" s="9"/>
      <c r="F87" s="9"/>
      <c r="G87" s="9"/>
      <c r="H87" s="9"/>
      <c r="I87" s="9"/>
      <c r="J87" s="9"/>
      <c r="K87" s="9"/>
      <c r="L87" s="9"/>
      <c r="M87" s="9"/>
    </row>
    <row r="88" spans="1:13" x14ac:dyDescent="0.2">
      <c r="A88" s="9"/>
      <c r="B88" s="9"/>
      <c r="C88" s="9"/>
      <c r="D88" s="9"/>
      <c r="E88" s="9"/>
      <c r="F88" s="9"/>
      <c r="G88" s="9"/>
      <c r="H88" s="9"/>
      <c r="I88" s="9"/>
      <c r="J88" s="9"/>
      <c r="K88" s="9"/>
      <c r="L88" s="9"/>
      <c r="M88" s="9"/>
    </row>
    <row r="89" spans="1:13" x14ac:dyDescent="0.2">
      <c r="A89" s="9"/>
      <c r="B89" s="9"/>
      <c r="C89" s="23"/>
      <c r="D89" s="9"/>
      <c r="E89" s="9"/>
      <c r="F89" s="9"/>
      <c r="G89" s="9"/>
      <c r="H89" s="9"/>
      <c r="I89" s="9"/>
      <c r="J89" s="9"/>
      <c r="K89" s="9"/>
      <c r="L89" s="9"/>
      <c r="M89" s="9"/>
    </row>
    <row r="90" spans="1:13" x14ac:dyDescent="0.2">
      <c r="A90" s="9"/>
      <c r="B90" s="9"/>
      <c r="C90" s="9"/>
      <c r="D90" s="9"/>
      <c r="E90" s="9"/>
      <c r="F90" s="9"/>
      <c r="G90" s="9"/>
      <c r="H90" s="9"/>
      <c r="I90" s="9"/>
      <c r="J90" s="9"/>
      <c r="K90" s="9"/>
      <c r="L90" s="9"/>
      <c r="M90" s="9"/>
    </row>
    <row r="91" spans="1:13" x14ac:dyDescent="0.2">
      <c r="A91" s="9"/>
      <c r="B91" s="9"/>
      <c r="C91" s="9"/>
      <c r="D91" s="9"/>
      <c r="E91" s="9"/>
      <c r="F91" s="9"/>
      <c r="G91" s="9"/>
      <c r="H91" s="9"/>
      <c r="I91" s="9"/>
      <c r="J91" s="9"/>
      <c r="K91" s="9"/>
      <c r="L91" s="9"/>
      <c r="M91" s="9"/>
    </row>
    <row r="92" spans="1:13" x14ac:dyDescent="0.2">
      <c r="A92" s="9"/>
      <c r="B92" s="9"/>
      <c r="C92" s="9"/>
      <c r="D92" s="9"/>
      <c r="E92" s="9"/>
      <c r="F92" s="9"/>
      <c r="G92" s="9"/>
      <c r="H92" s="9"/>
      <c r="I92" s="9"/>
      <c r="J92" s="9"/>
      <c r="K92" s="9"/>
      <c r="L92" s="9"/>
      <c r="M92" s="9"/>
    </row>
    <row r="93" spans="1:13" x14ac:dyDescent="0.2">
      <c r="A93" s="9"/>
      <c r="B93" s="9"/>
      <c r="C93" s="9"/>
      <c r="D93" s="9"/>
      <c r="E93" s="9"/>
      <c r="F93" s="9"/>
      <c r="G93" s="9"/>
      <c r="H93" s="9"/>
      <c r="I93" s="9"/>
      <c r="J93" s="9"/>
      <c r="K93" s="9"/>
      <c r="L93" s="9"/>
      <c r="M93" s="9"/>
    </row>
    <row r="94" spans="1:13" x14ac:dyDescent="0.2">
      <c r="A94" s="9"/>
      <c r="B94" s="9"/>
      <c r="C94" s="9"/>
      <c r="D94" s="9"/>
      <c r="E94" s="9"/>
      <c r="F94" s="9"/>
      <c r="G94" s="9"/>
      <c r="H94" s="9"/>
      <c r="I94" s="9"/>
      <c r="J94" s="9"/>
      <c r="K94" s="9"/>
      <c r="L94" s="9"/>
      <c r="M94" s="9"/>
    </row>
    <row r="95" spans="1:13" x14ac:dyDescent="0.2">
      <c r="A95" s="9"/>
      <c r="B95" s="9"/>
      <c r="C95" s="9"/>
      <c r="D95" s="9"/>
      <c r="E95" s="9"/>
      <c r="F95" s="9"/>
      <c r="G95" s="9"/>
      <c r="H95" s="9"/>
      <c r="I95" s="9"/>
      <c r="J95" s="9"/>
      <c r="K95" s="9"/>
      <c r="L95" s="9"/>
      <c r="M95" s="9"/>
    </row>
    <row r="96" spans="1:13" x14ac:dyDescent="0.2">
      <c r="A96" s="9"/>
      <c r="B96" s="9"/>
      <c r="C96" s="9"/>
      <c r="D96" s="9"/>
      <c r="E96" s="9"/>
      <c r="F96" s="9"/>
      <c r="G96" s="9"/>
      <c r="H96" s="9"/>
      <c r="I96" s="9"/>
      <c r="J96" s="9"/>
      <c r="K96" s="9"/>
      <c r="L96" s="9"/>
      <c r="M96" s="9"/>
    </row>
    <row r="97" spans="1:13" x14ac:dyDescent="0.2">
      <c r="A97" s="9"/>
      <c r="B97" s="9"/>
      <c r="C97" s="9"/>
      <c r="D97" s="9"/>
      <c r="E97" s="9"/>
      <c r="F97" s="9"/>
      <c r="G97" s="9"/>
      <c r="H97" s="9"/>
      <c r="I97" s="9"/>
      <c r="J97" s="9"/>
      <c r="K97" s="9"/>
      <c r="L97" s="9"/>
      <c r="M97" s="9"/>
    </row>
    <row r="98" spans="1:13" x14ac:dyDescent="0.2">
      <c r="A98" s="9"/>
      <c r="B98" s="9"/>
      <c r="C98" s="9"/>
      <c r="D98" s="9"/>
      <c r="E98" s="9"/>
      <c r="F98" s="9"/>
      <c r="G98" s="9"/>
      <c r="H98" s="9"/>
      <c r="I98" s="9"/>
      <c r="J98" s="9"/>
      <c r="K98" s="9"/>
      <c r="L98" s="9"/>
      <c r="M98" s="9"/>
    </row>
    <row r="99" spans="1:13" x14ac:dyDescent="0.2">
      <c r="A99" s="9"/>
      <c r="B99" s="9"/>
      <c r="C99" s="9"/>
      <c r="D99" s="9"/>
      <c r="E99" s="9"/>
      <c r="F99" s="9"/>
      <c r="G99" s="9"/>
      <c r="H99" s="9"/>
      <c r="I99" s="9"/>
      <c r="J99" s="9"/>
      <c r="K99" s="9"/>
      <c r="L99" s="9"/>
      <c r="M99" s="9"/>
    </row>
    <row r="100" spans="1:13" x14ac:dyDescent="0.2">
      <c r="A100" s="9"/>
      <c r="B100" s="9"/>
      <c r="C100" s="9"/>
      <c r="D100" s="9"/>
      <c r="E100" s="9"/>
      <c r="F100" s="9"/>
      <c r="G100" s="9"/>
      <c r="H100" s="9"/>
      <c r="I100" s="9"/>
      <c r="J100" s="9"/>
      <c r="K100" s="9"/>
      <c r="L100" s="9"/>
      <c r="M100" s="9"/>
    </row>
    <row r="101" spans="1:13" x14ac:dyDescent="0.2">
      <c r="A101" s="9"/>
      <c r="B101" s="9"/>
      <c r="C101" s="23"/>
      <c r="D101" s="9"/>
      <c r="E101" s="9"/>
      <c r="F101" s="9"/>
      <c r="G101" s="9"/>
      <c r="H101" s="9"/>
      <c r="I101" s="9"/>
      <c r="J101" s="9"/>
      <c r="K101" s="9"/>
      <c r="L101" s="9"/>
      <c r="M101" s="9"/>
    </row>
    <row r="102" spans="1:13" x14ac:dyDescent="0.2">
      <c r="A102" s="9"/>
      <c r="B102" s="9"/>
      <c r="C102" s="9"/>
      <c r="D102" s="9"/>
      <c r="E102" s="9"/>
      <c r="F102" s="9"/>
      <c r="G102" s="9"/>
      <c r="H102" s="9"/>
      <c r="I102" s="9"/>
      <c r="J102" s="9"/>
      <c r="K102" s="9"/>
      <c r="L102" s="9"/>
      <c r="M102" s="9"/>
    </row>
    <row r="103" spans="1:13" x14ac:dyDescent="0.2">
      <c r="A103" s="9"/>
      <c r="B103" s="9"/>
      <c r="C103" s="9"/>
      <c r="D103" s="9"/>
      <c r="E103" s="9"/>
      <c r="F103" s="9"/>
      <c r="G103" s="9"/>
      <c r="H103" s="9"/>
      <c r="I103" s="9"/>
      <c r="J103" s="9"/>
      <c r="K103" s="9"/>
      <c r="L103" s="9"/>
      <c r="M103" s="9"/>
    </row>
    <row r="104" spans="1:13" x14ac:dyDescent="0.2">
      <c r="A104" s="9"/>
      <c r="B104" s="9"/>
      <c r="C104" s="9"/>
      <c r="D104" s="9"/>
      <c r="E104" s="9"/>
      <c r="F104" s="9"/>
      <c r="G104" s="9"/>
      <c r="H104" s="9"/>
      <c r="I104" s="9"/>
      <c r="J104" s="9"/>
      <c r="K104" s="9"/>
      <c r="L104" s="9"/>
      <c r="M104" s="9"/>
    </row>
  </sheetData>
  <mergeCells count="18">
    <mergeCell ref="C7:M7"/>
    <mergeCell ref="B36:D36"/>
    <mergeCell ref="K36:M36"/>
    <mergeCell ref="E35:J35"/>
    <mergeCell ref="K35:M35"/>
    <mergeCell ref="E36:G36"/>
    <mergeCell ref="I36:J36"/>
    <mergeCell ref="B10:C10"/>
    <mergeCell ref="M9:M11"/>
    <mergeCell ref="J9:L9"/>
    <mergeCell ref="F9:I9"/>
    <mergeCell ref="B35:D35"/>
    <mergeCell ref="B30:M30"/>
    <mergeCell ref="B2:M2"/>
    <mergeCell ref="B3:M3"/>
    <mergeCell ref="B4:M4"/>
    <mergeCell ref="B6:M6"/>
    <mergeCell ref="B5:M5"/>
  </mergeCells>
  <phoneticPr fontId="4" type="noConversion"/>
  <printOptions horizontalCentered="1"/>
  <pageMargins left="1.3" right="0.94" top="1.9291338582677167" bottom="0.78740157480314965" header="0.23622047244094491" footer="0"/>
  <pageSetup paperSize="9" scale="42"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368"/>
  <sheetViews>
    <sheetView showGridLines="0" topLeftCell="A61" zoomScale="80" zoomScaleNormal="80" workbookViewId="0">
      <selection activeCell="B81" sqref="B81"/>
    </sheetView>
  </sheetViews>
  <sheetFormatPr baseColWidth="10" defaultRowHeight="12.75" x14ac:dyDescent="0.2"/>
  <cols>
    <col min="1" max="1" width="4.140625" style="123" customWidth="1"/>
    <col min="2" max="2" width="34.5703125" style="123" bestFit="1" customWidth="1"/>
    <col min="3" max="3" width="21.140625" style="123" customWidth="1"/>
    <col min="4" max="4" width="15.140625" style="141" bestFit="1" customWidth="1"/>
    <col min="5" max="5" width="4.42578125" style="141" customWidth="1"/>
    <col min="6" max="6" width="14.5703125" style="123" bestFit="1" customWidth="1"/>
    <col min="7" max="7" width="11.42578125" style="22"/>
    <col min="8" max="8" width="16.42578125" style="22" bestFit="1" customWidth="1"/>
    <col min="9" max="9" width="19.5703125" style="123" bestFit="1" customWidth="1"/>
    <col min="10" max="11" width="17.42578125" style="123" bestFit="1" customWidth="1"/>
    <col min="12" max="16384" width="11.42578125" style="123"/>
  </cols>
  <sheetData>
    <row r="1" spans="1:6" x14ac:dyDescent="0.2">
      <c r="A1" s="454" t="s">
        <v>217</v>
      </c>
      <c r="B1" s="454"/>
      <c r="C1" s="454"/>
      <c r="D1" s="454"/>
      <c r="E1" s="454"/>
      <c r="F1" s="454"/>
    </row>
    <row r="2" spans="1:6" x14ac:dyDescent="0.2">
      <c r="A2" s="454" t="str">
        <f>+EPN!B4</f>
        <v>1° DE ENERO Y EL 30 DE SETIEMBRE DE 2020 y 2019</v>
      </c>
      <c r="B2" s="454"/>
      <c r="C2" s="454"/>
      <c r="D2" s="454"/>
      <c r="E2" s="454"/>
      <c r="F2" s="454"/>
    </row>
    <row r="3" spans="1:6" x14ac:dyDescent="0.2">
      <c r="A3" s="454" t="s">
        <v>296</v>
      </c>
      <c r="B3" s="454"/>
      <c r="C3" s="454"/>
      <c r="D3" s="454"/>
      <c r="E3" s="454"/>
      <c r="F3" s="454"/>
    </row>
    <row r="4" spans="1:6" x14ac:dyDescent="0.2">
      <c r="A4" s="19"/>
      <c r="B4" s="19"/>
      <c r="C4" s="19"/>
      <c r="D4" s="19"/>
      <c r="E4" s="19"/>
      <c r="F4" s="19"/>
    </row>
    <row r="5" spans="1:6" x14ac:dyDescent="0.2">
      <c r="A5" s="19"/>
      <c r="B5" s="458" t="s">
        <v>400</v>
      </c>
      <c r="C5" s="458"/>
      <c r="D5" s="458"/>
      <c r="E5" s="458"/>
      <c r="F5" s="458"/>
    </row>
    <row r="6" spans="1:6" x14ac:dyDescent="0.2">
      <c r="A6" s="56"/>
      <c r="B6" s="124"/>
      <c r="C6" s="124"/>
      <c r="D6" s="125"/>
      <c r="E6" s="125"/>
      <c r="F6" s="126"/>
    </row>
    <row r="7" spans="1:6" x14ac:dyDescent="0.2">
      <c r="A7" s="56"/>
      <c r="B7" s="124"/>
      <c r="C7" s="124"/>
      <c r="D7" s="25">
        <f>+RESULTADO!D9</f>
        <v>2020</v>
      </c>
      <c r="E7" s="127"/>
      <c r="F7" s="128">
        <f>+PASIVO!F7</f>
        <v>2019</v>
      </c>
    </row>
    <row r="8" spans="1:6" x14ac:dyDescent="0.2">
      <c r="A8" s="129" t="s">
        <v>115</v>
      </c>
      <c r="B8" s="124"/>
      <c r="C8" s="124"/>
      <c r="D8" s="125"/>
      <c r="E8" s="125"/>
      <c r="F8" s="130"/>
    </row>
    <row r="9" spans="1:6" x14ac:dyDescent="0.2">
      <c r="A9" s="129" t="s">
        <v>116</v>
      </c>
      <c r="B9" s="124"/>
      <c r="C9" s="124"/>
      <c r="D9" s="131"/>
      <c r="E9" s="131"/>
      <c r="F9" s="132"/>
    </row>
    <row r="10" spans="1:6" x14ac:dyDescent="0.2">
      <c r="A10" s="56"/>
      <c r="B10" s="124"/>
      <c r="C10" s="124"/>
      <c r="D10" s="131"/>
      <c r="E10" s="131"/>
      <c r="F10" s="132"/>
    </row>
    <row r="11" spans="1:6" x14ac:dyDescent="0.2">
      <c r="A11" s="129"/>
      <c r="B11" s="129" t="s">
        <v>117</v>
      </c>
      <c r="C11" s="56"/>
      <c r="D11" s="133">
        <f>+PASIVO!D81</f>
        <v>4227282848</v>
      </c>
      <c r="E11" s="131"/>
      <c r="F11" s="134">
        <v>1968611755</v>
      </c>
    </row>
    <row r="12" spans="1:6" x14ac:dyDescent="0.2">
      <c r="A12" s="129" t="s">
        <v>218</v>
      </c>
      <c r="B12" s="129" t="s">
        <v>118</v>
      </c>
      <c r="C12" s="56"/>
      <c r="D12" s="131"/>
      <c r="E12" s="131"/>
      <c r="F12" s="132"/>
    </row>
    <row r="13" spans="1:6" ht="8.25" customHeight="1" x14ac:dyDescent="0.2">
      <c r="A13" s="56"/>
      <c r="B13" s="56"/>
      <c r="C13" s="56"/>
      <c r="D13" s="131"/>
      <c r="E13" s="131"/>
      <c r="F13" s="135"/>
    </row>
    <row r="14" spans="1:6" x14ac:dyDescent="0.2">
      <c r="A14" s="56"/>
      <c r="B14" s="136" t="s">
        <v>219</v>
      </c>
      <c r="C14" s="124"/>
      <c r="D14" s="137">
        <v>409031523</v>
      </c>
      <c r="E14" s="138"/>
      <c r="F14" s="139">
        <v>318586482</v>
      </c>
    </row>
    <row r="15" spans="1:6" x14ac:dyDescent="0.2">
      <c r="A15" s="56"/>
      <c r="B15" s="136" t="s">
        <v>302</v>
      </c>
      <c r="C15" s="124"/>
      <c r="D15" s="137">
        <v>619905591</v>
      </c>
      <c r="E15" s="138"/>
      <c r="F15" s="139">
        <v>313979281</v>
      </c>
    </row>
    <row r="16" spans="1:6" x14ac:dyDescent="0.2">
      <c r="A16" s="56"/>
      <c r="B16" s="136" t="s">
        <v>341</v>
      </c>
      <c r="C16" s="124"/>
      <c r="D16" s="137">
        <v>14378656</v>
      </c>
      <c r="E16" s="138"/>
      <c r="F16" s="139">
        <v>-14015935</v>
      </c>
    </row>
    <row r="17" spans="1:8" x14ac:dyDescent="0.2">
      <c r="A17" s="56"/>
      <c r="B17" s="136" t="s">
        <v>373</v>
      </c>
      <c r="C17" s="124"/>
      <c r="D17" s="137">
        <v>15701949</v>
      </c>
      <c r="E17" s="138"/>
      <c r="F17" s="139">
        <f>25790976+0.4</f>
        <v>25790976.399999999</v>
      </c>
    </row>
    <row r="18" spans="1:8" x14ac:dyDescent="0.2">
      <c r="A18" s="56"/>
      <c r="B18" s="136" t="s">
        <v>268</v>
      </c>
      <c r="C18" s="124"/>
      <c r="D18" s="137">
        <v>-41871966</v>
      </c>
      <c r="E18" s="138"/>
      <c r="F18" s="139">
        <v>15172945</v>
      </c>
    </row>
    <row r="19" spans="1:8" x14ac:dyDescent="0.2">
      <c r="A19" s="56"/>
      <c r="B19" s="136" t="s">
        <v>354</v>
      </c>
      <c r="C19" s="124"/>
      <c r="D19" s="137">
        <v>25580366</v>
      </c>
      <c r="E19" s="138"/>
      <c r="F19" s="139">
        <v>26388267</v>
      </c>
    </row>
    <row r="20" spans="1:8" ht="14.25" customHeight="1" x14ac:dyDescent="0.2">
      <c r="A20" s="56"/>
      <c r="B20" s="136" t="s">
        <v>411</v>
      </c>
      <c r="C20" s="124"/>
      <c r="D20" s="61">
        <v>-9062005</v>
      </c>
      <c r="E20" s="138"/>
      <c r="F20" s="139">
        <v>8217012</v>
      </c>
    </row>
    <row r="21" spans="1:8" ht="16.5" customHeight="1" x14ac:dyDescent="0.2">
      <c r="A21" s="56"/>
      <c r="B21" s="136" t="s">
        <v>303</v>
      </c>
      <c r="C21" s="124"/>
      <c r="D21" s="137">
        <v>456785634</v>
      </c>
      <c r="E21" s="138"/>
      <c r="F21" s="139">
        <v>165046726</v>
      </c>
    </row>
    <row r="22" spans="1:8" s="141" customFormat="1" ht="15.75" customHeight="1" x14ac:dyDescent="0.2">
      <c r="A22" s="66"/>
      <c r="B22" s="125" t="s">
        <v>412</v>
      </c>
      <c r="C22" s="140"/>
      <c r="D22" s="137">
        <v>643193426</v>
      </c>
      <c r="E22" s="138"/>
      <c r="F22" s="139">
        <v>143128172</v>
      </c>
      <c r="G22" s="38"/>
      <c r="H22" s="38"/>
    </row>
    <row r="23" spans="1:8" ht="14.25" customHeight="1" x14ac:dyDescent="0.2">
      <c r="A23" s="56"/>
      <c r="B23" s="136" t="s">
        <v>413</v>
      </c>
      <c r="C23" s="124"/>
      <c r="D23" s="137">
        <v>0</v>
      </c>
      <c r="E23" s="138"/>
      <c r="F23" s="139">
        <v>-4525000</v>
      </c>
    </row>
    <row r="24" spans="1:8" ht="15.75" customHeight="1" x14ac:dyDescent="0.2">
      <c r="A24" s="56"/>
      <c r="B24" s="136" t="s">
        <v>414</v>
      </c>
      <c r="C24" s="124"/>
      <c r="D24" s="137">
        <v>-47592628</v>
      </c>
      <c r="E24" s="138"/>
      <c r="F24" s="139">
        <v>10177243</v>
      </c>
    </row>
    <row r="25" spans="1:8" ht="14.25" customHeight="1" x14ac:dyDescent="0.2">
      <c r="A25" s="56"/>
      <c r="B25" s="136" t="s">
        <v>415</v>
      </c>
      <c r="C25" s="124"/>
      <c r="D25" s="137">
        <v>31594949</v>
      </c>
      <c r="E25" s="138"/>
      <c r="F25" s="139">
        <v>33099165</v>
      </c>
    </row>
    <row r="26" spans="1:8" ht="15.75" customHeight="1" x14ac:dyDescent="0.2">
      <c r="A26" s="56"/>
      <c r="B26" s="136" t="s">
        <v>393</v>
      </c>
      <c r="C26" s="124"/>
      <c r="D26" s="137">
        <v>19937502</v>
      </c>
      <c r="E26" s="138"/>
      <c r="F26" s="139">
        <v>21750003</v>
      </c>
    </row>
    <row r="27" spans="1:8" ht="11.25" customHeight="1" x14ac:dyDescent="0.2">
      <c r="A27" s="56"/>
      <c r="B27" s="136" t="s">
        <v>416</v>
      </c>
      <c r="C27" s="124"/>
      <c r="D27" s="137">
        <v>40181250</v>
      </c>
      <c r="E27" s="138"/>
      <c r="F27" s="139">
        <v>21000000</v>
      </c>
    </row>
    <row r="28" spans="1:8" ht="13.5" customHeight="1" x14ac:dyDescent="0.2">
      <c r="A28" s="56"/>
      <c r="B28" s="136" t="s">
        <v>342</v>
      </c>
      <c r="C28" s="124"/>
      <c r="D28" s="137">
        <v>209071124</v>
      </c>
      <c r="E28" s="138"/>
      <c r="F28" s="139">
        <v>192497248</v>
      </c>
    </row>
    <row r="29" spans="1:8" ht="13.5" customHeight="1" x14ac:dyDescent="0.2">
      <c r="A29" s="56"/>
      <c r="B29" s="136" t="s">
        <v>419</v>
      </c>
      <c r="C29" s="124"/>
      <c r="D29" s="137">
        <v>110000000</v>
      </c>
      <c r="E29" s="138"/>
      <c r="F29" s="139"/>
    </row>
    <row r="30" spans="1:8" ht="13.5" customHeight="1" x14ac:dyDescent="0.2">
      <c r="A30" s="56"/>
      <c r="B30" s="136" t="s">
        <v>433</v>
      </c>
      <c r="C30" s="124"/>
      <c r="D30" s="138">
        <f>+[3]CAFE!J132</f>
        <v>100000000</v>
      </c>
      <c r="E30" s="138"/>
      <c r="F30" s="139"/>
    </row>
    <row r="31" spans="1:8" ht="13.5" customHeight="1" x14ac:dyDescent="0.2">
      <c r="A31" s="56"/>
      <c r="B31" s="136" t="s">
        <v>253</v>
      </c>
      <c r="C31" s="124"/>
      <c r="D31" s="137">
        <v>11745650</v>
      </c>
      <c r="E31" s="138"/>
      <c r="F31" s="139">
        <v>115123495</v>
      </c>
    </row>
    <row r="32" spans="1:8" ht="13.5" customHeight="1" x14ac:dyDescent="0.2">
      <c r="A32" s="56"/>
      <c r="B32" s="136"/>
      <c r="C32" s="124"/>
      <c r="D32" s="138"/>
      <c r="E32" s="138"/>
      <c r="F32" s="138"/>
    </row>
    <row r="33" spans="1:6" x14ac:dyDescent="0.2">
      <c r="A33" s="129" t="s">
        <v>119</v>
      </c>
      <c r="B33" s="124"/>
      <c r="C33" s="124"/>
      <c r="D33" s="142"/>
      <c r="E33" s="131"/>
      <c r="F33" s="132"/>
    </row>
    <row r="34" spans="1:6" ht="11.25" customHeight="1" x14ac:dyDescent="0.2">
      <c r="A34" s="56"/>
      <c r="B34" s="124"/>
      <c r="C34" s="124"/>
      <c r="D34" s="142"/>
      <c r="E34" s="131"/>
      <c r="F34" s="132"/>
    </row>
    <row r="35" spans="1:6" x14ac:dyDescent="0.2">
      <c r="A35" s="56"/>
      <c r="B35" s="136" t="s">
        <v>4</v>
      </c>
      <c r="C35" s="124"/>
      <c r="D35" s="142">
        <v>-4545992540</v>
      </c>
      <c r="E35" s="143"/>
      <c r="F35" s="144">
        <v>-1175388912</v>
      </c>
    </row>
    <row r="36" spans="1:6" x14ac:dyDescent="0.2">
      <c r="A36" s="56"/>
      <c r="B36" s="136" t="s">
        <v>288</v>
      </c>
      <c r="C36" s="124"/>
      <c r="D36" s="142">
        <v>-179387415</v>
      </c>
      <c r="E36" s="143"/>
      <c r="F36" s="144">
        <v>-317821053</v>
      </c>
    </row>
    <row r="37" spans="1:6" x14ac:dyDescent="0.2">
      <c r="A37" s="56"/>
      <c r="B37" s="136" t="s">
        <v>247</v>
      </c>
      <c r="C37" s="124"/>
      <c r="D37" s="142">
        <v>-1454876</v>
      </c>
      <c r="E37" s="143"/>
      <c r="F37" s="144">
        <v>116798037</v>
      </c>
    </row>
    <row r="38" spans="1:6" x14ac:dyDescent="0.2">
      <c r="A38" s="56"/>
      <c r="B38" s="136" t="s">
        <v>286</v>
      </c>
      <c r="C38" s="124"/>
      <c r="D38" s="142">
        <v>29841723</v>
      </c>
      <c r="E38" s="143"/>
      <c r="F38" s="144">
        <v>-1562146364</v>
      </c>
    </row>
    <row r="39" spans="1:6" x14ac:dyDescent="0.2">
      <c r="A39" s="56"/>
      <c r="B39" s="136" t="s">
        <v>225</v>
      </c>
      <c r="C39" s="124"/>
      <c r="D39" s="142">
        <v>146350545</v>
      </c>
      <c r="E39" s="143"/>
      <c r="F39" s="144">
        <v>77555624</v>
      </c>
    </row>
    <row r="40" spans="1:6" x14ac:dyDescent="0.2">
      <c r="A40" s="56"/>
      <c r="B40" s="136" t="s">
        <v>371</v>
      </c>
      <c r="C40" s="124"/>
      <c r="D40" s="142">
        <v>5556558</v>
      </c>
      <c r="E40" s="143"/>
      <c r="F40" s="144">
        <v>-1363636</v>
      </c>
    </row>
    <row r="41" spans="1:6" x14ac:dyDescent="0.2">
      <c r="A41" s="56"/>
      <c r="B41" s="136" t="s">
        <v>10</v>
      </c>
      <c r="C41" s="124"/>
      <c r="D41" s="142">
        <v>43682240</v>
      </c>
      <c r="E41" s="143"/>
      <c r="F41" s="144">
        <v>170278965</v>
      </c>
    </row>
    <row r="42" spans="1:6" x14ac:dyDescent="0.2">
      <c r="A42" s="56"/>
      <c r="B42" s="136" t="s">
        <v>228</v>
      </c>
      <c r="C42" s="124"/>
      <c r="D42" s="142">
        <v>187342838</v>
      </c>
      <c r="E42" s="143"/>
      <c r="F42" s="144">
        <v>6417654</v>
      </c>
    </row>
    <row r="43" spans="1:6" x14ac:dyDescent="0.2">
      <c r="A43" s="56"/>
      <c r="B43" s="136" t="s">
        <v>229</v>
      </c>
      <c r="C43" s="124"/>
      <c r="D43" s="145">
        <v>95396797</v>
      </c>
      <c r="E43" s="138"/>
      <c r="F43" s="146">
        <v>4040069</v>
      </c>
    </row>
    <row r="44" spans="1:6" hidden="1" x14ac:dyDescent="0.2">
      <c r="A44" s="56"/>
      <c r="B44" s="136" t="s">
        <v>231</v>
      </c>
      <c r="C44" s="124"/>
      <c r="D44" s="145"/>
      <c r="E44" s="138"/>
      <c r="F44" s="139"/>
    </row>
    <row r="45" spans="1:6" hidden="1" x14ac:dyDescent="0.2">
      <c r="A45" s="56"/>
      <c r="B45" s="136" t="s">
        <v>230</v>
      </c>
      <c r="C45" s="124"/>
      <c r="D45" s="145"/>
      <c r="E45" s="138"/>
      <c r="F45" s="139"/>
    </row>
    <row r="46" spans="1:6" x14ac:dyDescent="0.2">
      <c r="A46" s="56"/>
      <c r="B46" s="136" t="s">
        <v>233</v>
      </c>
      <c r="C46" s="124"/>
      <c r="D46" s="138">
        <v>399814928</v>
      </c>
      <c r="E46" s="143"/>
      <c r="F46" s="139">
        <v>-656907973</v>
      </c>
    </row>
    <row r="47" spans="1:6" ht="9.75" customHeight="1" x14ac:dyDescent="0.2">
      <c r="A47" s="56"/>
      <c r="B47" s="136"/>
      <c r="C47" s="124"/>
      <c r="D47" s="138"/>
      <c r="E47" s="143"/>
      <c r="F47" s="139"/>
    </row>
    <row r="48" spans="1:6" ht="3.75" customHeight="1" x14ac:dyDescent="0.2">
      <c r="A48" s="56"/>
      <c r="B48" s="124"/>
      <c r="C48" s="124"/>
      <c r="D48" s="133"/>
      <c r="E48" s="131"/>
      <c r="F48" s="134"/>
    </row>
    <row r="49" spans="1:6" x14ac:dyDescent="0.2">
      <c r="A49" s="129" t="s">
        <v>120</v>
      </c>
      <c r="B49" s="124"/>
      <c r="C49" s="124"/>
      <c r="D49" s="133"/>
      <c r="E49" s="131"/>
      <c r="F49" s="134"/>
    </row>
    <row r="50" spans="1:6" x14ac:dyDescent="0.2">
      <c r="A50" s="129" t="s">
        <v>121</v>
      </c>
      <c r="B50" s="124"/>
      <c r="C50" s="124"/>
      <c r="D50" s="147">
        <f>SUM(D11:D46)</f>
        <v>3017014667</v>
      </c>
      <c r="E50" s="133"/>
      <c r="F50" s="148">
        <f>SUM(F11:F46)</f>
        <v>21490246.400000095</v>
      </c>
    </row>
    <row r="51" spans="1:6" ht="5.25" customHeight="1" x14ac:dyDescent="0.2">
      <c r="A51" s="56"/>
      <c r="B51" s="124"/>
      <c r="C51" s="124"/>
      <c r="D51" s="149"/>
      <c r="E51" s="133"/>
    </row>
    <row r="52" spans="1:6" ht="9.75" customHeight="1" x14ac:dyDescent="0.2">
      <c r="A52" s="56"/>
      <c r="B52" s="124"/>
      <c r="C52" s="124"/>
      <c r="D52" s="138"/>
      <c r="E52" s="131"/>
      <c r="F52" s="139"/>
    </row>
    <row r="53" spans="1:6" x14ac:dyDescent="0.2">
      <c r="A53" s="129" t="s">
        <v>122</v>
      </c>
      <c r="B53" s="124"/>
      <c r="C53" s="124"/>
      <c r="D53" s="131"/>
      <c r="E53" s="131"/>
      <c r="F53" s="132"/>
    </row>
    <row r="54" spans="1:6" ht="8.25" customHeight="1" x14ac:dyDescent="0.2">
      <c r="A54" s="56"/>
      <c r="B54" s="124"/>
      <c r="C54" s="124"/>
      <c r="D54" s="131"/>
      <c r="E54" s="131"/>
      <c r="F54" s="132"/>
    </row>
    <row r="55" spans="1:6" ht="8.25" hidden="1" customHeight="1" x14ac:dyDescent="0.2">
      <c r="A55" s="56"/>
      <c r="B55" s="124"/>
      <c r="C55" s="124"/>
      <c r="D55" s="131"/>
      <c r="E55" s="131"/>
      <c r="F55" s="132"/>
    </row>
    <row r="56" spans="1:6" ht="8.25" hidden="1" customHeight="1" x14ac:dyDescent="0.2">
      <c r="A56" s="56"/>
      <c r="B56" s="124"/>
      <c r="C56" s="124"/>
      <c r="D56" s="131"/>
      <c r="E56" s="131"/>
      <c r="F56" s="132"/>
    </row>
    <row r="57" spans="1:6" ht="8.25" hidden="1" customHeight="1" x14ac:dyDescent="0.2">
      <c r="A57" s="56"/>
      <c r="B57" s="124"/>
      <c r="C57" s="124"/>
      <c r="D57" s="131"/>
      <c r="E57" s="131"/>
      <c r="F57" s="132"/>
    </row>
    <row r="58" spans="1:6" ht="16.5" customHeight="1" x14ac:dyDescent="0.2">
      <c r="A58" s="56"/>
      <c r="B58" s="136" t="s">
        <v>220</v>
      </c>
      <c r="C58" s="124"/>
      <c r="D58" s="138">
        <v>-11675672</v>
      </c>
      <c r="E58" s="131"/>
      <c r="F58" s="139">
        <v>-852753522</v>
      </c>
    </row>
    <row r="59" spans="1:6" ht="15.75" customHeight="1" x14ac:dyDescent="0.2">
      <c r="A59" s="56"/>
      <c r="B59" s="136" t="s">
        <v>351</v>
      </c>
      <c r="C59" s="124"/>
      <c r="D59" s="138">
        <v>-5596132</v>
      </c>
      <c r="E59" s="138"/>
      <c r="F59" s="150">
        <v>-274242</v>
      </c>
    </row>
    <row r="60" spans="1:6" ht="7.5" customHeight="1" x14ac:dyDescent="0.2">
      <c r="A60" s="56"/>
      <c r="B60" s="124"/>
      <c r="C60" s="124"/>
      <c r="D60" s="131"/>
      <c r="E60" s="131"/>
      <c r="F60" s="132"/>
    </row>
    <row r="61" spans="1:6" x14ac:dyDescent="0.2">
      <c r="A61" s="129" t="s">
        <v>120</v>
      </c>
      <c r="B61" s="124"/>
      <c r="C61" s="124"/>
      <c r="D61" s="131"/>
      <c r="E61" s="131"/>
      <c r="F61" s="132"/>
    </row>
    <row r="62" spans="1:6" x14ac:dyDescent="0.2">
      <c r="A62" s="129" t="s">
        <v>123</v>
      </c>
      <c r="B62" s="124"/>
      <c r="C62" s="124"/>
      <c r="D62" s="147">
        <f>SUM(D58:D61)</f>
        <v>-17271804</v>
      </c>
      <c r="E62" s="133"/>
      <c r="F62" s="148">
        <f>SUM(F58:F61)</f>
        <v>-853027764</v>
      </c>
    </row>
    <row r="63" spans="1:6" ht="11.25" customHeight="1" x14ac:dyDescent="0.2">
      <c r="A63" s="56"/>
      <c r="B63" s="124"/>
      <c r="C63" s="124"/>
      <c r="D63" s="138"/>
      <c r="E63" s="131"/>
      <c r="F63" s="139"/>
    </row>
    <row r="64" spans="1:6" x14ac:dyDescent="0.2">
      <c r="A64" s="129" t="s">
        <v>124</v>
      </c>
      <c r="B64" s="124"/>
      <c r="C64" s="124"/>
      <c r="D64" s="138"/>
      <c r="E64" s="131"/>
      <c r="F64" s="139"/>
    </row>
    <row r="65" spans="1:9" ht="12" customHeight="1" x14ac:dyDescent="0.2">
      <c r="A65" s="56"/>
      <c r="B65" s="124"/>
      <c r="C65" s="124"/>
      <c r="D65" s="149"/>
      <c r="E65" s="133"/>
      <c r="F65" s="151"/>
    </row>
    <row r="66" spans="1:9" x14ac:dyDescent="0.2">
      <c r="A66" s="56"/>
      <c r="B66" s="136" t="s">
        <v>257</v>
      </c>
      <c r="C66" s="124"/>
      <c r="D66" s="138">
        <v>-1287732902.5999999</v>
      </c>
      <c r="E66" s="133"/>
      <c r="F66" s="139">
        <v>1527154323</v>
      </c>
    </row>
    <row r="67" spans="1:9" ht="18" customHeight="1" x14ac:dyDescent="0.2">
      <c r="A67" s="56"/>
      <c r="B67" s="136" t="s">
        <v>381</v>
      </c>
      <c r="C67" s="124"/>
      <c r="D67" s="152">
        <v>-757575758</v>
      </c>
      <c r="E67" s="131"/>
      <c r="F67" s="150">
        <v>-609090909</v>
      </c>
    </row>
    <row r="68" spans="1:9" ht="11.25" customHeight="1" x14ac:dyDescent="0.2">
      <c r="A68" s="56"/>
      <c r="B68" s="124"/>
      <c r="C68" s="124"/>
      <c r="D68" s="131"/>
      <c r="E68" s="131"/>
      <c r="F68" s="132"/>
    </row>
    <row r="69" spans="1:9" x14ac:dyDescent="0.2">
      <c r="A69" s="129" t="s">
        <v>120</v>
      </c>
      <c r="B69" s="124"/>
      <c r="C69" s="124"/>
      <c r="D69" s="138"/>
      <c r="E69" s="131"/>
      <c r="F69" s="139"/>
    </row>
    <row r="70" spans="1:9" x14ac:dyDescent="0.2">
      <c r="A70" s="129" t="s">
        <v>125</v>
      </c>
      <c r="B70" s="124"/>
      <c r="C70" s="124"/>
      <c r="D70" s="133">
        <f>SUM(D65:D69)</f>
        <v>-2045308660.5999999</v>
      </c>
      <c r="E70" s="131"/>
      <c r="F70" s="134">
        <f>SUM(F65:F69)</f>
        <v>918063414</v>
      </c>
    </row>
    <row r="71" spans="1:9" ht="12" customHeight="1" x14ac:dyDescent="0.2">
      <c r="A71" s="56"/>
      <c r="B71" s="124"/>
      <c r="C71" s="124"/>
      <c r="D71" s="133"/>
      <c r="E71" s="131"/>
      <c r="F71" s="134"/>
    </row>
    <row r="72" spans="1:9" x14ac:dyDescent="0.2">
      <c r="A72" s="129" t="s">
        <v>126</v>
      </c>
      <c r="B72" s="124"/>
      <c r="C72" s="124"/>
      <c r="D72" s="133">
        <f>+D50+D62+D70</f>
        <v>954434202.4000001</v>
      </c>
      <c r="E72" s="131"/>
      <c r="F72" s="134">
        <f>+F50+F62+F70</f>
        <v>86525896.400000095</v>
      </c>
    </row>
    <row r="73" spans="1:9" ht="11.25" customHeight="1" x14ac:dyDescent="0.2">
      <c r="A73" s="56"/>
      <c r="B73" s="124"/>
      <c r="C73" s="124"/>
      <c r="D73" s="153"/>
      <c r="E73" s="131"/>
      <c r="F73" s="154"/>
      <c r="I73" s="22"/>
    </row>
    <row r="74" spans="1:9" ht="17.25" customHeight="1" thickBot="1" x14ac:dyDescent="0.25">
      <c r="A74" s="129" t="s">
        <v>127</v>
      </c>
      <c r="B74" s="124"/>
      <c r="C74" s="124"/>
      <c r="D74" s="137">
        <v>998621039.79999995</v>
      </c>
      <c r="E74" s="131"/>
      <c r="F74" s="155">
        <v>692352918</v>
      </c>
      <c r="I74" s="22"/>
    </row>
    <row r="75" spans="1:9" ht="16.5" customHeight="1" thickBot="1" x14ac:dyDescent="0.25">
      <c r="A75" s="129" t="s">
        <v>128</v>
      </c>
      <c r="B75" s="140"/>
      <c r="C75" s="140"/>
      <c r="D75" s="156">
        <f>SUM(D72:D74)</f>
        <v>1953055242.2</v>
      </c>
      <c r="E75" s="131"/>
      <c r="F75" s="157">
        <f>SUM(F72:F74)</f>
        <v>778878814.4000001</v>
      </c>
      <c r="I75" s="22"/>
    </row>
    <row r="76" spans="1:9" ht="15.95" customHeight="1" thickTop="1" x14ac:dyDescent="0.2">
      <c r="A76" s="158"/>
      <c r="B76" s="140"/>
      <c r="C76" s="140"/>
      <c r="D76" s="133"/>
      <c r="E76" s="131"/>
      <c r="F76" s="159"/>
    </row>
    <row r="77" spans="1:9" x14ac:dyDescent="0.2">
      <c r="A77" s="477"/>
      <c r="B77" s="477"/>
      <c r="C77" s="477"/>
      <c r="D77" s="477"/>
      <c r="E77" s="477"/>
      <c r="F77" s="477"/>
    </row>
    <row r="78" spans="1:9" ht="15" customHeight="1" x14ac:dyDescent="0.2">
      <c r="A78" s="451" t="s">
        <v>295</v>
      </c>
      <c r="B78" s="451"/>
      <c r="C78" s="451"/>
      <c r="D78" s="451"/>
      <c r="E78" s="451"/>
      <c r="F78" s="451"/>
      <c r="G78" s="160"/>
      <c r="H78" s="160"/>
      <c r="I78" s="160"/>
    </row>
    <row r="79" spans="1:9" ht="15" customHeight="1" x14ac:dyDescent="0.2">
      <c r="A79" s="161"/>
      <c r="B79" s="161"/>
      <c r="C79" s="161"/>
      <c r="D79" s="161"/>
      <c r="E79" s="161"/>
      <c r="F79" s="162"/>
    </row>
    <row r="80" spans="1:9" ht="15" customHeight="1" x14ac:dyDescent="0.2">
      <c r="A80" s="161"/>
      <c r="B80" s="161"/>
      <c r="C80" s="161"/>
      <c r="D80" s="162"/>
      <c r="E80" s="161"/>
      <c r="F80" s="162"/>
    </row>
    <row r="81" spans="1:6" ht="15" customHeight="1" x14ac:dyDescent="0.2">
      <c r="A81" s="161"/>
      <c r="B81" s="161"/>
      <c r="C81" s="161"/>
      <c r="D81" s="161"/>
      <c r="E81" s="161"/>
      <c r="F81" s="162"/>
    </row>
    <row r="82" spans="1:6" ht="15" customHeight="1" x14ac:dyDescent="0.2">
      <c r="A82" s="161"/>
      <c r="B82" s="161"/>
      <c r="C82" s="161"/>
      <c r="D82" s="161"/>
      <c r="E82" s="161"/>
      <c r="F82" s="162"/>
    </row>
    <row r="83" spans="1:6" x14ac:dyDescent="0.2">
      <c r="A83" s="461"/>
      <c r="B83" s="461"/>
      <c r="C83" s="461"/>
      <c r="D83" s="461"/>
      <c r="F83" s="163"/>
    </row>
    <row r="84" spans="1:6" x14ac:dyDescent="0.2">
      <c r="A84" s="476"/>
      <c r="B84" s="476"/>
      <c r="C84" s="476"/>
      <c r="D84" s="476"/>
      <c r="E84" s="467"/>
      <c r="F84" s="467"/>
    </row>
    <row r="85" spans="1:6" hidden="1" x14ac:dyDescent="0.2">
      <c r="A85" s="161"/>
      <c r="B85" s="161"/>
      <c r="C85" s="161"/>
      <c r="D85" s="161"/>
      <c r="E85" s="161"/>
      <c r="F85" s="162"/>
    </row>
    <row r="86" spans="1:6" x14ac:dyDescent="0.2">
      <c r="A86" s="161"/>
      <c r="B86" s="161"/>
      <c r="C86" s="161"/>
      <c r="D86" s="161"/>
      <c r="E86" s="161"/>
      <c r="F86" s="162"/>
    </row>
    <row r="87" spans="1:6" x14ac:dyDescent="0.2">
      <c r="A87" s="452"/>
      <c r="B87" s="452"/>
      <c r="C87" s="452"/>
      <c r="D87" s="452"/>
      <c r="E87" s="452"/>
      <c r="F87" s="452"/>
    </row>
    <row r="88" spans="1:6" x14ac:dyDescent="0.2">
      <c r="A88" s="164"/>
      <c r="B88" s="66"/>
      <c r="C88" s="66"/>
      <c r="D88" s="165"/>
      <c r="E88" s="164"/>
      <c r="F88" s="166"/>
    </row>
    <row r="89" spans="1:6" x14ac:dyDescent="0.2">
      <c r="A89" s="164"/>
      <c r="B89" s="164"/>
      <c r="C89" s="164"/>
      <c r="D89" s="167"/>
      <c r="E89" s="164"/>
      <c r="F89" s="168"/>
    </row>
    <row r="90" spans="1:6" x14ac:dyDescent="0.2">
      <c r="A90" s="22"/>
      <c r="B90" s="22"/>
      <c r="C90" s="22"/>
      <c r="D90" s="9"/>
      <c r="E90" s="67"/>
      <c r="F90" s="169"/>
    </row>
    <row r="91" spans="1:6" x14ac:dyDescent="0.2">
      <c r="A91" s="63"/>
      <c r="B91" s="63"/>
      <c r="C91" s="63"/>
      <c r="D91" s="170"/>
      <c r="E91" s="18"/>
      <c r="F91" s="171"/>
    </row>
    <row r="92" spans="1:6" x14ac:dyDescent="0.2">
      <c r="A92" s="53"/>
      <c r="B92" s="53"/>
      <c r="C92" s="53"/>
      <c r="D92" s="172"/>
      <c r="E92" s="172"/>
      <c r="F92" s="173"/>
    </row>
    <row r="93" spans="1:6" x14ac:dyDescent="0.2">
      <c r="A93" s="53"/>
      <c r="B93" s="53"/>
      <c r="C93" s="53"/>
      <c r="D93" s="66"/>
      <c r="E93" s="66"/>
      <c r="F93" s="171"/>
    </row>
    <row r="94" spans="1:6" x14ac:dyDescent="0.2">
      <c r="A94" s="53"/>
      <c r="B94" s="53"/>
      <c r="C94" s="53"/>
      <c r="D94" s="66"/>
      <c r="E94" s="66"/>
      <c r="F94" s="171"/>
    </row>
    <row r="95" spans="1:6" x14ac:dyDescent="0.2">
      <c r="A95" s="53"/>
      <c r="B95" s="53"/>
      <c r="C95" s="53"/>
      <c r="D95" s="66"/>
      <c r="E95" s="66"/>
      <c r="F95" s="171"/>
    </row>
    <row r="96" spans="1:6" x14ac:dyDescent="0.2">
      <c r="A96" s="53"/>
      <c r="B96" s="53"/>
      <c r="C96" s="53"/>
      <c r="D96" s="66"/>
      <c r="E96" s="66"/>
      <c r="F96" s="171"/>
    </row>
    <row r="97" spans="1:6" x14ac:dyDescent="0.2">
      <c r="A97" s="53"/>
      <c r="B97" s="53"/>
      <c r="C97" s="53"/>
      <c r="D97" s="66"/>
      <c r="E97" s="66"/>
      <c r="F97" s="171"/>
    </row>
    <row r="98" spans="1:6" x14ac:dyDescent="0.2">
      <c r="A98" s="53"/>
      <c r="B98" s="53"/>
      <c r="C98" s="53"/>
      <c r="D98" s="66"/>
      <c r="E98" s="66"/>
      <c r="F98" s="171"/>
    </row>
    <row r="99" spans="1:6" x14ac:dyDescent="0.2">
      <c r="A99" s="53"/>
      <c r="B99" s="53"/>
      <c r="C99" s="53"/>
      <c r="D99" s="66"/>
      <c r="E99" s="66"/>
      <c r="F99" s="171"/>
    </row>
    <row r="100" spans="1:6" x14ac:dyDescent="0.2">
      <c r="A100" s="53"/>
      <c r="B100" s="53"/>
      <c r="C100" s="53"/>
      <c r="D100" s="66"/>
      <c r="E100" s="66"/>
      <c r="F100" s="171"/>
    </row>
    <row r="101" spans="1:6" x14ac:dyDescent="0.2">
      <c r="A101" s="53"/>
      <c r="B101" s="53"/>
      <c r="C101" s="53"/>
      <c r="D101" s="66"/>
      <c r="E101" s="66"/>
      <c r="F101" s="171"/>
    </row>
    <row r="102" spans="1:6" x14ac:dyDescent="0.2">
      <c r="A102" s="53"/>
      <c r="B102" s="53"/>
      <c r="C102" s="53"/>
      <c r="D102" s="66"/>
      <c r="E102" s="66"/>
      <c r="F102" s="171"/>
    </row>
    <row r="103" spans="1:6" x14ac:dyDescent="0.2">
      <c r="A103" s="53"/>
      <c r="B103" s="53"/>
      <c r="C103" s="53"/>
      <c r="D103" s="66"/>
      <c r="E103" s="66"/>
      <c r="F103" s="171"/>
    </row>
    <row r="104" spans="1:6" x14ac:dyDescent="0.2">
      <c r="A104" s="53"/>
      <c r="B104" s="53"/>
      <c r="C104" s="53"/>
      <c r="D104" s="66"/>
      <c r="E104" s="66"/>
      <c r="F104" s="171"/>
    </row>
    <row r="105" spans="1:6" x14ac:dyDescent="0.2">
      <c r="A105" s="53"/>
      <c r="B105" s="53"/>
      <c r="C105" s="53"/>
      <c r="D105" s="66"/>
      <c r="E105" s="66"/>
      <c r="F105" s="171"/>
    </row>
    <row r="106" spans="1:6" x14ac:dyDescent="0.2">
      <c r="A106" s="53"/>
      <c r="B106" s="53"/>
      <c r="C106" s="53"/>
      <c r="D106" s="66"/>
      <c r="E106" s="66"/>
      <c r="F106" s="171"/>
    </row>
    <row r="107" spans="1:6" x14ac:dyDescent="0.2">
      <c r="A107" s="53"/>
      <c r="B107" s="53"/>
      <c r="C107" s="53"/>
      <c r="D107" s="66"/>
      <c r="E107" s="66"/>
      <c r="F107" s="171"/>
    </row>
    <row r="108" spans="1:6" x14ac:dyDescent="0.2">
      <c r="A108" s="53"/>
      <c r="B108" s="53"/>
      <c r="C108" s="53"/>
      <c r="D108" s="66"/>
      <c r="E108" s="66"/>
      <c r="F108" s="171"/>
    </row>
    <row r="109" spans="1:6" x14ac:dyDescent="0.2">
      <c r="A109" s="53"/>
      <c r="B109" s="53"/>
      <c r="C109" s="53"/>
      <c r="D109" s="66"/>
      <c r="E109" s="66"/>
      <c r="F109" s="171"/>
    </row>
    <row r="110" spans="1:6" x14ac:dyDescent="0.2">
      <c r="A110" s="53"/>
      <c r="B110" s="53"/>
      <c r="C110" s="53"/>
      <c r="D110" s="66"/>
      <c r="E110" s="66"/>
      <c r="F110" s="171"/>
    </row>
    <row r="111" spans="1:6" x14ac:dyDescent="0.2">
      <c r="A111" s="53"/>
      <c r="B111" s="53"/>
      <c r="C111" s="53"/>
      <c r="D111" s="66"/>
      <c r="E111" s="66"/>
      <c r="F111" s="171"/>
    </row>
    <row r="112" spans="1:6" x14ac:dyDescent="0.2">
      <c r="A112" s="53"/>
      <c r="B112" s="53"/>
      <c r="C112" s="53"/>
      <c r="D112" s="66"/>
      <c r="E112" s="66"/>
      <c r="F112" s="171"/>
    </row>
    <row r="113" spans="1:6" x14ac:dyDescent="0.2">
      <c r="A113" s="53"/>
      <c r="B113" s="53"/>
      <c r="C113" s="53"/>
      <c r="D113" s="66"/>
      <c r="E113" s="66"/>
      <c r="F113" s="171"/>
    </row>
    <row r="114" spans="1:6" x14ac:dyDescent="0.2">
      <c r="A114" s="53"/>
      <c r="B114" s="53"/>
      <c r="C114" s="53"/>
      <c r="D114" s="66"/>
      <c r="E114" s="66"/>
      <c r="F114" s="171"/>
    </row>
    <row r="115" spans="1:6" x14ac:dyDescent="0.2">
      <c r="A115" s="53"/>
      <c r="B115" s="53"/>
      <c r="C115" s="53"/>
      <c r="D115" s="66"/>
      <c r="E115" s="66"/>
      <c r="F115" s="171"/>
    </row>
    <row r="116" spans="1:6" x14ac:dyDescent="0.2">
      <c r="A116" s="53"/>
      <c r="B116" s="53"/>
      <c r="C116" s="53"/>
      <c r="D116" s="66"/>
      <c r="E116" s="66"/>
      <c r="F116" s="171"/>
    </row>
    <row r="117" spans="1:6" x14ac:dyDescent="0.2">
      <c r="A117" s="53"/>
      <c r="B117" s="53"/>
      <c r="C117" s="53"/>
      <c r="D117" s="66"/>
      <c r="E117" s="66"/>
      <c r="F117" s="171"/>
    </row>
    <row r="118" spans="1:6" x14ac:dyDescent="0.2">
      <c r="A118" s="53"/>
      <c r="B118" s="53"/>
      <c r="C118" s="53"/>
      <c r="D118" s="66"/>
      <c r="E118" s="66"/>
      <c r="F118" s="171"/>
    </row>
    <row r="119" spans="1:6" x14ac:dyDescent="0.2">
      <c r="A119" s="53"/>
      <c r="B119" s="53"/>
      <c r="C119" s="53"/>
      <c r="D119" s="66"/>
      <c r="E119" s="66"/>
      <c r="F119" s="171"/>
    </row>
    <row r="120" spans="1:6" x14ac:dyDescent="0.2">
      <c r="A120" s="53"/>
      <c r="B120" s="53"/>
      <c r="C120" s="53"/>
      <c r="D120" s="66"/>
      <c r="E120" s="66"/>
      <c r="F120" s="171"/>
    </row>
    <row r="121" spans="1:6" x14ac:dyDescent="0.2">
      <c r="A121" s="53"/>
      <c r="B121" s="53"/>
      <c r="C121" s="53"/>
      <c r="D121" s="66"/>
      <c r="E121" s="66"/>
      <c r="F121" s="171"/>
    </row>
    <row r="122" spans="1:6" x14ac:dyDescent="0.2">
      <c r="A122" s="53"/>
      <c r="B122" s="53"/>
      <c r="C122" s="53"/>
      <c r="D122" s="66"/>
      <c r="E122" s="66"/>
      <c r="F122" s="171"/>
    </row>
    <row r="123" spans="1:6" x14ac:dyDescent="0.2">
      <c r="A123" s="53"/>
      <c r="B123" s="53"/>
      <c r="C123" s="53"/>
      <c r="D123" s="66"/>
      <c r="E123" s="66"/>
      <c r="F123" s="171"/>
    </row>
    <row r="124" spans="1:6" x14ac:dyDescent="0.2">
      <c r="A124" s="53"/>
      <c r="B124" s="53"/>
      <c r="C124" s="53"/>
      <c r="D124" s="66"/>
      <c r="E124" s="66"/>
      <c r="F124" s="171"/>
    </row>
    <row r="125" spans="1:6" x14ac:dyDescent="0.2">
      <c r="A125" s="53"/>
      <c r="B125" s="53"/>
      <c r="C125" s="53"/>
      <c r="D125" s="66"/>
      <c r="E125" s="66"/>
      <c r="F125" s="171"/>
    </row>
    <row r="126" spans="1:6" x14ac:dyDescent="0.2">
      <c r="A126" s="53"/>
      <c r="B126" s="53"/>
      <c r="C126" s="53"/>
      <c r="D126" s="66"/>
      <c r="E126" s="66"/>
      <c r="F126" s="171"/>
    </row>
    <row r="127" spans="1:6" x14ac:dyDescent="0.2">
      <c r="A127" s="53"/>
      <c r="B127" s="53"/>
      <c r="C127" s="53"/>
      <c r="D127" s="66"/>
      <c r="E127" s="66"/>
      <c r="F127" s="171"/>
    </row>
    <row r="128" spans="1:6" x14ac:dyDescent="0.2">
      <c r="A128" s="53"/>
      <c r="B128" s="53"/>
      <c r="C128" s="53"/>
      <c r="D128" s="66"/>
      <c r="E128" s="66"/>
      <c r="F128" s="171"/>
    </row>
    <row r="129" spans="1:6" x14ac:dyDescent="0.2">
      <c r="A129" s="53"/>
      <c r="B129" s="53"/>
      <c r="C129" s="53"/>
      <c r="D129" s="66"/>
      <c r="E129" s="66"/>
      <c r="F129" s="171"/>
    </row>
    <row r="130" spans="1:6" x14ac:dyDescent="0.2">
      <c r="A130" s="53"/>
      <c r="B130" s="53"/>
      <c r="C130" s="53"/>
      <c r="D130" s="66"/>
      <c r="E130" s="66"/>
      <c r="F130" s="171"/>
    </row>
    <row r="131" spans="1:6" x14ac:dyDescent="0.2">
      <c r="A131" s="53"/>
      <c r="B131" s="53"/>
      <c r="C131" s="53"/>
      <c r="D131" s="66"/>
      <c r="E131" s="66"/>
      <c r="F131" s="171"/>
    </row>
    <row r="132" spans="1:6" x14ac:dyDescent="0.2">
      <c r="A132" s="53"/>
      <c r="B132" s="53"/>
      <c r="C132" s="53"/>
      <c r="D132" s="66"/>
      <c r="E132" s="66"/>
      <c r="F132" s="171"/>
    </row>
    <row r="133" spans="1:6" x14ac:dyDescent="0.2">
      <c r="A133" s="53"/>
      <c r="B133" s="53"/>
      <c r="C133" s="53"/>
      <c r="D133" s="66"/>
      <c r="E133" s="66"/>
      <c r="F133" s="171"/>
    </row>
    <row r="134" spans="1:6" x14ac:dyDescent="0.2">
      <c r="A134" s="53"/>
      <c r="B134" s="53"/>
      <c r="C134" s="53"/>
      <c r="D134" s="66"/>
      <c r="E134" s="66"/>
      <c r="F134" s="171"/>
    </row>
    <row r="135" spans="1:6" x14ac:dyDescent="0.2">
      <c r="A135" s="53"/>
      <c r="B135" s="53"/>
      <c r="C135" s="53"/>
      <c r="D135" s="66"/>
      <c r="E135" s="66"/>
      <c r="F135" s="171"/>
    </row>
    <row r="136" spans="1:6" x14ac:dyDescent="0.2">
      <c r="A136" s="53"/>
      <c r="B136" s="53"/>
      <c r="C136" s="53"/>
      <c r="D136" s="66"/>
      <c r="E136" s="66"/>
      <c r="F136" s="171"/>
    </row>
    <row r="137" spans="1:6" x14ac:dyDescent="0.2">
      <c r="A137" s="53"/>
      <c r="B137" s="53"/>
      <c r="C137" s="53"/>
      <c r="D137" s="66"/>
      <c r="E137" s="66"/>
      <c r="F137" s="171"/>
    </row>
    <row r="138" spans="1:6" x14ac:dyDescent="0.2">
      <c r="A138" s="53"/>
      <c r="B138" s="53"/>
      <c r="C138" s="53"/>
      <c r="D138" s="66"/>
      <c r="E138" s="66"/>
      <c r="F138" s="171"/>
    </row>
    <row r="139" spans="1:6" x14ac:dyDescent="0.2">
      <c r="A139" s="53"/>
      <c r="B139" s="53"/>
      <c r="C139" s="53"/>
      <c r="D139" s="66"/>
      <c r="E139" s="66"/>
      <c r="F139" s="171"/>
    </row>
    <row r="140" spans="1:6" x14ac:dyDescent="0.2">
      <c r="A140" s="53"/>
      <c r="B140" s="53"/>
      <c r="C140" s="53"/>
      <c r="D140" s="66"/>
      <c r="E140" s="66"/>
      <c r="F140" s="171"/>
    </row>
    <row r="141" spans="1:6" x14ac:dyDescent="0.2">
      <c r="A141" s="53"/>
      <c r="B141" s="53"/>
      <c r="C141" s="53"/>
      <c r="D141" s="66"/>
      <c r="E141" s="66"/>
      <c r="F141" s="171"/>
    </row>
    <row r="142" spans="1:6" x14ac:dyDescent="0.2">
      <c r="A142" s="53"/>
      <c r="B142" s="53"/>
      <c r="C142" s="53"/>
      <c r="D142" s="66"/>
      <c r="E142" s="66"/>
      <c r="F142" s="171"/>
    </row>
    <row r="143" spans="1:6" x14ac:dyDescent="0.2">
      <c r="A143" s="53"/>
      <c r="B143" s="53"/>
      <c r="C143" s="53"/>
      <c r="D143" s="66"/>
      <c r="E143" s="66"/>
      <c r="F143" s="171"/>
    </row>
    <row r="144" spans="1:6" x14ac:dyDescent="0.2">
      <c r="A144" s="53"/>
      <c r="B144" s="53"/>
      <c r="C144" s="53"/>
      <c r="D144" s="66"/>
      <c r="E144" s="66"/>
      <c r="F144" s="171"/>
    </row>
    <row r="145" spans="1:6" x14ac:dyDescent="0.2">
      <c r="A145" s="53"/>
      <c r="B145" s="53"/>
      <c r="C145" s="53"/>
      <c r="D145" s="66"/>
      <c r="E145" s="66"/>
      <c r="F145" s="171"/>
    </row>
    <row r="146" spans="1:6" x14ac:dyDescent="0.2">
      <c r="A146" s="53"/>
      <c r="B146" s="53"/>
      <c r="C146" s="53"/>
      <c r="D146" s="66"/>
      <c r="E146" s="66"/>
      <c r="F146" s="171"/>
    </row>
    <row r="147" spans="1:6" x14ac:dyDescent="0.2">
      <c r="A147" s="53"/>
      <c r="B147" s="53"/>
      <c r="C147" s="53"/>
      <c r="D147" s="66"/>
      <c r="E147" s="66"/>
      <c r="F147" s="171"/>
    </row>
    <row r="148" spans="1:6" x14ac:dyDescent="0.2">
      <c r="A148" s="53"/>
      <c r="B148" s="53"/>
      <c r="C148" s="53"/>
      <c r="D148" s="66"/>
      <c r="E148" s="66"/>
      <c r="F148" s="171"/>
    </row>
    <row r="149" spans="1:6" x14ac:dyDescent="0.2">
      <c r="A149" s="53"/>
      <c r="B149" s="53"/>
      <c r="C149" s="53"/>
      <c r="D149" s="66"/>
      <c r="E149" s="66"/>
      <c r="F149" s="171"/>
    </row>
    <row r="150" spans="1:6" x14ac:dyDescent="0.2">
      <c r="A150" s="53"/>
      <c r="B150" s="53"/>
      <c r="C150" s="53"/>
      <c r="D150" s="66"/>
      <c r="E150" s="66"/>
      <c r="F150" s="171"/>
    </row>
    <row r="151" spans="1:6" x14ac:dyDescent="0.2">
      <c r="A151" s="53"/>
      <c r="B151" s="53"/>
      <c r="C151" s="53"/>
      <c r="D151" s="66"/>
      <c r="E151" s="66"/>
      <c r="F151" s="171"/>
    </row>
    <row r="152" spans="1:6" x14ac:dyDescent="0.2">
      <c r="A152" s="53"/>
      <c r="B152" s="53"/>
      <c r="C152" s="53"/>
      <c r="D152" s="66"/>
      <c r="E152" s="66"/>
      <c r="F152" s="171"/>
    </row>
    <row r="153" spans="1:6" x14ac:dyDescent="0.2">
      <c r="A153" s="53"/>
      <c r="B153" s="53"/>
      <c r="C153" s="53"/>
      <c r="D153" s="66"/>
      <c r="E153" s="66"/>
      <c r="F153" s="171"/>
    </row>
    <row r="154" spans="1:6" x14ac:dyDescent="0.2">
      <c r="A154" s="53"/>
      <c r="B154" s="53"/>
      <c r="C154" s="53"/>
      <c r="D154" s="66"/>
      <c r="E154" s="66"/>
      <c r="F154" s="171"/>
    </row>
    <row r="155" spans="1:6" x14ac:dyDescent="0.2">
      <c r="A155" s="53"/>
      <c r="B155" s="53"/>
      <c r="C155" s="53"/>
      <c r="D155" s="66"/>
      <c r="E155" s="66"/>
      <c r="F155" s="171"/>
    </row>
    <row r="156" spans="1:6" x14ac:dyDescent="0.2">
      <c r="A156" s="53"/>
      <c r="B156" s="53"/>
      <c r="C156" s="53"/>
      <c r="D156" s="66"/>
      <c r="E156" s="66"/>
      <c r="F156" s="171"/>
    </row>
    <row r="157" spans="1:6" x14ac:dyDescent="0.2">
      <c r="A157" s="53"/>
      <c r="B157" s="53"/>
      <c r="C157" s="53"/>
      <c r="D157" s="66"/>
      <c r="E157" s="66"/>
      <c r="F157" s="171"/>
    </row>
    <row r="158" spans="1:6" x14ac:dyDescent="0.2">
      <c r="A158" s="53"/>
      <c r="B158" s="53"/>
      <c r="C158" s="53"/>
      <c r="D158" s="66"/>
      <c r="E158" s="66"/>
      <c r="F158" s="171"/>
    </row>
    <row r="159" spans="1:6" x14ac:dyDescent="0.2">
      <c r="A159" s="53"/>
      <c r="B159" s="53"/>
      <c r="C159" s="53"/>
      <c r="D159" s="66"/>
      <c r="E159" s="66"/>
      <c r="F159" s="171"/>
    </row>
    <row r="160" spans="1:6" x14ac:dyDescent="0.2">
      <c r="A160" s="53"/>
      <c r="B160" s="53"/>
      <c r="C160" s="53"/>
      <c r="D160" s="66"/>
      <c r="E160" s="66"/>
      <c r="F160" s="171"/>
    </row>
    <row r="161" spans="1:6" x14ac:dyDescent="0.2">
      <c r="A161" s="53"/>
      <c r="B161" s="53"/>
      <c r="C161" s="53"/>
      <c r="D161" s="66"/>
      <c r="E161" s="66"/>
      <c r="F161" s="171"/>
    </row>
    <row r="162" spans="1:6" x14ac:dyDescent="0.2">
      <c r="A162" s="53"/>
      <c r="B162" s="53"/>
      <c r="C162" s="53"/>
      <c r="D162" s="66"/>
      <c r="E162" s="66"/>
      <c r="F162" s="171"/>
    </row>
    <row r="163" spans="1:6" x14ac:dyDescent="0.2">
      <c r="A163" s="53"/>
      <c r="B163" s="53"/>
      <c r="C163" s="53"/>
      <c r="D163" s="66"/>
      <c r="E163" s="66"/>
      <c r="F163" s="171"/>
    </row>
    <row r="164" spans="1:6" x14ac:dyDescent="0.2">
      <c r="A164" s="53"/>
      <c r="B164" s="53"/>
      <c r="C164" s="53"/>
      <c r="D164" s="66"/>
      <c r="E164" s="66"/>
      <c r="F164" s="171"/>
    </row>
    <row r="165" spans="1:6" x14ac:dyDescent="0.2">
      <c r="A165" s="53"/>
      <c r="B165" s="53"/>
      <c r="C165" s="53"/>
      <c r="D165" s="66"/>
      <c r="E165" s="66"/>
      <c r="F165" s="171"/>
    </row>
    <row r="166" spans="1:6" x14ac:dyDescent="0.2">
      <c r="A166" s="53"/>
      <c r="B166" s="53"/>
      <c r="C166" s="53"/>
      <c r="D166" s="66"/>
      <c r="E166" s="66"/>
      <c r="F166" s="171"/>
    </row>
    <row r="167" spans="1:6" x14ac:dyDescent="0.2">
      <c r="A167" s="53"/>
      <c r="B167" s="53"/>
      <c r="C167" s="53"/>
      <c r="D167" s="66"/>
      <c r="E167" s="66"/>
      <c r="F167" s="171"/>
    </row>
    <row r="168" spans="1:6" x14ac:dyDescent="0.2">
      <c r="A168" s="53"/>
      <c r="B168" s="53"/>
      <c r="C168" s="53"/>
      <c r="D168" s="66"/>
      <c r="E168" s="66"/>
      <c r="F168" s="171"/>
    </row>
    <row r="169" spans="1:6" x14ac:dyDescent="0.2">
      <c r="A169" s="53"/>
      <c r="B169" s="53"/>
      <c r="C169" s="53"/>
      <c r="D169" s="66"/>
      <c r="E169" s="66"/>
      <c r="F169" s="171"/>
    </row>
    <row r="170" spans="1:6" x14ac:dyDescent="0.2">
      <c r="A170" s="53"/>
      <c r="B170" s="53"/>
      <c r="C170" s="53"/>
      <c r="D170" s="66"/>
      <c r="E170" s="66"/>
      <c r="F170" s="171"/>
    </row>
    <row r="171" spans="1:6" x14ac:dyDescent="0.2">
      <c r="A171" s="53"/>
      <c r="B171" s="53"/>
      <c r="C171" s="53"/>
      <c r="D171" s="66"/>
      <c r="E171" s="66"/>
      <c r="F171" s="171"/>
    </row>
    <row r="172" spans="1:6" x14ac:dyDescent="0.2">
      <c r="A172" s="53"/>
      <c r="B172" s="53"/>
      <c r="C172" s="53"/>
      <c r="D172" s="66"/>
      <c r="E172" s="66"/>
      <c r="F172" s="171"/>
    </row>
    <row r="173" spans="1:6" x14ac:dyDescent="0.2">
      <c r="A173" s="53"/>
      <c r="B173" s="53"/>
      <c r="C173" s="53"/>
      <c r="D173" s="66"/>
      <c r="E173" s="66"/>
      <c r="F173" s="171"/>
    </row>
    <row r="174" spans="1:6" x14ac:dyDescent="0.2">
      <c r="A174" s="53"/>
      <c r="B174" s="53"/>
      <c r="C174" s="53"/>
      <c r="D174" s="66"/>
      <c r="E174" s="66"/>
      <c r="F174" s="171"/>
    </row>
    <row r="175" spans="1:6" x14ac:dyDescent="0.2">
      <c r="A175" s="53"/>
      <c r="B175" s="53"/>
      <c r="C175" s="53"/>
      <c r="D175" s="66"/>
      <c r="E175" s="66"/>
      <c r="F175" s="171"/>
    </row>
    <row r="176" spans="1:6" x14ac:dyDescent="0.2">
      <c r="A176" s="53"/>
      <c r="B176" s="53"/>
      <c r="C176" s="53"/>
      <c r="D176" s="66"/>
      <c r="E176" s="66"/>
      <c r="F176" s="171"/>
    </row>
    <row r="177" spans="1:6" x14ac:dyDescent="0.2">
      <c r="A177" s="53"/>
      <c r="B177" s="53"/>
      <c r="C177" s="53"/>
      <c r="D177" s="66"/>
      <c r="E177" s="66"/>
      <c r="F177" s="171"/>
    </row>
    <row r="178" spans="1:6" x14ac:dyDescent="0.2">
      <c r="A178" s="53"/>
      <c r="B178" s="53"/>
      <c r="C178" s="53"/>
      <c r="D178" s="66"/>
      <c r="E178" s="66"/>
      <c r="F178" s="171"/>
    </row>
    <row r="179" spans="1:6" x14ac:dyDescent="0.2">
      <c r="A179" s="53"/>
      <c r="B179" s="53"/>
      <c r="C179" s="53"/>
      <c r="D179" s="66"/>
      <c r="E179" s="66"/>
      <c r="F179" s="171"/>
    </row>
    <row r="180" spans="1:6" x14ac:dyDescent="0.2">
      <c r="A180" s="53"/>
      <c r="B180" s="53"/>
      <c r="C180" s="53"/>
      <c r="D180" s="66"/>
      <c r="E180" s="66"/>
      <c r="F180" s="171"/>
    </row>
    <row r="181" spans="1:6" x14ac:dyDescent="0.2">
      <c r="A181" s="53"/>
      <c r="B181" s="53"/>
      <c r="C181" s="53"/>
      <c r="D181" s="66"/>
      <c r="E181" s="66"/>
      <c r="F181" s="171"/>
    </row>
    <row r="182" spans="1:6" x14ac:dyDescent="0.2">
      <c r="A182" s="53"/>
      <c r="B182" s="53"/>
      <c r="C182" s="53"/>
      <c r="D182" s="66"/>
      <c r="E182" s="66"/>
      <c r="F182" s="171"/>
    </row>
    <row r="183" spans="1:6" x14ac:dyDescent="0.2">
      <c r="A183" s="53"/>
      <c r="B183" s="53"/>
      <c r="C183" s="53"/>
      <c r="D183" s="66"/>
      <c r="E183" s="66"/>
      <c r="F183" s="171"/>
    </row>
    <row r="184" spans="1:6" x14ac:dyDescent="0.2">
      <c r="A184" s="53"/>
      <c r="B184" s="53"/>
      <c r="C184" s="53"/>
      <c r="D184" s="66"/>
      <c r="E184" s="66"/>
      <c r="F184" s="171"/>
    </row>
    <row r="185" spans="1:6" x14ac:dyDescent="0.2">
      <c r="A185" s="53"/>
      <c r="B185" s="53"/>
      <c r="C185" s="53"/>
      <c r="D185" s="66"/>
      <c r="E185" s="66"/>
      <c r="F185" s="171"/>
    </row>
    <row r="186" spans="1:6" x14ac:dyDescent="0.2">
      <c r="A186" s="53"/>
      <c r="B186" s="53"/>
      <c r="C186" s="53"/>
      <c r="D186" s="66"/>
      <c r="E186" s="66"/>
      <c r="F186" s="171"/>
    </row>
    <row r="187" spans="1:6" x14ac:dyDescent="0.2">
      <c r="A187" s="53"/>
      <c r="B187" s="53"/>
      <c r="C187" s="53"/>
      <c r="D187" s="66"/>
      <c r="E187" s="66"/>
      <c r="F187" s="171"/>
    </row>
    <row r="188" spans="1:6" x14ac:dyDescent="0.2">
      <c r="A188" s="53"/>
      <c r="B188" s="53"/>
      <c r="C188" s="53"/>
      <c r="D188" s="66"/>
      <c r="E188" s="66"/>
      <c r="F188" s="171"/>
    </row>
    <row r="189" spans="1:6" x14ac:dyDescent="0.2">
      <c r="A189" s="53"/>
      <c r="B189" s="53"/>
      <c r="C189" s="53"/>
      <c r="D189" s="66"/>
      <c r="E189" s="66"/>
      <c r="F189" s="171"/>
    </row>
    <row r="190" spans="1:6" x14ac:dyDescent="0.2">
      <c r="A190" s="53"/>
      <c r="B190" s="53"/>
      <c r="C190" s="53"/>
      <c r="D190" s="66"/>
      <c r="E190" s="66"/>
      <c r="F190" s="171"/>
    </row>
    <row r="191" spans="1:6" x14ac:dyDescent="0.2">
      <c r="A191" s="53"/>
      <c r="B191" s="53"/>
      <c r="C191" s="53"/>
      <c r="D191" s="66"/>
      <c r="E191" s="66"/>
      <c r="F191" s="171"/>
    </row>
    <row r="192" spans="1:6" x14ac:dyDescent="0.2">
      <c r="A192" s="53"/>
      <c r="B192" s="53"/>
      <c r="C192" s="53"/>
      <c r="D192" s="66"/>
      <c r="E192" s="66"/>
      <c r="F192" s="171"/>
    </row>
    <row r="193" spans="1:6" x14ac:dyDescent="0.2">
      <c r="A193" s="53"/>
      <c r="B193" s="53"/>
      <c r="C193" s="53"/>
      <c r="D193" s="66"/>
      <c r="E193" s="66"/>
      <c r="F193" s="171"/>
    </row>
    <row r="194" spans="1:6" x14ac:dyDescent="0.2">
      <c r="A194" s="53"/>
      <c r="B194" s="53"/>
      <c r="C194" s="53"/>
      <c r="D194" s="66"/>
      <c r="E194" s="66"/>
      <c r="F194" s="171"/>
    </row>
    <row r="195" spans="1:6" x14ac:dyDescent="0.2">
      <c r="A195" s="53"/>
      <c r="B195" s="53"/>
      <c r="C195" s="53"/>
      <c r="D195" s="66"/>
      <c r="E195" s="66"/>
      <c r="F195" s="171"/>
    </row>
    <row r="196" spans="1:6" x14ac:dyDescent="0.2">
      <c r="A196" s="53"/>
      <c r="B196" s="53"/>
      <c r="C196" s="53"/>
      <c r="D196" s="66"/>
      <c r="E196" s="66"/>
      <c r="F196" s="171"/>
    </row>
    <row r="197" spans="1:6" x14ac:dyDescent="0.2">
      <c r="A197" s="53"/>
      <c r="B197" s="53"/>
      <c r="C197" s="53"/>
      <c r="D197" s="66"/>
      <c r="E197" s="66"/>
      <c r="F197" s="171"/>
    </row>
    <row r="198" spans="1:6" x14ac:dyDescent="0.2">
      <c r="A198" s="53"/>
      <c r="B198" s="53"/>
      <c r="C198" s="53"/>
      <c r="D198" s="66"/>
      <c r="E198" s="66"/>
      <c r="F198" s="171"/>
    </row>
    <row r="199" spans="1:6" x14ac:dyDescent="0.2">
      <c r="A199" s="53"/>
      <c r="B199" s="53"/>
      <c r="C199" s="53"/>
      <c r="D199" s="66"/>
      <c r="E199" s="66"/>
      <c r="F199" s="171"/>
    </row>
    <row r="200" spans="1:6" x14ac:dyDescent="0.2">
      <c r="A200" s="53"/>
      <c r="B200" s="53"/>
      <c r="C200" s="53"/>
      <c r="D200" s="66"/>
      <c r="E200" s="66"/>
      <c r="F200" s="171"/>
    </row>
    <row r="201" spans="1:6" x14ac:dyDescent="0.2">
      <c r="A201" s="53"/>
      <c r="B201" s="53"/>
      <c r="C201" s="53"/>
      <c r="D201" s="66"/>
      <c r="E201" s="66"/>
      <c r="F201" s="171"/>
    </row>
    <row r="202" spans="1:6" x14ac:dyDescent="0.2">
      <c r="A202" s="53"/>
      <c r="B202" s="53"/>
      <c r="C202" s="53"/>
      <c r="D202" s="66"/>
      <c r="E202" s="66"/>
      <c r="F202" s="171"/>
    </row>
    <row r="203" spans="1:6" x14ac:dyDescent="0.2">
      <c r="A203" s="53"/>
      <c r="B203" s="53"/>
      <c r="C203" s="53"/>
      <c r="D203" s="66"/>
      <c r="E203" s="66"/>
      <c r="F203" s="171"/>
    </row>
    <row r="204" spans="1:6" x14ac:dyDescent="0.2">
      <c r="A204" s="53"/>
      <c r="B204" s="53"/>
      <c r="C204" s="53"/>
      <c r="D204" s="66"/>
      <c r="E204" s="66"/>
      <c r="F204" s="171"/>
    </row>
    <row r="205" spans="1:6" x14ac:dyDescent="0.2">
      <c r="A205" s="53"/>
      <c r="B205" s="53"/>
      <c r="C205" s="53"/>
      <c r="D205" s="66"/>
      <c r="E205" s="66"/>
      <c r="F205" s="171"/>
    </row>
    <row r="206" spans="1:6" x14ac:dyDescent="0.2">
      <c r="A206" s="53"/>
      <c r="B206" s="53"/>
      <c r="C206" s="53"/>
      <c r="D206" s="66"/>
      <c r="E206" s="66"/>
      <c r="F206" s="171"/>
    </row>
    <row r="207" spans="1:6" x14ac:dyDescent="0.2">
      <c r="A207" s="53"/>
      <c r="B207" s="53"/>
      <c r="C207" s="53"/>
      <c r="D207" s="66"/>
      <c r="E207" s="66"/>
      <c r="F207" s="171"/>
    </row>
    <row r="208" spans="1:6" x14ac:dyDescent="0.2">
      <c r="A208" s="53"/>
      <c r="B208" s="53"/>
      <c r="C208" s="53"/>
      <c r="D208" s="66"/>
      <c r="E208" s="66"/>
      <c r="F208" s="171"/>
    </row>
    <row r="209" spans="1:6" x14ac:dyDescent="0.2">
      <c r="A209" s="53"/>
      <c r="B209" s="53"/>
      <c r="C209" s="53"/>
      <c r="D209" s="66"/>
      <c r="E209" s="66"/>
      <c r="F209" s="171"/>
    </row>
    <row r="210" spans="1:6" x14ac:dyDescent="0.2">
      <c r="A210" s="53"/>
      <c r="B210" s="53"/>
      <c r="C210" s="53"/>
      <c r="D210" s="66"/>
      <c r="E210" s="66"/>
      <c r="F210" s="171"/>
    </row>
    <row r="211" spans="1:6" x14ac:dyDescent="0.2">
      <c r="A211" s="53"/>
      <c r="B211" s="53"/>
      <c r="C211" s="53"/>
      <c r="D211" s="66"/>
      <c r="E211" s="66"/>
      <c r="F211" s="171"/>
    </row>
    <row r="212" spans="1:6" x14ac:dyDescent="0.2">
      <c r="A212" s="53"/>
      <c r="B212" s="53"/>
      <c r="C212" s="53"/>
      <c r="D212" s="66"/>
      <c r="E212" s="66"/>
      <c r="F212" s="171"/>
    </row>
    <row r="213" spans="1:6" x14ac:dyDescent="0.2">
      <c r="A213" s="53"/>
      <c r="B213" s="53"/>
      <c r="C213" s="53"/>
      <c r="D213" s="66"/>
      <c r="E213" s="66"/>
      <c r="F213" s="171"/>
    </row>
    <row r="214" spans="1:6" x14ac:dyDescent="0.2">
      <c r="A214" s="53"/>
      <c r="B214" s="53"/>
      <c r="C214" s="53"/>
      <c r="D214" s="66"/>
      <c r="E214" s="66"/>
      <c r="F214" s="171"/>
    </row>
    <row r="215" spans="1:6" x14ac:dyDescent="0.2">
      <c r="A215" s="53"/>
      <c r="B215" s="53"/>
      <c r="C215" s="53"/>
      <c r="D215" s="66"/>
      <c r="E215" s="66"/>
      <c r="F215" s="171"/>
    </row>
    <row r="216" spans="1:6" x14ac:dyDescent="0.2">
      <c r="A216" s="53"/>
      <c r="B216" s="53"/>
      <c r="C216" s="53"/>
      <c r="D216" s="66"/>
      <c r="E216" s="66"/>
      <c r="F216" s="171"/>
    </row>
    <row r="217" spans="1:6" x14ac:dyDescent="0.2">
      <c r="A217" s="53"/>
      <c r="B217" s="53"/>
      <c r="C217" s="53"/>
      <c r="D217" s="66"/>
      <c r="E217" s="66"/>
      <c r="F217" s="171"/>
    </row>
    <row r="218" spans="1:6" x14ac:dyDescent="0.2">
      <c r="A218" s="53"/>
      <c r="B218" s="53"/>
      <c r="C218" s="53"/>
      <c r="D218" s="66"/>
      <c r="E218" s="66"/>
      <c r="F218" s="171"/>
    </row>
    <row r="219" spans="1:6" x14ac:dyDescent="0.2">
      <c r="A219" s="53"/>
      <c r="B219" s="53"/>
      <c r="C219" s="53"/>
      <c r="D219" s="66"/>
      <c r="E219" s="66"/>
      <c r="F219" s="171"/>
    </row>
    <row r="220" spans="1:6" x14ac:dyDescent="0.2">
      <c r="A220" s="53"/>
      <c r="B220" s="53"/>
      <c r="C220" s="53"/>
      <c r="D220" s="66"/>
      <c r="E220" s="66"/>
      <c r="F220" s="171"/>
    </row>
    <row r="221" spans="1:6" x14ac:dyDescent="0.2">
      <c r="A221" s="53"/>
      <c r="B221" s="53"/>
      <c r="C221" s="53"/>
      <c r="D221" s="66"/>
      <c r="E221" s="66"/>
      <c r="F221" s="171"/>
    </row>
    <row r="222" spans="1:6" x14ac:dyDescent="0.2">
      <c r="A222" s="53"/>
      <c r="B222" s="53"/>
      <c r="C222" s="53"/>
      <c r="D222" s="66"/>
      <c r="E222" s="66"/>
      <c r="F222" s="171"/>
    </row>
    <row r="223" spans="1:6" x14ac:dyDescent="0.2">
      <c r="A223" s="53"/>
      <c r="B223" s="53"/>
      <c r="C223" s="53"/>
      <c r="D223" s="66"/>
      <c r="E223" s="66"/>
      <c r="F223" s="171"/>
    </row>
    <row r="224" spans="1:6" x14ac:dyDescent="0.2">
      <c r="A224" s="53"/>
      <c r="B224" s="53"/>
      <c r="C224" s="53"/>
      <c r="D224" s="66"/>
      <c r="E224" s="66"/>
      <c r="F224" s="171"/>
    </row>
    <row r="225" spans="1:6" x14ac:dyDescent="0.2">
      <c r="A225" s="53"/>
      <c r="B225" s="53"/>
      <c r="C225" s="53"/>
      <c r="D225" s="66"/>
      <c r="E225" s="66"/>
      <c r="F225" s="171"/>
    </row>
    <row r="226" spans="1:6" x14ac:dyDescent="0.2">
      <c r="A226" s="53"/>
      <c r="B226" s="53"/>
      <c r="C226" s="53"/>
      <c r="D226" s="66"/>
      <c r="E226" s="66"/>
      <c r="F226" s="171"/>
    </row>
    <row r="227" spans="1:6" x14ac:dyDescent="0.2">
      <c r="A227" s="53"/>
      <c r="B227" s="53"/>
      <c r="C227" s="53"/>
      <c r="D227" s="66"/>
      <c r="E227" s="66"/>
      <c r="F227" s="171"/>
    </row>
    <row r="228" spans="1:6" x14ac:dyDescent="0.2">
      <c r="A228" s="53"/>
      <c r="B228" s="53"/>
      <c r="C228" s="53"/>
      <c r="D228" s="66"/>
      <c r="E228" s="66"/>
      <c r="F228" s="171"/>
    </row>
    <row r="229" spans="1:6" x14ac:dyDescent="0.2">
      <c r="A229" s="53"/>
      <c r="B229" s="53"/>
      <c r="C229" s="53"/>
      <c r="D229" s="66"/>
      <c r="E229" s="66"/>
      <c r="F229" s="171"/>
    </row>
    <row r="230" spans="1:6" x14ac:dyDescent="0.2">
      <c r="A230" s="53"/>
      <c r="B230" s="53"/>
      <c r="C230" s="53"/>
      <c r="D230" s="66"/>
      <c r="E230" s="66"/>
      <c r="F230" s="171"/>
    </row>
    <row r="231" spans="1:6" x14ac:dyDescent="0.2">
      <c r="A231" s="53"/>
      <c r="B231" s="53"/>
      <c r="C231" s="53"/>
      <c r="D231" s="66"/>
      <c r="E231" s="66"/>
      <c r="F231" s="171"/>
    </row>
    <row r="232" spans="1:6" x14ac:dyDescent="0.2">
      <c r="A232" s="53"/>
      <c r="B232" s="53"/>
      <c r="C232" s="53"/>
      <c r="D232" s="66"/>
      <c r="E232" s="66"/>
      <c r="F232" s="171"/>
    </row>
    <row r="233" spans="1:6" x14ac:dyDescent="0.2">
      <c r="A233" s="53"/>
      <c r="B233" s="53"/>
      <c r="C233" s="53"/>
      <c r="D233" s="66"/>
      <c r="E233" s="66"/>
      <c r="F233" s="171"/>
    </row>
    <row r="234" spans="1:6" x14ac:dyDescent="0.2">
      <c r="A234" s="53"/>
      <c r="B234" s="53"/>
      <c r="C234" s="53"/>
      <c r="D234" s="66"/>
      <c r="E234" s="66"/>
      <c r="F234" s="171"/>
    </row>
    <row r="235" spans="1:6" x14ac:dyDescent="0.2">
      <c r="A235" s="53"/>
      <c r="B235" s="53"/>
      <c r="C235" s="53"/>
      <c r="D235" s="66"/>
      <c r="E235" s="66"/>
      <c r="F235" s="171"/>
    </row>
    <row r="236" spans="1:6" x14ac:dyDescent="0.2">
      <c r="A236" s="53"/>
      <c r="B236" s="53"/>
      <c r="C236" s="53"/>
      <c r="D236" s="66"/>
      <c r="E236" s="66"/>
      <c r="F236" s="171"/>
    </row>
    <row r="237" spans="1:6" x14ac:dyDescent="0.2">
      <c r="A237" s="53"/>
      <c r="B237" s="53"/>
      <c r="C237" s="53"/>
      <c r="D237" s="66"/>
      <c r="E237" s="66"/>
      <c r="F237" s="171"/>
    </row>
    <row r="238" spans="1:6" x14ac:dyDescent="0.2">
      <c r="A238" s="53"/>
      <c r="B238" s="53"/>
      <c r="C238" s="53"/>
      <c r="D238" s="66"/>
      <c r="E238" s="66"/>
      <c r="F238" s="171"/>
    </row>
    <row r="239" spans="1:6" x14ac:dyDescent="0.2">
      <c r="A239" s="53"/>
      <c r="B239" s="53"/>
      <c r="C239" s="53"/>
      <c r="D239" s="66"/>
      <c r="E239" s="66"/>
      <c r="F239" s="171"/>
    </row>
    <row r="240" spans="1:6" x14ac:dyDescent="0.2">
      <c r="A240" s="53"/>
      <c r="B240" s="53"/>
      <c r="C240" s="53"/>
      <c r="D240" s="66"/>
      <c r="E240" s="66"/>
      <c r="F240" s="171"/>
    </row>
    <row r="241" spans="1:6" x14ac:dyDescent="0.2">
      <c r="A241" s="53"/>
      <c r="B241" s="53"/>
      <c r="C241" s="53"/>
      <c r="D241" s="66"/>
      <c r="E241" s="66"/>
      <c r="F241" s="171"/>
    </row>
    <row r="242" spans="1:6" x14ac:dyDescent="0.2">
      <c r="A242" s="53"/>
      <c r="B242" s="53"/>
      <c r="C242" s="53"/>
      <c r="D242" s="66"/>
      <c r="E242" s="66"/>
      <c r="F242" s="171"/>
    </row>
    <row r="243" spans="1:6" x14ac:dyDescent="0.2">
      <c r="A243" s="53"/>
      <c r="B243" s="53"/>
      <c r="C243" s="53"/>
      <c r="D243" s="66"/>
      <c r="E243" s="66"/>
      <c r="F243" s="171"/>
    </row>
    <row r="244" spans="1:6" x14ac:dyDescent="0.2">
      <c r="A244" s="53"/>
      <c r="B244" s="53"/>
      <c r="C244" s="53"/>
      <c r="D244" s="66"/>
      <c r="E244" s="66"/>
      <c r="F244" s="171"/>
    </row>
    <row r="245" spans="1:6" x14ac:dyDescent="0.2">
      <c r="A245" s="53"/>
      <c r="B245" s="53"/>
      <c r="C245" s="53"/>
      <c r="D245" s="66"/>
      <c r="E245" s="66"/>
      <c r="F245" s="171"/>
    </row>
    <row r="246" spans="1:6" x14ac:dyDescent="0.2">
      <c r="A246" s="53"/>
      <c r="B246" s="53"/>
      <c r="C246" s="53"/>
      <c r="D246" s="66"/>
      <c r="E246" s="66"/>
      <c r="F246" s="171"/>
    </row>
    <row r="247" spans="1:6" x14ac:dyDescent="0.2">
      <c r="A247" s="53"/>
      <c r="B247" s="53"/>
      <c r="C247" s="53"/>
      <c r="D247" s="66"/>
      <c r="E247" s="66"/>
      <c r="F247" s="171"/>
    </row>
    <row r="248" spans="1:6" x14ac:dyDescent="0.2">
      <c r="A248" s="53"/>
      <c r="B248" s="53"/>
      <c r="C248" s="53"/>
      <c r="D248" s="66"/>
      <c r="E248" s="66"/>
      <c r="F248" s="171"/>
    </row>
    <row r="249" spans="1:6" x14ac:dyDescent="0.2">
      <c r="A249" s="53"/>
      <c r="B249" s="53"/>
      <c r="C249" s="53"/>
      <c r="D249" s="66"/>
      <c r="E249" s="66"/>
      <c r="F249" s="171"/>
    </row>
    <row r="250" spans="1:6" x14ac:dyDescent="0.2">
      <c r="A250" s="53"/>
      <c r="B250" s="53"/>
      <c r="C250" s="53"/>
      <c r="D250" s="66"/>
      <c r="E250" s="66"/>
      <c r="F250" s="171"/>
    </row>
    <row r="251" spans="1:6" x14ac:dyDescent="0.2">
      <c r="A251" s="53"/>
      <c r="B251" s="53"/>
      <c r="C251" s="53"/>
      <c r="D251" s="66"/>
      <c r="E251" s="66"/>
      <c r="F251" s="171"/>
    </row>
    <row r="252" spans="1:6" x14ac:dyDescent="0.2">
      <c r="A252" s="53"/>
      <c r="B252" s="53"/>
      <c r="C252" s="53"/>
      <c r="D252" s="66"/>
      <c r="E252" s="66"/>
      <c r="F252" s="171"/>
    </row>
    <row r="253" spans="1:6" x14ac:dyDescent="0.2">
      <c r="A253" s="53"/>
      <c r="B253" s="53"/>
      <c r="C253" s="53"/>
      <c r="D253" s="66"/>
      <c r="E253" s="66"/>
      <c r="F253" s="171"/>
    </row>
    <row r="254" spans="1:6" x14ac:dyDescent="0.2">
      <c r="A254" s="53"/>
      <c r="B254" s="53"/>
      <c r="C254" s="53"/>
      <c r="D254" s="66"/>
      <c r="E254" s="66"/>
      <c r="F254" s="171"/>
    </row>
    <row r="255" spans="1:6" x14ac:dyDescent="0.2">
      <c r="A255" s="53"/>
      <c r="B255" s="53"/>
      <c r="C255" s="53"/>
      <c r="D255" s="66"/>
      <c r="E255" s="66"/>
      <c r="F255" s="171"/>
    </row>
    <row r="256" spans="1:6" x14ac:dyDescent="0.2">
      <c r="A256" s="53"/>
      <c r="B256" s="53"/>
      <c r="C256" s="53"/>
      <c r="D256" s="66"/>
      <c r="E256" s="66"/>
      <c r="F256" s="171"/>
    </row>
    <row r="257" spans="1:6" x14ac:dyDescent="0.2">
      <c r="A257" s="53"/>
      <c r="B257" s="53"/>
      <c r="C257" s="53"/>
      <c r="D257" s="66"/>
      <c r="E257" s="66"/>
      <c r="F257" s="171"/>
    </row>
    <row r="258" spans="1:6" x14ac:dyDescent="0.2">
      <c r="A258" s="53"/>
      <c r="B258" s="53"/>
      <c r="C258" s="53"/>
      <c r="D258" s="66"/>
      <c r="E258" s="66"/>
      <c r="F258" s="171"/>
    </row>
    <row r="259" spans="1:6" x14ac:dyDescent="0.2">
      <c r="A259" s="53"/>
      <c r="B259" s="53"/>
      <c r="C259" s="53"/>
      <c r="D259" s="66"/>
      <c r="E259" s="66"/>
      <c r="F259" s="171"/>
    </row>
    <row r="260" spans="1:6" x14ac:dyDescent="0.2">
      <c r="A260" s="53"/>
      <c r="B260" s="53"/>
      <c r="C260" s="53"/>
      <c r="D260" s="66"/>
      <c r="E260" s="66"/>
      <c r="F260" s="171"/>
    </row>
    <row r="261" spans="1:6" x14ac:dyDescent="0.2">
      <c r="A261" s="53"/>
      <c r="B261" s="53"/>
      <c r="C261" s="53"/>
      <c r="D261" s="66"/>
      <c r="E261" s="66"/>
      <c r="F261" s="171"/>
    </row>
    <row r="262" spans="1:6" x14ac:dyDescent="0.2">
      <c r="A262" s="53"/>
      <c r="B262" s="53"/>
      <c r="C262" s="53"/>
      <c r="D262" s="66"/>
      <c r="E262" s="66"/>
      <c r="F262" s="171"/>
    </row>
    <row r="263" spans="1:6" x14ac:dyDescent="0.2">
      <c r="A263" s="53"/>
      <c r="B263" s="53"/>
      <c r="C263" s="53"/>
      <c r="D263" s="66"/>
      <c r="E263" s="66"/>
      <c r="F263" s="171"/>
    </row>
    <row r="264" spans="1:6" x14ac:dyDescent="0.2">
      <c r="A264" s="53"/>
      <c r="B264" s="53"/>
      <c r="C264" s="53"/>
      <c r="D264" s="66"/>
      <c r="E264" s="66"/>
      <c r="F264" s="171"/>
    </row>
    <row r="265" spans="1:6" x14ac:dyDescent="0.2">
      <c r="A265" s="53"/>
      <c r="B265" s="53"/>
      <c r="C265" s="53"/>
      <c r="D265" s="66"/>
      <c r="E265" s="66"/>
      <c r="F265" s="171"/>
    </row>
    <row r="266" spans="1:6" x14ac:dyDescent="0.2">
      <c r="A266" s="53"/>
      <c r="B266" s="53"/>
      <c r="C266" s="53"/>
      <c r="D266" s="66"/>
      <c r="E266" s="66"/>
      <c r="F266" s="171"/>
    </row>
    <row r="267" spans="1:6" x14ac:dyDescent="0.2">
      <c r="A267" s="53"/>
      <c r="B267" s="53"/>
      <c r="C267" s="53"/>
      <c r="D267" s="66"/>
      <c r="E267" s="66"/>
      <c r="F267" s="171"/>
    </row>
    <row r="268" spans="1:6" x14ac:dyDescent="0.2">
      <c r="A268" s="53"/>
      <c r="B268" s="53"/>
      <c r="C268" s="53"/>
      <c r="D268" s="66"/>
      <c r="E268" s="66"/>
      <c r="F268" s="171"/>
    </row>
    <row r="269" spans="1:6" x14ac:dyDescent="0.2">
      <c r="A269" s="53"/>
      <c r="B269" s="53"/>
      <c r="C269" s="53"/>
      <c r="D269" s="66"/>
      <c r="E269" s="66"/>
      <c r="F269" s="171"/>
    </row>
    <row r="270" spans="1:6" x14ac:dyDescent="0.2">
      <c r="A270" s="53"/>
      <c r="B270" s="53"/>
      <c r="C270" s="53"/>
      <c r="D270" s="66"/>
      <c r="E270" s="66"/>
      <c r="F270" s="171"/>
    </row>
    <row r="271" spans="1:6" x14ac:dyDescent="0.2">
      <c r="A271" s="53"/>
      <c r="B271" s="53"/>
      <c r="C271" s="53"/>
      <c r="D271" s="66"/>
      <c r="E271" s="66"/>
      <c r="F271" s="171"/>
    </row>
    <row r="272" spans="1:6" x14ac:dyDescent="0.2">
      <c r="A272" s="53"/>
      <c r="B272" s="53"/>
      <c r="C272" s="53"/>
      <c r="D272" s="66"/>
      <c r="E272" s="66"/>
      <c r="F272" s="171"/>
    </row>
    <row r="273" spans="1:6" x14ac:dyDescent="0.2">
      <c r="A273" s="53"/>
      <c r="B273" s="53"/>
      <c r="C273" s="53"/>
      <c r="D273" s="66"/>
      <c r="E273" s="66"/>
      <c r="F273" s="171"/>
    </row>
    <row r="274" spans="1:6" x14ac:dyDescent="0.2">
      <c r="A274" s="53"/>
      <c r="B274" s="53"/>
      <c r="C274" s="53"/>
      <c r="D274" s="66"/>
      <c r="E274" s="66"/>
      <c r="F274" s="171"/>
    </row>
    <row r="275" spans="1:6" x14ac:dyDescent="0.2">
      <c r="A275" s="53"/>
      <c r="B275" s="53"/>
      <c r="C275" s="53"/>
      <c r="D275" s="66"/>
      <c r="E275" s="66"/>
      <c r="F275" s="171"/>
    </row>
    <row r="276" spans="1:6" x14ac:dyDescent="0.2">
      <c r="A276" s="53"/>
      <c r="B276" s="53"/>
      <c r="C276" s="53"/>
      <c r="D276" s="66"/>
      <c r="E276" s="66"/>
      <c r="F276" s="171"/>
    </row>
    <row r="277" spans="1:6" x14ac:dyDescent="0.2">
      <c r="A277" s="53"/>
      <c r="B277" s="53"/>
      <c r="C277" s="53"/>
      <c r="D277" s="66"/>
      <c r="E277" s="66"/>
      <c r="F277" s="171"/>
    </row>
    <row r="278" spans="1:6" x14ac:dyDescent="0.2">
      <c r="A278" s="53"/>
      <c r="B278" s="53"/>
      <c r="C278" s="53"/>
      <c r="D278" s="66"/>
      <c r="E278" s="66"/>
      <c r="F278" s="171"/>
    </row>
    <row r="279" spans="1:6" x14ac:dyDescent="0.2">
      <c r="A279" s="53"/>
      <c r="B279" s="53"/>
      <c r="C279" s="53"/>
      <c r="D279" s="66"/>
      <c r="E279" s="66"/>
      <c r="F279" s="171"/>
    </row>
    <row r="280" spans="1:6" x14ac:dyDescent="0.2">
      <c r="A280" s="53"/>
      <c r="B280" s="53"/>
      <c r="C280" s="53"/>
      <c r="D280" s="66"/>
      <c r="E280" s="66"/>
      <c r="F280" s="171"/>
    </row>
    <row r="281" spans="1:6" x14ac:dyDescent="0.2">
      <c r="A281" s="53"/>
      <c r="B281" s="53"/>
      <c r="C281" s="53"/>
      <c r="D281" s="66"/>
      <c r="E281" s="66"/>
      <c r="F281" s="171"/>
    </row>
    <row r="282" spans="1:6" x14ac:dyDescent="0.2">
      <c r="A282" s="53"/>
      <c r="B282" s="53"/>
      <c r="C282" s="53"/>
      <c r="D282" s="66"/>
      <c r="E282" s="66"/>
      <c r="F282" s="171"/>
    </row>
    <row r="283" spans="1:6" x14ac:dyDescent="0.2">
      <c r="A283" s="53"/>
      <c r="B283" s="53"/>
      <c r="C283" s="53"/>
      <c r="D283" s="66"/>
      <c r="E283" s="66"/>
      <c r="F283" s="171"/>
    </row>
    <row r="284" spans="1:6" x14ac:dyDescent="0.2">
      <c r="A284" s="53"/>
      <c r="B284" s="53"/>
      <c r="C284" s="53"/>
      <c r="D284" s="66"/>
      <c r="E284" s="66"/>
      <c r="F284" s="171"/>
    </row>
    <row r="285" spans="1:6" x14ac:dyDescent="0.2">
      <c r="A285" s="53"/>
      <c r="B285" s="53"/>
      <c r="C285" s="53"/>
      <c r="D285" s="66"/>
      <c r="E285" s="66"/>
      <c r="F285" s="171"/>
    </row>
    <row r="286" spans="1:6" x14ac:dyDescent="0.2">
      <c r="A286" s="53"/>
      <c r="B286" s="53"/>
      <c r="C286" s="53"/>
      <c r="D286" s="66"/>
      <c r="E286" s="66"/>
      <c r="F286" s="171"/>
    </row>
    <row r="287" spans="1:6" x14ac:dyDescent="0.2">
      <c r="A287" s="53"/>
      <c r="B287" s="53"/>
      <c r="C287" s="53"/>
      <c r="D287" s="66"/>
      <c r="E287" s="66"/>
      <c r="F287" s="171"/>
    </row>
    <row r="288" spans="1:6" x14ac:dyDescent="0.2">
      <c r="A288" s="53"/>
      <c r="B288" s="53"/>
      <c r="C288" s="53"/>
      <c r="D288" s="66"/>
      <c r="E288" s="66"/>
      <c r="F288" s="171"/>
    </row>
    <row r="289" spans="1:6" x14ac:dyDescent="0.2">
      <c r="A289" s="53"/>
      <c r="B289" s="53"/>
      <c r="C289" s="53"/>
      <c r="D289" s="66"/>
      <c r="E289" s="66"/>
      <c r="F289" s="171"/>
    </row>
    <row r="290" spans="1:6" x14ac:dyDescent="0.2">
      <c r="A290" s="53"/>
      <c r="B290" s="53"/>
      <c r="C290" s="53"/>
      <c r="D290" s="66"/>
      <c r="E290" s="66"/>
      <c r="F290" s="171"/>
    </row>
    <row r="291" spans="1:6" x14ac:dyDescent="0.2">
      <c r="A291" s="53"/>
      <c r="B291" s="53"/>
      <c r="C291" s="53"/>
      <c r="D291" s="66"/>
      <c r="E291" s="66"/>
      <c r="F291" s="171"/>
    </row>
    <row r="292" spans="1:6" x14ac:dyDescent="0.2">
      <c r="A292" s="53"/>
      <c r="B292" s="53"/>
      <c r="C292" s="53"/>
      <c r="D292" s="66"/>
      <c r="E292" s="66"/>
      <c r="F292" s="171"/>
    </row>
    <row r="293" spans="1:6" x14ac:dyDescent="0.2">
      <c r="A293" s="53"/>
      <c r="B293" s="53"/>
      <c r="C293" s="53"/>
      <c r="D293" s="66"/>
      <c r="E293" s="66"/>
      <c r="F293" s="171"/>
    </row>
    <row r="294" spans="1:6" x14ac:dyDescent="0.2">
      <c r="A294" s="53"/>
      <c r="B294" s="53"/>
      <c r="C294" s="53"/>
      <c r="D294" s="66"/>
      <c r="E294" s="66"/>
      <c r="F294" s="171"/>
    </row>
    <row r="295" spans="1:6" x14ac:dyDescent="0.2">
      <c r="A295" s="53"/>
      <c r="B295" s="53"/>
      <c r="C295" s="53"/>
      <c r="D295" s="66"/>
      <c r="E295" s="66"/>
      <c r="F295" s="171"/>
    </row>
    <row r="296" spans="1:6" x14ac:dyDescent="0.2">
      <c r="A296" s="53"/>
      <c r="B296" s="53"/>
      <c r="C296" s="53"/>
      <c r="D296" s="66"/>
      <c r="E296" s="66"/>
      <c r="F296" s="171"/>
    </row>
    <row r="297" spans="1:6" x14ac:dyDescent="0.2">
      <c r="A297" s="53"/>
      <c r="B297" s="53"/>
      <c r="C297" s="53"/>
      <c r="D297" s="66"/>
      <c r="E297" s="66"/>
      <c r="F297" s="171"/>
    </row>
    <row r="298" spans="1:6" x14ac:dyDescent="0.2">
      <c r="A298" s="53"/>
      <c r="B298" s="53"/>
      <c r="C298" s="53"/>
      <c r="D298" s="66"/>
      <c r="E298" s="66"/>
      <c r="F298" s="171"/>
    </row>
    <row r="299" spans="1:6" x14ac:dyDescent="0.2">
      <c r="A299" s="53"/>
      <c r="B299" s="53"/>
      <c r="C299" s="53"/>
      <c r="D299" s="66"/>
      <c r="E299" s="66"/>
      <c r="F299" s="171"/>
    </row>
    <row r="300" spans="1:6" x14ac:dyDescent="0.2">
      <c r="A300" s="53"/>
      <c r="B300" s="53"/>
      <c r="C300" s="53"/>
      <c r="D300" s="66"/>
      <c r="E300" s="66"/>
      <c r="F300" s="171"/>
    </row>
    <row r="301" spans="1:6" x14ac:dyDescent="0.2">
      <c r="A301" s="53"/>
      <c r="B301" s="53"/>
      <c r="C301" s="53"/>
      <c r="D301" s="66"/>
      <c r="E301" s="66"/>
      <c r="F301" s="171"/>
    </row>
    <row r="302" spans="1:6" x14ac:dyDescent="0.2">
      <c r="A302" s="53"/>
      <c r="B302" s="53"/>
      <c r="C302" s="53"/>
      <c r="D302" s="66"/>
      <c r="E302" s="66"/>
      <c r="F302" s="171"/>
    </row>
    <row r="303" spans="1:6" x14ac:dyDescent="0.2">
      <c r="A303" s="53"/>
      <c r="B303" s="53"/>
      <c r="C303" s="53"/>
      <c r="D303" s="66"/>
      <c r="E303" s="66"/>
      <c r="F303" s="171"/>
    </row>
    <row r="304" spans="1:6" x14ac:dyDescent="0.2">
      <c r="A304" s="53"/>
      <c r="B304" s="53"/>
      <c r="C304" s="53"/>
      <c r="D304" s="66"/>
      <c r="E304" s="66"/>
      <c r="F304" s="171"/>
    </row>
    <row r="305" spans="1:6" x14ac:dyDescent="0.2">
      <c r="A305" s="53"/>
      <c r="B305" s="53"/>
      <c r="C305" s="53"/>
      <c r="D305" s="66"/>
      <c r="E305" s="66"/>
      <c r="F305" s="171"/>
    </row>
    <row r="306" spans="1:6" x14ac:dyDescent="0.2">
      <c r="A306" s="53"/>
      <c r="B306" s="53"/>
      <c r="C306" s="53"/>
      <c r="D306" s="66"/>
      <c r="E306" s="66"/>
      <c r="F306" s="171"/>
    </row>
    <row r="307" spans="1:6" x14ac:dyDescent="0.2">
      <c r="A307" s="53"/>
      <c r="B307" s="53"/>
      <c r="C307" s="53"/>
      <c r="D307" s="66"/>
      <c r="E307" s="66"/>
      <c r="F307" s="171"/>
    </row>
    <row r="308" spans="1:6" x14ac:dyDescent="0.2">
      <c r="A308" s="53"/>
      <c r="B308" s="53"/>
      <c r="C308" s="53"/>
      <c r="D308" s="66"/>
      <c r="E308" s="66"/>
      <c r="F308" s="171"/>
    </row>
    <row r="309" spans="1:6" x14ac:dyDescent="0.2">
      <c r="A309" s="53"/>
      <c r="B309" s="53"/>
      <c r="C309" s="53"/>
      <c r="D309" s="66"/>
      <c r="E309" s="66"/>
      <c r="F309" s="171"/>
    </row>
    <row r="310" spans="1:6" x14ac:dyDescent="0.2">
      <c r="A310" s="53"/>
      <c r="B310" s="53"/>
      <c r="C310" s="53"/>
      <c r="D310" s="66"/>
      <c r="E310" s="66"/>
      <c r="F310" s="171"/>
    </row>
    <row r="311" spans="1:6" x14ac:dyDescent="0.2">
      <c r="A311" s="53"/>
      <c r="B311" s="53"/>
      <c r="C311" s="53"/>
      <c r="D311" s="66"/>
      <c r="E311" s="66"/>
      <c r="F311" s="171"/>
    </row>
    <row r="312" spans="1:6" x14ac:dyDescent="0.2">
      <c r="A312" s="53"/>
      <c r="B312" s="53"/>
      <c r="C312" s="53"/>
      <c r="D312" s="66"/>
      <c r="E312" s="66"/>
      <c r="F312" s="171"/>
    </row>
    <row r="313" spans="1:6" x14ac:dyDescent="0.2">
      <c r="A313" s="53"/>
      <c r="B313" s="53"/>
      <c r="C313" s="53"/>
      <c r="D313" s="66"/>
      <c r="E313" s="66"/>
      <c r="F313" s="171"/>
    </row>
    <row r="314" spans="1:6" x14ac:dyDescent="0.2">
      <c r="A314" s="53"/>
      <c r="B314" s="53"/>
      <c r="C314" s="53"/>
      <c r="D314" s="66"/>
      <c r="E314" s="66"/>
      <c r="F314" s="171"/>
    </row>
    <row r="315" spans="1:6" x14ac:dyDescent="0.2">
      <c r="A315" s="53"/>
      <c r="B315" s="53"/>
      <c r="C315" s="53"/>
      <c r="D315" s="66"/>
      <c r="E315" s="66"/>
      <c r="F315" s="171"/>
    </row>
    <row r="316" spans="1:6" x14ac:dyDescent="0.2">
      <c r="A316" s="53"/>
      <c r="B316" s="53"/>
      <c r="C316" s="53"/>
      <c r="D316" s="66"/>
      <c r="E316" s="66"/>
      <c r="F316" s="171"/>
    </row>
    <row r="317" spans="1:6" x14ac:dyDescent="0.2">
      <c r="A317" s="53"/>
      <c r="B317" s="53"/>
      <c r="C317" s="53"/>
      <c r="D317" s="66"/>
      <c r="E317" s="66"/>
      <c r="F317" s="171"/>
    </row>
    <row r="318" spans="1:6" x14ac:dyDescent="0.2">
      <c r="A318" s="53"/>
      <c r="B318" s="53"/>
      <c r="C318" s="53"/>
      <c r="D318" s="66"/>
      <c r="E318" s="66"/>
      <c r="F318" s="171"/>
    </row>
    <row r="319" spans="1:6" x14ac:dyDescent="0.2">
      <c r="A319" s="53"/>
      <c r="B319" s="53"/>
      <c r="C319" s="53"/>
      <c r="D319" s="66"/>
      <c r="E319" s="66"/>
      <c r="F319" s="171"/>
    </row>
    <row r="320" spans="1:6" x14ac:dyDescent="0.2">
      <c r="A320" s="53"/>
      <c r="B320" s="53"/>
      <c r="C320" s="53"/>
      <c r="D320" s="66"/>
      <c r="E320" s="66"/>
      <c r="F320" s="171"/>
    </row>
    <row r="321" spans="1:6" x14ac:dyDescent="0.2">
      <c r="A321" s="53"/>
      <c r="B321" s="53"/>
      <c r="C321" s="53"/>
      <c r="D321" s="66"/>
      <c r="E321" s="66"/>
      <c r="F321" s="171"/>
    </row>
    <row r="322" spans="1:6" x14ac:dyDescent="0.2">
      <c r="A322" s="53"/>
      <c r="B322" s="53"/>
      <c r="C322" s="53"/>
      <c r="D322" s="66"/>
      <c r="E322" s="66"/>
      <c r="F322" s="171"/>
    </row>
    <row r="323" spans="1:6" x14ac:dyDescent="0.2">
      <c r="A323" s="53"/>
      <c r="B323" s="53"/>
      <c r="C323" s="53"/>
      <c r="D323" s="66"/>
      <c r="E323" s="66"/>
      <c r="F323" s="171"/>
    </row>
    <row r="324" spans="1:6" x14ac:dyDescent="0.2">
      <c r="A324" s="53"/>
      <c r="B324" s="53"/>
      <c r="C324" s="53"/>
      <c r="D324" s="66"/>
      <c r="E324" s="66"/>
      <c r="F324" s="171"/>
    </row>
    <row r="325" spans="1:6" x14ac:dyDescent="0.2">
      <c r="A325" s="53"/>
      <c r="B325" s="53"/>
      <c r="C325" s="53"/>
      <c r="D325" s="66"/>
      <c r="E325" s="66"/>
      <c r="F325" s="171"/>
    </row>
    <row r="326" spans="1:6" x14ac:dyDescent="0.2">
      <c r="A326" s="53"/>
      <c r="B326" s="53"/>
      <c r="C326" s="53"/>
      <c r="D326" s="66"/>
      <c r="E326" s="66"/>
      <c r="F326" s="171"/>
    </row>
    <row r="327" spans="1:6" x14ac:dyDescent="0.2">
      <c r="A327" s="53"/>
      <c r="B327" s="53"/>
      <c r="C327" s="53"/>
      <c r="D327" s="66"/>
      <c r="E327" s="66"/>
      <c r="F327" s="171"/>
    </row>
    <row r="328" spans="1:6" x14ac:dyDescent="0.2">
      <c r="A328" s="53"/>
      <c r="B328" s="53"/>
      <c r="C328" s="53"/>
      <c r="D328" s="66"/>
      <c r="E328" s="66"/>
      <c r="F328" s="171"/>
    </row>
    <row r="329" spans="1:6" x14ac:dyDescent="0.2">
      <c r="A329" s="53"/>
      <c r="B329" s="53"/>
      <c r="C329" s="53"/>
      <c r="D329" s="66"/>
      <c r="E329" s="66"/>
      <c r="F329" s="171"/>
    </row>
    <row r="330" spans="1:6" x14ac:dyDescent="0.2">
      <c r="A330" s="53"/>
      <c r="B330" s="53"/>
      <c r="C330" s="53"/>
      <c r="D330" s="66"/>
      <c r="E330" s="66"/>
      <c r="F330" s="171"/>
    </row>
    <row r="331" spans="1:6" x14ac:dyDescent="0.2">
      <c r="A331" s="53"/>
      <c r="B331" s="53"/>
      <c r="C331" s="53"/>
      <c r="D331" s="66"/>
      <c r="E331" s="66"/>
      <c r="F331" s="171"/>
    </row>
    <row r="332" spans="1:6" x14ac:dyDescent="0.2">
      <c r="A332" s="53"/>
      <c r="B332" s="53"/>
      <c r="C332" s="53"/>
      <c r="D332" s="66"/>
      <c r="E332" s="66"/>
      <c r="F332" s="171"/>
    </row>
    <row r="333" spans="1:6" x14ac:dyDescent="0.2">
      <c r="A333" s="53"/>
      <c r="B333" s="53"/>
      <c r="C333" s="53"/>
      <c r="D333" s="66"/>
      <c r="E333" s="66"/>
      <c r="F333" s="171"/>
    </row>
    <row r="334" spans="1:6" x14ac:dyDescent="0.2">
      <c r="A334" s="53"/>
      <c r="B334" s="53"/>
      <c r="C334" s="53"/>
      <c r="D334" s="66"/>
      <c r="E334" s="66"/>
      <c r="F334" s="171"/>
    </row>
    <row r="335" spans="1:6" x14ac:dyDescent="0.2">
      <c r="A335" s="53"/>
      <c r="B335" s="53"/>
      <c r="C335" s="53"/>
      <c r="D335" s="66"/>
      <c r="E335" s="66"/>
      <c r="F335" s="171"/>
    </row>
    <row r="336" spans="1:6" x14ac:dyDescent="0.2">
      <c r="A336" s="53"/>
      <c r="B336" s="53"/>
      <c r="C336" s="53"/>
      <c r="D336" s="66"/>
      <c r="E336" s="66"/>
      <c r="F336" s="171"/>
    </row>
    <row r="337" spans="1:6" x14ac:dyDescent="0.2">
      <c r="A337" s="53"/>
      <c r="B337" s="53"/>
      <c r="C337" s="53"/>
      <c r="D337" s="66"/>
      <c r="E337" s="66"/>
      <c r="F337" s="171"/>
    </row>
    <row r="338" spans="1:6" x14ac:dyDescent="0.2">
      <c r="A338" s="53"/>
      <c r="B338" s="53"/>
      <c r="C338" s="53"/>
      <c r="D338" s="66"/>
      <c r="E338" s="66"/>
      <c r="F338" s="171"/>
    </row>
    <row r="339" spans="1:6" x14ac:dyDescent="0.2">
      <c r="A339" s="53"/>
      <c r="B339" s="53"/>
      <c r="C339" s="53"/>
      <c r="D339" s="66"/>
      <c r="E339" s="66"/>
      <c r="F339" s="171"/>
    </row>
    <row r="340" spans="1:6" x14ac:dyDescent="0.2">
      <c r="A340" s="53"/>
      <c r="B340" s="53"/>
      <c r="C340" s="53"/>
      <c r="D340" s="66"/>
      <c r="E340" s="66"/>
      <c r="F340" s="171"/>
    </row>
    <row r="341" spans="1:6" x14ac:dyDescent="0.2">
      <c r="A341" s="53"/>
      <c r="B341" s="53"/>
      <c r="C341" s="53"/>
      <c r="D341" s="66"/>
      <c r="E341" s="66"/>
      <c r="F341" s="171"/>
    </row>
    <row r="342" spans="1:6" x14ac:dyDescent="0.2">
      <c r="A342" s="53"/>
      <c r="B342" s="53"/>
      <c r="C342" s="53"/>
      <c r="D342" s="66"/>
      <c r="E342" s="66"/>
      <c r="F342" s="171"/>
    </row>
    <row r="343" spans="1:6" x14ac:dyDescent="0.2">
      <c r="A343" s="53"/>
      <c r="B343" s="53"/>
      <c r="C343" s="53"/>
      <c r="D343" s="66"/>
      <c r="E343" s="66"/>
      <c r="F343" s="171"/>
    </row>
    <row r="344" spans="1:6" x14ac:dyDescent="0.2">
      <c r="A344" s="53"/>
      <c r="B344" s="53"/>
      <c r="C344" s="53"/>
      <c r="D344" s="66"/>
      <c r="E344" s="66"/>
      <c r="F344" s="171"/>
    </row>
    <row r="345" spans="1:6" x14ac:dyDescent="0.2">
      <c r="A345" s="53"/>
      <c r="B345" s="53"/>
      <c r="C345" s="53"/>
      <c r="D345" s="66"/>
      <c r="E345" s="66"/>
      <c r="F345" s="171"/>
    </row>
    <row r="346" spans="1:6" x14ac:dyDescent="0.2">
      <c r="A346" s="53"/>
      <c r="B346" s="53"/>
      <c r="C346" s="53"/>
      <c r="D346" s="66"/>
      <c r="E346" s="66"/>
      <c r="F346" s="171"/>
    </row>
    <row r="347" spans="1:6" x14ac:dyDescent="0.2">
      <c r="A347" s="53"/>
      <c r="B347" s="53"/>
      <c r="C347" s="53"/>
      <c r="D347" s="66"/>
      <c r="E347" s="66"/>
      <c r="F347" s="171"/>
    </row>
    <row r="348" spans="1:6" x14ac:dyDescent="0.2">
      <c r="A348" s="53"/>
      <c r="B348" s="53"/>
      <c r="C348" s="53"/>
      <c r="D348" s="66"/>
      <c r="E348" s="66"/>
      <c r="F348" s="171"/>
    </row>
    <row r="349" spans="1:6" x14ac:dyDescent="0.2">
      <c r="A349" s="53"/>
      <c r="B349" s="53"/>
      <c r="C349" s="53"/>
      <c r="D349" s="66"/>
      <c r="E349" s="66"/>
      <c r="F349" s="171"/>
    </row>
    <row r="350" spans="1:6" x14ac:dyDescent="0.2">
      <c r="A350" s="53"/>
      <c r="B350" s="53"/>
      <c r="C350" s="53"/>
      <c r="D350" s="66"/>
      <c r="E350" s="66"/>
      <c r="F350" s="171"/>
    </row>
    <row r="351" spans="1:6" x14ac:dyDescent="0.2">
      <c r="A351" s="53"/>
      <c r="B351" s="53"/>
      <c r="C351" s="53"/>
      <c r="D351" s="66"/>
      <c r="E351" s="66"/>
      <c r="F351" s="171"/>
    </row>
    <row r="352" spans="1:6" x14ac:dyDescent="0.2">
      <c r="A352" s="53"/>
      <c r="B352" s="53"/>
      <c r="C352" s="53"/>
      <c r="D352" s="66"/>
      <c r="E352" s="66"/>
      <c r="F352" s="171"/>
    </row>
    <row r="353" spans="1:6" x14ac:dyDescent="0.2">
      <c r="A353" s="53"/>
      <c r="B353" s="53"/>
      <c r="C353" s="53"/>
      <c r="D353" s="66"/>
      <c r="E353" s="66"/>
      <c r="F353" s="171"/>
    </row>
    <row r="354" spans="1:6" x14ac:dyDescent="0.2">
      <c r="A354" s="53"/>
      <c r="B354" s="53"/>
      <c r="C354" s="53"/>
      <c r="D354" s="66"/>
      <c r="E354" s="66"/>
      <c r="F354" s="171"/>
    </row>
    <row r="355" spans="1:6" x14ac:dyDescent="0.2">
      <c r="A355" s="53"/>
      <c r="B355" s="53"/>
      <c r="C355" s="53"/>
      <c r="D355" s="66"/>
      <c r="E355" s="66"/>
      <c r="F355" s="171"/>
    </row>
    <row r="356" spans="1:6" x14ac:dyDescent="0.2">
      <c r="A356" s="53"/>
      <c r="B356" s="53"/>
      <c r="C356" s="53"/>
      <c r="D356" s="66"/>
      <c r="E356" s="66"/>
      <c r="F356" s="171"/>
    </row>
    <row r="357" spans="1:6" x14ac:dyDescent="0.2">
      <c r="A357" s="53"/>
      <c r="B357" s="53"/>
      <c r="C357" s="53"/>
      <c r="D357" s="66"/>
      <c r="E357" s="66"/>
      <c r="F357" s="171"/>
    </row>
    <row r="358" spans="1:6" x14ac:dyDescent="0.2">
      <c r="A358" s="53"/>
      <c r="B358" s="53"/>
      <c r="C358" s="53"/>
      <c r="D358" s="66"/>
      <c r="E358" s="66"/>
      <c r="F358" s="171"/>
    </row>
    <row r="359" spans="1:6" x14ac:dyDescent="0.2">
      <c r="A359" s="53"/>
      <c r="B359" s="53"/>
      <c r="C359" s="53"/>
      <c r="D359" s="66"/>
      <c r="E359" s="66"/>
      <c r="F359" s="171"/>
    </row>
    <row r="360" spans="1:6" x14ac:dyDescent="0.2">
      <c r="A360" s="53"/>
      <c r="B360" s="53"/>
      <c r="C360" s="53"/>
      <c r="D360" s="66"/>
      <c r="E360" s="66"/>
      <c r="F360" s="171"/>
    </row>
    <row r="361" spans="1:6" x14ac:dyDescent="0.2">
      <c r="A361" s="53"/>
      <c r="B361" s="53"/>
      <c r="C361" s="53"/>
      <c r="D361" s="66"/>
      <c r="E361" s="66"/>
      <c r="F361" s="171"/>
    </row>
    <row r="362" spans="1:6" x14ac:dyDescent="0.2">
      <c r="A362" s="53"/>
      <c r="B362" s="53"/>
      <c r="C362" s="53"/>
      <c r="D362" s="66"/>
      <c r="E362" s="66"/>
      <c r="F362" s="171"/>
    </row>
    <row r="363" spans="1:6" x14ac:dyDescent="0.2">
      <c r="A363" s="53"/>
      <c r="B363" s="53"/>
      <c r="C363" s="53"/>
      <c r="D363" s="66"/>
      <c r="E363" s="66"/>
      <c r="F363" s="171"/>
    </row>
    <row r="364" spans="1:6" x14ac:dyDescent="0.2">
      <c r="A364" s="53"/>
      <c r="B364" s="53"/>
      <c r="C364" s="53"/>
      <c r="D364" s="66"/>
      <c r="E364" s="66"/>
      <c r="F364" s="171"/>
    </row>
    <row r="365" spans="1:6" x14ac:dyDescent="0.2">
      <c r="A365" s="53"/>
      <c r="B365" s="53"/>
      <c r="C365" s="53"/>
      <c r="D365" s="66"/>
      <c r="E365" s="66"/>
      <c r="F365" s="171"/>
    </row>
    <row r="366" spans="1:6" x14ac:dyDescent="0.2">
      <c r="A366" s="53"/>
      <c r="B366" s="53"/>
      <c r="C366" s="53"/>
      <c r="D366" s="66"/>
      <c r="E366" s="66"/>
      <c r="F366" s="171"/>
    </row>
    <row r="367" spans="1:6" x14ac:dyDescent="0.2">
      <c r="A367" s="53"/>
      <c r="B367" s="53"/>
      <c r="C367" s="53"/>
      <c r="D367" s="66"/>
      <c r="E367" s="66"/>
      <c r="F367" s="171"/>
    </row>
    <row r="368" spans="1:6" x14ac:dyDescent="0.2">
      <c r="A368" s="53"/>
      <c r="B368" s="53"/>
      <c r="C368" s="53"/>
      <c r="D368" s="66"/>
      <c r="E368" s="66"/>
      <c r="F368" s="171"/>
    </row>
  </sheetData>
  <mergeCells count="12">
    <mergeCell ref="A84:B84"/>
    <mergeCell ref="C84:D84"/>
    <mergeCell ref="E84:F84"/>
    <mergeCell ref="A87:F87"/>
    <mergeCell ref="A1:F1"/>
    <mergeCell ref="A2:F2"/>
    <mergeCell ref="A3:F3"/>
    <mergeCell ref="A77:F77"/>
    <mergeCell ref="A83:B83"/>
    <mergeCell ref="C83:D83"/>
    <mergeCell ref="A78:F78"/>
    <mergeCell ref="B5:F5"/>
  </mergeCells>
  <phoneticPr fontId="4" type="noConversion"/>
  <printOptions horizontalCentered="1"/>
  <pageMargins left="1.1811023622047245" right="0.78740157480314965" top="2.1949999999999998" bottom="0.77" header="0.51181102362204722" footer="0.51181102362204722"/>
  <pageSetup paperSize="9" scale="47"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N54:N56"/>
  <sheetViews>
    <sheetView topLeftCell="A133" zoomScale="80" zoomScaleNormal="80" workbookViewId="0">
      <selection activeCell="B152" sqref="B152"/>
    </sheetView>
  </sheetViews>
  <sheetFormatPr baseColWidth="10" defaultRowHeight="15" x14ac:dyDescent="0.2"/>
  <cols>
    <col min="1" max="1" width="11.42578125" style="1"/>
    <col min="2" max="2" width="9.28515625" style="1" customWidth="1"/>
    <col min="3" max="11" width="11.42578125" style="1"/>
    <col min="12" max="12" width="14" style="1" customWidth="1"/>
    <col min="13" max="13" width="16" style="1" customWidth="1"/>
    <col min="14" max="15" width="19.85546875" style="1" bestFit="1" customWidth="1"/>
    <col min="16" max="16384" width="11.42578125" style="1"/>
  </cols>
  <sheetData>
    <row r="54" spans="14:14" x14ac:dyDescent="0.2">
      <c r="N54" s="2"/>
    </row>
    <row r="55" spans="14:14" x14ac:dyDescent="0.2">
      <c r="N55" s="2"/>
    </row>
    <row r="56" spans="14:14" x14ac:dyDescent="0.2">
      <c r="N56" s="2"/>
    </row>
  </sheetData>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A54"/>
  <sheetViews>
    <sheetView showGridLines="0" topLeftCell="A28" zoomScale="80" zoomScaleNormal="80" workbookViewId="0">
      <selection activeCell="C38" sqref="C38:F38"/>
    </sheetView>
  </sheetViews>
  <sheetFormatPr baseColWidth="10" defaultRowHeight="12.75" x14ac:dyDescent="0.2"/>
  <cols>
    <col min="1" max="1" width="2.5703125" style="123" customWidth="1"/>
    <col min="2" max="2" width="2" style="123" customWidth="1"/>
    <col min="3" max="3" width="27" style="123" bestFit="1" customWidth="1"/>
    <col min="4" max="4" width="18.85546875" style="123" bestFit="1" customWidth="1"/>
    <col min="5" max="5" width="15.85546875" style="123" bestFit="1" customWidth="1"/>
    <col min="6" max="6" width="15.7109375" style="123" bestFit="1" customWidth="1"/>
    <col min="7" max="7" width="18.42578125" style="123" bestFit="1" customWidth="1"/>
    <col min="8" max="8" width="19.140625" style="123" bestFit="1" customWidth="1"/>
    <col min="9" max="9" width="21.5703125" style="123" bestFit="1" customWidth="1"/>
    <col min="10" max="11" width="15.7109375" style="123" bestFit="1" customWidth="1"/>
    <col min="12" max="12" width="17.140625" style="123" bestFit="1" customWidth="1"/>
    <col min="13" max="13" width="22.140625" style="123" bestFit="1" customWidth="1"/>
    <col min="14" max="14" width="15.7109375" style="123" bestFit="1" customWidth="1"/>
    <col min="15" max="15" width="22.5703125" style="141" bestFit="1" customWidth="1"/>
    <col min="16" max="16" width="28" style="141" customWidth="1"/>
    <col min="17" max="17" width="22.140625" style="141" bestFit="1" customWidth="1"/>
    <col min="18" max="18" width="26" style="141" customWidth="1"/>
    <col min="19" max="19" width="16.42578125" style="141" bestFit="1" customWidth="1"/>
    <col min="20" max="20" width="13.85546875" style="141" bestFit="1" customWidth="1"/>
    <col min="21" max="22" width="11.42578125" style="141"/>
    <col min="23" max="23" width="13.85546875" style="141" bestFit="1" customWidth="1"/>
    <col min="24" max="24" width="11.42578125" style="141"/>
    <col min="25" max="25" width="14.5703125" style="141" bestFit="1" customWidth="1"/>
    <col min="26" max="26" width="11.42578125" style="141"/>
    <col min="27" max="27" width="14.5703125" style="141" bestFit="1" customWidth="1"/>
    <col min="28" max="105" width="11.42578125" style="141"/>
    <col min="106" max="16384" width="11.42578125" style="123"/>
  </cols>
  <sheetData>
    <row r="1" spans="1:105" x14ac:dyDescent="0.2">
      <c r="A1" s="174"/>
      <c r="B1" s="56"/>
      <c r="C1" s="56"/>
      <c r="D1" s="56"/>
      <c r="E1" s="56"/>
      <c r="F1" s="56"/>
      <c r="G1" s="56"/>
      <c r="H1" s="56"/>
      <c r="I1" s="56"/>
      <c r="J1" s="56"/>
      <c r="K1" s="56"/>
      <c r="L1" s="56"/>
      <c r="M1" s="56"/>
      <c r="N1" s="177" t="s">
        <v>131</v>
      </c>
      <c r="P1" s="178"/>
      <c r="Q1" s="178"/>
    </row>
    <row r="2" spans="1:105" x14ac:dyDescent="0.2">
      <c r="A2" s="485" t="str">
        <f>+[4]ACTIVO!A2</f>
        <v xml:space="preserve">BALANCE GENERAL </v>
      </c>
      <c r="B2" s="485"/>
      <c r="C2" s="485"/>
      <c r="D2" s="485"/>
      <c r="E2" s="485"/>
      <c r="F2" s="485"/>
      <c r="G2" s="485"/>
      <c r="H2" s="485"/>
      <c r="I2" s="485"/>
      <c r="J2" s="485"/>
      <c r="K2" s="485"/>
      <c r="L2" s="485"/>
      <c r="M2" s="485"/>
      <c r="N2" s="485"/>
      <c r="O2" s="485"/>
      <c r="P2" s="179"/>
      <c r="Q2" s="179"/>
    </row>
    <row r="3" spans="1:105" s="141" customFormat="1" x14ac:dyDescent="0.2">
      <c r="A3" s="486" t="str">
        <f>+RESULTADO!A4</f>
        <v>1° DE ENERO Y EL 30 DE SETIEMBRE DE 2020 y 2019</v>
      </c>
      <c r="B3" s="486"/>
      <c r="C3" s="486"/>
      <c r="D3" s="486"/>
      <c r="E3" s="486"/>
      <c r="F3" s="486"/>
      <c r="G3" s="486"/>
      <c r="H3" s="486"/>
      <c r="I3" s="486"/>
      <c r="J3" s="486"/>
      <c r="K3" s="486"/>
      <c r="L3" s="486"/>
      <c r="M3" s="486"/>
      <c r="N3" s="486"/>
      <c r="O3" s="486"/>
      <c r="P3" s="179"/>
      <c r="Q3" s="179"/>
    </row>
    <row r="4" spans="1:105" x14ac:dyDescent="0.2">
      <c r="A4" s="485" t="s">
        <v>32</v>
      </c>
      <c r="B4" s="485"/>
      <c r="C4" s="485"/>
      <c r="D4" s="485"/>
      <c r="E4" s="485"/>
      <c r="F4" s="485"/>
      <c r="G4" s="485"/>
      <c r="H4" s="485"/>
      <c r="I4" s="485"/>
      <c r="J4" s="485"/>
      <c r="K4" s="485"/>
      <c r="L4" s="485"/>
      <c r="M4" s="485"/>
      <c r="N4" s="485"/>
      <c r="O4" s="485"/>
      <c r="P4" s="179"/>
      <c r="Q4" s="179"/>
    </row>
    <row r="5" spans="1:105" x14ac:dyDescent="0.2">
      <c r="A5" s="180"/>
      <c r="B5" s="180"/>
      <c r="C5" s="180"/>
      <c r="D5" s="180"/>
      <c r="E5" s="180"/>
      <c r="F5" s="180"/>
      <c r="G5" s="180"/>
      <c r="H5" s="180"/>
      <c r="I5" s="180"/>
      <c r="J5" s="180"/>
      <c r="K5" s="180"/>
      <c r="L5" s="180"/>
      <c r="M5" s="180"/>
      <c r="N5" s="180"/>
      <c r="O5" s="180"/>
      <c r="P5" s="179"/>
      <c r="Q5" s="179"/>
    </row>
    <row r="6" spans="1:105" x14ac:dyDescent="0.2">
      <c r="A6" s="180"/>
      <c r="B6" s="180"/>
      <c r="C6" s="458" t="s">
        <v>400</v>
      </c>
      <c r="D6" s="458"/>
      <c r="E6" s="458"/>
      <c r="F6" s="458"/>
      <c r="G6" s="458"/>
      <c r="H6" s="458"/>
      <c r="I6" s="458"/>
      <c r="J6" s="458"/>
      <c r="K6" s="458"/>
      <c r="L6" s="458"/>
      <c r="M6" s="458"/>
      <c r="N6" s="458"/>
      <c r="O6" s="180"/>
      <c r="P6" s="179"/>
      <c r="Q6" s="179"/>
    </row>
    <row r="7" spans="1:105" ht="9" customHeight="1" x14ac:dyDescent="0.2">
      <c r="A7" s="50"/>
      <c r="B7" s="50"/>
      <c r="C7" s="50"/>
      <c r="D7" s="50"/>
      <c r="E7" s="50"/>
      <c r="F7" s="50"/>
      <c r="G7" s="50"/>
      <c r="H7" s="50"/>
      <c r="I7" s="50"/>
      <c r="J7" s="50"/>
      <c r="K7" s="50"/>
      <c r="L7" s="50"/>
      <c r="M7" s="50"/>
      <c r="N7" s="50"/>
      <c r="O7" s="70"/>
      <c r="P7" s="179"/>
      <c r="Q7" s="179"/>
    </row>
    <row r="8" spans="1:105" x14ac:dyDescent="0.2">
      <c r="A8" s="485" t="s">
        <v>23</v>
      </c>
      <c r="B8" s="485"/>
      <c r="C8" s="485"/>
      <c r="D8" s="485"/>
      <c r="E8" s="485"/>
      <c r="F8" s="485"/>
      <c r="G8" s="485"/>
      <c r="H8" s="485"/>
      <c r="I8" s="485"/>
      <c r="J8" s="485"/>
      <c r="K8" s="485"/>
      <c r="L8" s="485"/>
      <c r="M8" s="485"/>
      <c r="N8" s="485"/>
      <c r="O8" s="485"/>
      <c r="P8" s="179"/>
      <c r="Q8" s="179"/>
    </row>
    <row r="9" spans="1:105" x14ac:dyDescent="0.2">
      <c r="P9" s="179"/>
    </row>
    <row r="10" spans="1:105" ht="15.75" customHeight="1" x14ac:dyDescent="0.2">
      <c r="A10" s="56"/>
      <c r="B10" s="480" t="s">
        <v>180</v>
      </c>
      <c r="C10" s="481"/>
      <c r="D10" s="484" t="s">
        <v>34</v>
      </c>
      <c r="E10" s="484"/>
      <c r="F10" s="484"/>
      <c r="G10" s="484"/>
      <c r="H10" s="484"/>
      <c r="I10" s="487" t="s">
        <v>35</v>
      </c>
      <c r="J10" s="488"/>
      <c r="K10" s="488"/>
      <c r="L10" s="488"/>
      <c r="M10" s="489"/>
      <c r="N10" s="490" t="s">
        <v>30</v>
      </c>
      <c r="P10" s="179"/>
    </row>
    <row r="11" spans="1:105" s="43" customFormat="1" ht="44.25" customHeight="1" x14ac:dyDescent="0.2">
      <c r="A11" s="204"/>
      <c r="B11" s="482"/>
      <c r="C11" s="483"/>
      <c r="D11" s="205" t="s">
        <v>24</v>
      </c>
      <c r="E11" s="205" t="s">
        <v>25</v>
      </c>
      <c r="F11" s="205" t="s">
        <v>26</v>
      </c>
      <c r="G11" s="205" t="s">
        <v>27</v>
      </c>
      <c r="H11" s="205" t="s">
        <v>28</v>
      </c>
      <c r="I11" s="205" t="s">
        <v>202</v>
      </c>
      <c r="J11" s="205" t="s">
        <v>29</v>
      </c>
      <c r="K11" s="205" t="s">
        <v>26</v>
      </c>
      <c r="L11" s="205" t="s">
        <v>285</v>
      </c>
      <c r="M11" s="205" t="s">
        <v>201</v>
      </c>
      <c r="N11" s="491"/>
      <c r="O11" s="27"/>
      <c r="P11" s="206"/>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row>
    <row r="12" spans="1:105" ht="13.5" customHeight="1" x14ac:dyDescent="0.2">
      <c r="A12" s="56"/>
      <c r="B12" s="181"/>
      <c r="C12" s="182"/>
      <c r="D12" s="56"/>
      <c r="E12" s="183"/>
      <c r="F12" s="56"/>
      <c r="G12" s="184"/>
      <c r="H12" s="56"/>
      <c r="I12" s="184"/>
      <c r="J12" s="182"/>
      <c r="K12" s="184"/>
      <c r="L12" s="182"/>
      <c r="M12" s="185"/>
      <c r="N12" s="183"/>
      <c r="P12" s="179"/>
    </row>
    <row r="13" spans="1:105" s="38" customFormat="1" ht="13.5" customHeight="1" x14ac:dyDescent="0.2">
      <c r="A13" s="14"/>
      <c r="B13" s="186"/>
      <c r="C13" s="115" t="s">
        <v>226</v>
      </c>
      <c r="D13" s="187">
        <v>5564241873</v>
      </c>
      <c r="E13" s="187">
        <v>0</v>
      </c>
      <c r="F13" s="188">
        <v>0</v>
      </c>
      <c r="G13" s="187">
        <v>0</v>
      </c>
      <c r="H13" s="66">
        <f>+D13+E13-F13+G13</f>
        <v>5564241873</v>
      </c>
      <c r="I13" s="189">
        <v>0</v>
      </c>
      <c r="J13" s="66"/>
      <c r="K13" s="190"/>
      <c r="L13" s="190"/>
      <c r="M13" s="189">
        <f>+I13+J13-K13+L13</f>
        <v>0</v>
      </c>
      <c r="N13" s="189">
        <f>+H13-M13</f>
        <v>5564241873</v>
      </c>
      <c r="P13" s="179"/>
    </row>
    <row r="14" spans="1:105" s="38" customFormat="1" ht="13.5" customHeight="1" x14ac:dyDescent="0.2">
      <c r="A14" s="14"/>
      <c r="B14" s="186"/>
      <c r="C14" s="115"/>
      <c r="D14" s="189"/>
      <c r="E14" s="189"/>
      <c r="F14" s="66"/>
      <c r="G14" s="189"/>
      <c r="H14" s="66"/>
      <c r="I14" s="189"/>
      <c r="J14" s="66"/>
      <c r="K14" s="189"/>
      <c r="L14" s="189"/>
      <c r="M14" s="189"/>
      <c r="N14" s="189"/>
      <c r="P14" s="179"/>
      <c r="T14" s="141"/>
      <c r="W14" s="66"/>
      <c r="AA14" s="38">
        <v>4598918456</v>
      </c>
    </row>
    <row r="15" spans="1:105" s="38" customFormat="1" ht="18" customHeight="1" x14ac:dyDescent="0.2">
      <c r="A15" s="14"/>
      <c r="B15" s="186"/>
      <c r="C15" s="115" t="s">
        <v>227</v>
      </c>
      <c r="D15" s="187">
        <v>5463666111</v>
      </c>
      <c r="E15" s="189">
        <v>0</v>
      </c>
      <c r="F15" s="188">
        <v>0</v>
      </c>
      <c r="G15" s="189">
        <v>0</v>
      </c>
      <c r="H15" s="66">
        <f>+D15+E15-F15+G15</f>
        <v>5463666111</v>
      </c>
      <c r="I15" s="189">
        <v>315460416</v>
      </c>
      <c r="J15" s="66">
        <f>13411745*9</f>
        <v>120705705</v>
      </c>
      <c r="K15" s="190">
        <v>0</v>
      </c>
      <c r="L15" s="190">
        <v>0</v>
      </c>
      <c r="M15" s="189">
        <f>+I15+J15-K15+L15</f>
        <v>436166121</v>
      </c>
      <c r="N15" s="189">
        <f>+H15-M15</f>
        <v>5027499990</v>
      </c>
      <c r="P15" s="179"/>
      <c r="T15" s="141"/>
      <c r="W15" s="66"/>
      <c r="Y15" s="66">
        <v>4606542687</v>
      </c>
      <c r="Z15" s="115"/>
      <c r="AA15" s="38">
        <v>5046848451</v>
      </c>
    </row>
    <row r="16" spans="1:105" s="38" customFormat="1" ht="13.5" customHeight="1" x14ac:dyDescent="0.2">
      <c r="A16" s="14"/>
      <c r="B16" s="186"/>
      <c r="C16" s="115"/>
      <c r="D16" s="189"/>
      <c r="E16" s="189"/>
      <c r="F16" s="66"/>
      <c r="G16" s="189"/>
      <c r="H16" s="66"/>
      <c r="I16" s="189"/>
      <c r="J16" s="66"/>
      <c r="K16" s="189"/>
      <c r="L16" s="189"/>
      <c r="M16" s="189"/>
      <c r="N16" s="189"/>
      <c r="P16" s="179"/>
      <c r="T16" s="141"/>
      <c r="W16" s="66"/>
      <c r="Y16" s="66">
        <v>5055215271</v>
      </c>
      <c r="Z16" s="115"/>
      <c r="AA16" s="38">
        <v>37784117</v>
      </c>
    </row>
    <row r="17" spans="1:27" s="38" customFormat="1" ht="12.75" customHeight="1" x14ac:dyDescent="0.2">
      <c r="A17" s="14"/>
      <c r="B17" s="186"/>
      <c r="C17" s="115" t="s">
        <v>235</v>
      </c>
      <c r="D17" s="187">
        <v>266429803</v>
      </c>
      <c r="E17" s="189">
        <v>0</v>
      </c>
      <c r="F17" s="115">
        <v>0</v>
      </c>
      <c r="G17" s="189"/>
      <c r="H17" s="66">
        <f>+D17+E17-F17+G17</f>
        <v>266429803</v>
      </c>
      <c r="I17" s="189">
        <v>28111041</v>
      </c>
      <c r="J17" s="66">
        <f>1874687*9</f>
        <v>16872183</v>
      </c>
      <c r="K17" s="189">
        <v>0</v>
      </c>
      <c r="L17" s="115">
        <v>0</v>
      </c>
      <c r="M17" s="189">
        <f>+I17+J17-K17+L17</f>
        <v>44983224</v>
      </c>
      <c r="N17" s="189">
        <f>+H17-M17</f>
        <v>221446579</v>
      </c>
      <c r="P17" s="179"/>
      <c r="T17" s="141"/>
      <c r="W17" s="66"/>
      <c r="Y17" s="66">
        <v>39938136</v>
      </c>
      <c r="Z17" s="115"/>
      <c r="AA17" s="38">
        <v>41869322</v>
      </c>
    </row>
    <row r="18" spans="1:27" s="38" customFormat="1" ht="13.5" customHeight="1" x14ac:dyDescent="0.2">
      <c r="A18" s="14"/>
      <c r="B18" s="186"/>
      <c r="C18" s="115"/>
      <c r="D18" s="189"/>
      <c r="E18" s="189"/>
      <c r="F18" s="66"/>
      <c r="G18" s="189"/>
      <c r="H18" s="66"/>
      <c r="I18" s="189"/>
      <c r="J18" s="66"/>
      <c r="K18" s="189"/>
      <c r="L18" s="189"/>
      <c r="M18" s="189"/>
      <c r="N18" s="189"/>
      <c r="P18" s="179"/>
      <c r="T18" s="141"/>
      <c r="W18" s="66"/>
      <c r="Y18" s="38">
        <v>82992710</v>
      </c>
      <c r="Z18" s="115"/>
      <c r="AA18" s="38">
        <v>10425552</v>
      </c>
    </row>
    <row r="19" spans="1:27" s="38" customFormat="1" ht="13.5" customHeight="1" x14ac:dyDescent="0.2">
      <c r="A19" s="14"/>
      <c r="B19" s="186"/>
      <c r="C19" s="115" t="s">
        <v>274</v>
      </c>
      <c r="D19" s="187">
        <v>138756797</v>
      </c>
      <c r="E19" s="189">
        <f>1781818+439562+1500000+18181818</f>
        <v>21903198</v>
      </c>
      <c r="F19" s="115">
        <v>0</v>
      </c>
      <c r="G19" s="189"/>
      <c r="H19" s="66">
        <f>+D19+E19-F19+G19</f>
        <v>160659995</v>
      </c>
      <c r="I19" s="189">
        <v>25612476</v>
      </c>
      <c r="J19" s="66">
        <f>1144023*9</f>
        <v>10296207</v>
      </c>
      <c r="K19" s="189">
        <v>0</v>
      </c>
      <c r="L19" s="115">
        <v>0</v>
      </c>
      <c r="M19" s="189">
        <f>+I19+J19-K19+L19</f>
        <v>35908683</v>
      </c>
      <c r="N19" s="189">
        <f>+H19-M19</f>
        <v>124751312</v>
      </c>
      <c r="P19" s="179"/>
      <c r="T19" s="141"/>
      <c r="W19" s="66"/>
      <c r="Y19" s="66">
        <v>15374894</v>
      </c>
      <c r="Z19" s="115"/>
      <c r="AA19" s="38">
        <v>335641138</v>
      </c>
    </row>
    <row r="20" spans="1:27" s="38" customFormat="1" ht="13.5" customHeight="1" x14ac:dyDescent="0.2">
      <c r="A20" s="14"/>
      <c r="B20" s="186"/>
      <c r="C20" s="115"/>
      <c r="D20" s="189"/>
      <c r="E20" s="189"/>
      <c r="F20" s="66"/>
      <c r="G20" s="189"/>
      <c r="H20" s="66"/>
      <c r="I20" s="189"/>
      <c r="J20" s="66"/>
      <c r="K20" s="189"/>
      <c r="L20" s="189"/>
      <c r="M20" s="189"/>
      <c r="N20" s="189"/>
      <c r="P20" s="179"/>
      <c r="T20" s="141"/>
      <c r="W20" s="66"/>
      <c r="Y20" s="171">
        <v>356638987</v>
      </c>
      <c r="Z20" s="115"/>
      <c r="AA20" s="38">
        <v>152954881</v>
      </c>
    </row>
    <row r="21" spans="1:27" s="38" customFormat="1" ht="13.5" customHeight="1" x14ac:dyDescent="0.2">
      <c r="A21" s="14"/>
      <c r="B21" s="186"/>
      <c r="C21" s="115" t="s">
        <v>353</v>
      </c>
      <c r="D21" s="187">
        <v>180617954</v>
      </c>
      <c r="E21" s="189">
        <v>0</v>
      </c>
      <c r="F21" s="115">
        <v>0</v>
      </c>
      <c r="G21" s="189">
        <v>0</v>
      </c>
      <c r="H21" s="66">
        <f>+D21+E21-F21+G21</f>
        <v>180617954</v>
      </c>
      <c r="I21" s="189">
        <v>30449582</v>
      </c>
      <c r="J21" s="66">
        <f>2270353*9</f>
        <v>20433177</v>
      </c>
      <c r="K21" s="189">
        <v>0</v>
      </c>
      <c r="L21" s="115">
        <v>0</v>
      </c>
      <c r="M21" s="189">
        <f>+I21+J21-K21+L21</f>
        <v>50882759</v>
      </c>
      <c r="N21" s="189">
        <f>+H21-M21</f>
        <v>129735195</v>
      </c>
      <c r="P21" s="179"/>
      <c r="T21" s="141"/>
      <c r="W21" s="66"/>
      <c r="Y21" s="171">
        <v>240158069</v>
      </c>
      <c r="Z21" s="115"/>
      <c r="AA21" s="38">
        <v>513144151</v>
      </c>
    </row>
    <row r="22" spans="1:27" s="38" customFormat="1" ht="13.5" customHeight="1" x14ac:dyDescent="0.2">
      <c r="A22" s="14"/>
      <c r="B22" s="186"/>
      <c r="C22" s="115"/>
      <c r="D22" s="189"/>
      <c r="E22" s="189"/>
      <c r="F22" s="66"/>
      <c r="G22" s="189"/>
      <c r="H22" s="66"/>
      <c r="I22" s="189"/>
      <c r="J22" s="66"/>
      <c r="K22" s="189"/>
      <c r="L22" s="115"/>
      <c r="M22" s="189"/>
      <c r="N22" s="189"/>
      <c r="P22" s="179"/>
      <c r="R22" s="141"/>
      <c r="T22" s="141"/>
      <c r="W22" s="66"/>
      <c r="Y22" s="171">
        <v>772217801</v>
      </c>
      <c r="Z22" s="115"/>
      <c r="AA22" s="141">
        <v>71287251</v>
      </c>
    </row>
    <row r="23" spans="1:27" s="38" customFormat="1" ht="13.5" customHeight="1" x14ac:dyDescent="0.2">
      <c r="A23" s="14"/>
      <c r="B23" s="186"/>
      <c r="C23" s="115" t="s">
        <v>236</v>
      </c>
      <c r="D23" s="187">
        <v>430018881</v>
      </c>
      <c r="E23" s="191">
        <f>1850000+2454545+2327273+793636+5181818+836364</f>
        <v>13443636</v>
      </c>
      <c r="F23" s="115">
        <f>937223+7901260</f>
        <v>8838483</v>
      </c>
      <c r="G23" s="189">
        <v>0</v>
      </c>
      <c r="H23" s="66">
        <f>+D23+E23-F23+G23</f>
        <v>434624034</v>
      </c>
      <c r="I23" s="189">
        <v>133218331</v>
      </c>
      <c r="J23" s="66">
        <f>186201124-133218331</f>
        <v>52982793</v>
      </c>
      <c r="K23" s="189">
        <v>0</v>
      </c>
      <c r="L23" s="115">
        <v>0</v>
      </c>
      <c r="M23" s="189">
        <f>+I23+J23-K23+L23</f>
        <v>186201124</v>
      </c>
      <c r="N23" s="189">
        <f>+H23-M23</f>
        <v>248422910</v>
      </c>
      <c r="P23" s="179"/>
      <c r="T23" s="141"/>
      <c r="Y23" s="66">
        <v>80912428</v>
      </c>
      <c r="Z23" s="115"/>
    </row>
    <row r="24" spans="1:27" s="38" customFormat="1" ht="13.5" customHeight="1" x14ac:dyDescent="0.2">
      <c r="A24" s="14"/>
      <c r="B24" s="186"/>
      <c r="C24" s="115"/>
      <c r="D24" s="189"/>
      <c r="E24" s="189"/>
      <c r="F24" s="66"/>
      <c r="G24" s="189"/>
      <c r="H24" s="66"/>
      <c r="I24" s="189"/>
      <c r="J24" s="66"/>
      <c r="K24" s="189"/>
      <c r="L24" s="189"/>
      <c r="M24" s="189"/>
      <c r="N24" s="189"/>
      <c r="P24" s="179"/>
      <c r="T24" s="141"/>
      <c r="Y24" s="38">
        <v>-426484709</v>
      </c>
      <c r="Z24" s="115"/>
    </row>
    <row r="25" spans="1:27" s="195" customFormat="1" ht="18" customHeight="1" x14ac:dyDescent="0.2">
      <c r="A25" s="16"/>
      <c r="B25" s="192"/>
      <c r="C25" s="193" t="s">
        <v>273</v>
      </c>
      <c r="D25" s="187">
        <v>184301278</v>
      </c>
      <c r="E25" s="194">
        <f>1930000+1432181</f>
        <v>3362181</v>
      </c>
      <c r="F25" s="193">
        <v>0</v>
      </c>
      <c r="G25" s="194">
        <v>0</v>
      </c>
      <c r="H25" s="171">
        <f>+D25+E25-F25+G25</f>
        <v>187663459</v>
      </c>
      <c r="I25" s="189">
        <v>57272121</v>
      </c>
      <c r="J25" s="171">
        <f>3264874*9</f>
        <v>29383866</v>
      </c>
      <c r="K25" s="194">
        <v>0</v>
      </c>
      <c r="L25" s="193">
        <v>0</v>
      </c>
      <c r="M25" s="194">
        <f>+I25+J25-K25+L25</f>
        <v>86655987</v>
      </c>
      <c r="N25" s="194">
        <f>+H25-M25</f>
        <v>101007472</v>
      </c>
      <c r="O25" s="38"/>
      <c r="P25" s="179"/>
      <c r="T25" s="123"/>
      <c r="Z25" s="193"/>
    </row>
    <row r="26" spans="1:27" s="195" customFormat="1" ht="13.5" customHeight="1" x14ac:dyDescent="0.2">
      <c r="A26" s="16"/>
      <c r="B26" s="192"/>
      <c r="C26" s="193"/>
      <c r="D26" s="194"/>
      <c r="E26" s="194"/>
      <c r="F26" s="171"/>
      <c r="G26" s="194"/>
      <c r="H26" s="171"/>
      <c r="I26" s="194"/>
      <c r="J26" s="171"/>
      <c r="K26" s="194"/>
      <c r="L26" s="194"/>
      <c r="M26" s="194"/>
      <c r="N26" s="194"/>
      <c r="O26" s="38"/>
      <c r="P26" s="179"/>
      <c r="T26" s="123"/>
      <c r="Z26" s="193"/>
    </row>
    <row r="27" spans="1:27" s="195" customFormat="1" ht="13.5" customHeight="1" x14ac:dyDescent="0.2">
      <c r="A27" s="16"/>
      <c r="B27" s="192"/>
      <c r="C27" s="193" t="s">
        <v>6</v>
      </c>
      <c r="D27" s="187">
        <v>1223736725</v>
      </c>
      <c r="E27" s="194">
        <v>11497165</v>
      </c>
      <c r="F27" s="193">
        <v>29692026</v>
      </c>
      <c r="G27" s="194">
        <v>0</v>
      </c>
      <c r="H27" s="171">
        <f>+D27+E27-F27+G27</f>
        <v>1205541864</v>
      </c>
      <c r="I27" s="189">
        <v>321015636</v>
      </c>
      <c r="J27" s="171">
        <f>(18199571*9)+5038711</f>
        <v>168834850</v>
      </c>
      <c r="K27" s="194">
        <v>19194712</v>
      </c>
      <c r="L27" s="193">
        <v>0</v>
      </c>
      <c r="M27" s="194">
        <f>+I27+J27-K27+L27</f>
        <v>470655774</v>
      </c>
      <c r="N27" s="194">
        <f>+H27-M27</f>
        <v>734886090</v>
      </c>
      <c r="O27" s="38"/>
      <c r="P27" s="179"/>
      <c r="T27" s="123"/>
      <c r="Z27" s="193"/>
    </row>
    <row r="28" spans="1:27" s="195" customFormat="1" ht="13.5" customHeight="1" x14ac:dyDescent="0.2">
      <c r="A28" s="16"/>
      <c r="B28" s="192"/>
      <c r="C28" s="193"/>
      <c r="D28" s="194"/>
      <c r="E28" s="194"/>
      <c r="F28" s="171"/>
      <c r="G28" s="194"/>
      <c r="H28" s="171"/>
      <c r="I28" s="194"/>
      <c r="J28" s="171"/>
      <c r="K28" s="194"/>
      <c r="L28" s="194"/>
      <c r="M28" s="194"/>
      <c r="N28" s="194"/>
      <c r="O28" s="38"/>
      <c r="P28" s="179"/>
      <c r="T28" s="123"/>
      <c r="Z28" s="193"/>
    </row>
    <row r="29" spans="1:27" s="195" customFormat="1" ht="16.5" customHeight="1" x14ac:dyDescent="0.2">
      <c r="A29" s="16"/>
      <c r="B29" s="192"/>
      <c r="C29" s="193" t="s">
        <v>241</v>
      </c>
      <c r="D29" s="187">
        <v>67155156</v>
      </c>
      <c r="E29" s="194">
        <v>0</v>
      </c>
      <c r="F29" s="193">
        <v>0</v>
      </c>
      <c r="G29" s="194">
        <v>0</v>
      </c>
      <c r="H29" s="171">
        <f>+D29+E29-F29+G29</f>
        <v>67155156</v>
      </c>
      <c r="I29" s="189">
        <v>22934678</v>
      </c>
      <c r="J29" s="171">
        <f>31652132-22934678</f>
        <v>8717454</v>
      </c>
      <c r="K29" s="194">
        <v>0</v>
      </c>
      <c r="L29" s="193">
        <v>0</v>
      </c>
      <c r="M29" s="194">
        <f>+I29+J29-K29+L29</f>
        <v>31652132</v>
      </c>
      <c r="N29" s="194">
        <f>+H29-M29</f>
        <v>35503024</v>
      </c>
      <c r="O29" s="38"/>
      <c r="P29" s="179"/>
      <c r="T29" s="123"/>
      <c r="Z29" s="193"/>
    </row>
    <row r="30" spans="1:27" s="141" customFormat="1" ht="13.5" customHeight="1" x14ac:dyDescent="0.2">
      <c r="A30" s="14"/>
      <c r="B30" s="186"/>
      <c r="C30" s="115"/>
      <c r="D30" s="196"/>
      <c r="E30" s="197"/>
      <c r="F30" s="66"/>
      <c r="G30" s="189"/>
      <c r="H30" s="66"/>
      <c r="I30" s="189"/>
      <c r="J30" s="66"/>
      <c r="K30" s="189"/>
      <c r="L30" s="189"/>
      <c r="M30" s="189"/>
      <c r="N30" s="189"/>
      <c r="O30" s="38"/>
      <c r="P30" s="179"/>
      <c r="Z30" s="115"/>
    </row>
    <row r="31" spans="1:27" s="141" customFormat="1" ht="19.5" customHeight="1" x14ac:dyDescent="0.2">
      <c r="A31" s="14"/>
      <c r="B31" s="198"/>
      <c r="C31" s="199" t="s">
        <v>424</v>
      </c>
      <c r="D31" s="198">
        <f>SUM(D12:D30)</f>
        <v>13518924578</v>
      </c>
      <c r="E31" s="198">
        <f>SUM(E12:E30)</f>
        <v>50206180</v>
      </c>
      <c r="F31" s="120">
        <f>SUM(F12:F30)</f>
        <v>38530509</v>
      </c>
      <c r="G31" s="122">
        <f>SUM(G12:G30)</f>
        <v>0</v>
      </c>
      <c r="H31" s="122">
        <f>SUM(H12:H30)</f>
        <v>13530600249</v>
      </c>
      <c r="I31" s="122">
        <f t="shared" ref="I31:L31" si="0">SUM(I12:I30)</f>
        <v>934074281</v>
      </c>
      <c r="J31" s="200">
        <f>SUM(J12:J30)</f>
        <v>428226235</v>
      </c>
      <c r="K31" s="201">
        <f>SUM(K12:K30)</f>
        <v>19194712</v>
      </c>
      <c r="L31" s="122">
        <f t="shared" si="0"/>
        <v>0</v>
      </c>
      <c r="M31" s="122">
        <f>SUM(M12:M30)</f>
        <v>1343105804</v>
      </c>
      <c r="N31" s="122">
        <f>+H31-M31</f>
        <v>12187494445</v>
      </c>
      <c r="Z31" s="115"/>
    </row>
    <row r="32" spans="1:27" s="141" customFormat="1" ht="19.5" customHeight="1" x14ac:dyDescent="0.2">
      <c r="A32" s="14"/>
      <c r="B32" s="198"/>
      <c r="C32" s="121" t="s">
        <v>425</v>
      </c>
      <c r="D32" s="200">
        <v>12090951792</v>
      </c>
      <c r="E32" s="120">
        <v>894564647</v>
      </c>
      <c r="F32" s="122">
        <v>41811125</v>
      </c>
      <c r="G32" s="122">
        <v>262396059</v>
      </c>
      <c r="H32" s="122">
        <v>13206101373</v>
      </c>
      <c r="I32" s="200">
        <v>424781992</v>
      </c>
      <c r="J32" s="201">
        <v>322587910</v>
      </c>
      <c r="K32" s="122">
        <v>4001428</v>
      </c>
      <c r="L32" s="122">
        <v>0</v>
      </c>
      <c r="M32" s="198">
        <v>743368474</v>
      </c>
      <c r="N32" s="122">
        <v>12462732899</v>
      </c>
      <c r="P32" s="179"/>
    </row>
    <row r="33" spans="1:16" ht="15" customHeight="1" x14ac:dyDescent="0.2">
      <c r="A33" s="16"/>
      <c r="B33" s="180"/>
      <c r="C33" s="180"/>
      <c r="D33" s="180"/>
      <c r="E33" s="180"/>
      <c r="F33" s="180"/>
      <c r="G33" s="180"/>
      <c r="H33" s="15"/>
      <c r="I33" s="180"/>
      <c r="J33" s="180"/>
      <c r="K33" s="180"/>
      <c r="L33" s="180"/>
      <c r="M33" s="180"/>
      <c r="N33" s="180"/>
      <c r="O33" s="28"/>
      <c r="P33" s="179"/>
    </row>
    <row r="34" spans="1:16" ht="15" customHeight="1" x14ac:dyDescent="0.2">
      <c r="A34" s="16"/>
      <c r="B34" s="492" t="s">
        <v>295</v>
      </c>
      <c r="C34" s="492"/>
      <c r="D34" s="492"/>
      <c r="E34" s="492"/>
      <c r="F34" s="492"/>
      <c r="G34" s="492"/>
      <c r="H34" s="492"/>
      <c r="I34" s="492"/>
      <c r="J34" s="492"/>
      <c r="K34" s="492"/>
      <c r="L34" s="492"/>
      <c r="M34" s="492"/>
      <c r="N34" s="492"/>
      <c r="O34" s="28"/>
      <c r="P34" s="179"/>
    </row>
    <row r="35" spans="1:16" ht="15" customHeight="1" x14ac:dyDescent="0.2">
      <c r="A35" s="16"/>
      <c r="B35" s="180"/>
      <c r="C35" s="202"/>
      <c r="D35" s="202"/>
      <c r="E35" s="202"/>
      <c r="F35" s="202"/>
      <c r="G35" s="202"/>
      <c r="H35" s="202"/>
      <c r="I35" s="202"/>
      <c r="J35" s="202"/>
      <c r="K35" s="202"/>
      <c r="L35" s="202"/>
      <c r="M35" s="202"/>
      <c r="N35" s="202"/>
      <c r="O35" s="28"/>
      <c r="P35" s="28"/>
    </row>
    <row r="36" spans="1:16" ht="15" customHeight="1" x14ac:dyDescent="0.2">
      <c r="A36" s="16"/>
      <c r="B36" s="180"/>
      <c r="C36" s="180"/>
      <c r="D36" s="180"/>
      <c r="E36" s="180"/>
      <c r="F36" s="180"/>
      <c r="G36" s="180"/>
      <c r="H36" s="15"/>
      <c r="I36" s="180"/>
      <c r="J36" s="180"/>
      <c r="K36" s="180"/>
      <c r="L36" s="180"/>
      <c r="M36" s="180"/>
      <c r="N36" s="180"/>
      <c r="O36" s="28"/>
      <c r="P36" s="28"/>
    </row>
    <row r="37" spans="1:16" ht="15" customHeight="1" x14ac:dyDescent="0.2">
      <c r="A37" s="16"/>
      <c r="B37" s="180"/>
      <c r="C37" s="180"/>
      <c r="D37" s="180"/>
      <c r="E37" s="180"/>
      <c r="F37" s="180"/>
      <c r="G37" s="180"/>
      <c r="H37" s="180"/>
      <c r="I37" s="180"/>
      <c r="J37" s="66"/>
      <c r="K37" s="180"/>
      <c r="L37" s="180"/>
      <c r="M37" s="180"/>
      <c r="N37" s="180"/>
      <c r="O37" s="28"/>
    </row>
    <row r="38" spans="1:16" x14ac:dyDescent="0.2">
      <c r="A38" s="16"/>
      <c r="B38" s="180"/>
      <c r="C38" s="478"/>
      <c r="D38" s="478"/>
      <c r="E38" s="478"/>
      <c r="F38" s="478"/>
      <c r="G38" s="478"/>
      <c r="H38" s="478"/>
      <c r="I38" s="478"/>
      <c r="J38" s="478"/>
      <c r="K38" s="180"/>
      <c r="L38" s="478"/>
      <c r="M38" s="478"/>
      <c r="N38" s="478"/>
      <c r="O38" s="478"/>
    </row>
    <row r="39" spans="1:16" x14ac:dyDescent="0.2">
      <c r="A39" s="16"/>
      <c r="B39" s="180"/>
      <c r="C39" s="479"/>
      <c r="D39" s="479"/>
      <c r="E39" s="479"/>
      <c r="F39" s="479"/>
      <c r="G39" s="451"/>
      <c r="H39" s="451"/>
      <c r="I39" s="451"/>
      <c r="J39" s="451"/>
      <c r="K39" s="180"/>
      <c r="L39" s="451"/>
      <c r="M39" s="451"/>
      <c r="N39" s="451"/>
      <c r="O39" s="451"/>
    </row>
    <row r="40" spans="1:16" x14ac:dyDescent="0.2">
      <c r="A40" s="16"/>
    </row>
    <row r="41" spans="1:16" x14ac:dyDescent="0.2">
      <c r="A41" s="16"/>
    </row>
    <row r="42" spans="1:16" x14ac:dyDescent="0.2">
      <c r="A42" s="16"/>
    </row>
    <row r="43" spans="1:16" x14ac:dyDescent="0.2">
      <c r="A43" s="16"/>
      <c r="H43" s="15"/>
      <c r="I43" s="180"/>
      <c r="J43" s="180"/>
    </row>
    <row r="44" spans="1:16" x14ac:dyDescent="0.2">
      <c r="A44" s="16"/>
    </row>
    <row r="45" spans="1:16" x14ac:dyDescent="0.2">
      <c r="A45" s="16"/>
      <c r="G45" s="203"/>
    </row>
    <row r="46" spans="1:16" x14ac:dyDescent="0.2">
      <c r="A46" s="16"/>
      <c r="C46" s="63"/>
      <c r="D46" s="63"/>
      <c r="E46" s="175"/>
      <c r="F46" s="176"/>
      <c r="H46" s="63"/>
      <c r="L46" s="203"/>
    </row>
    <row r="47" spans="1:16" x14ac:dyDescent="0.2">
      <c r="A47" s="16"/>
    </row>
    <row r="48" spans="1:16" x14ac:dyDescent="0.2">
      <c r="A48" s="16"/>
    </row>
    <row r="49" spans="1:1" x14ac:dyDescent="0.2">
      <c r="A49" s="16"/>
    </row>
    <row r="50" spans="1:1" x14ac:dyDescent="0.2">
      <c r="A50" s="16"/>
    </row>
    <row r="51" spans="1:1" x14ac:dyDescent="0.2">
      <c r="A51" s="16"/>
    </row>
    <row r="52" spans="1:1" x14ac:dyDescent="0.2">
      <c r="A52" s="16"/>
    </row>
    <row r="53" spans="1:1" x14ac:dyDescent="0.2">
      <c r="A53" s="16"/>
    </row>
    <row r="54" spans="1:1" x14ac:dyDescent="0.2">
      <c r="A54" s="16"/>
    </row>
  </sheetData>
  <mergeCells count="16">
    <mergeCell ref="B10:C11"/>
    <mergeCell ref="D10:H10"/>
    <mergeCell ref="L38:O38"/>
    <mergeCell ref="A2:O2"/>
    <mergeCell ref="A3:O3"/>
    <mergeCell ref="A4:O4"/>
    <mergeCell ref="A8:O8"/>
    <mergeCell ref="I10:M10"/>
    <mergeCell ref="N10:N11"/>
    <mergeCell ref="B34:N34"/>
    <mergeCell ref="C6:N6"/>
    <mergeCell ref="L39:O39"/>
    <mergeCell ref="G38:J38"/>
    <mergeCell ref="G39:J39"/>
    <mergeCell ref="C38:F38"/>
    <mergeCell ref="C39:F39"/>
  </mergeCells>
  <phoneticPr fontId="4" type="noConversion"/>
  <printOptions horizontalCentered="1"/>
  <pageMargins left="1.6229921259842521" right="0.6692913385826772" top="1.5748031496062993" bottom="0.78740157480314965" header="0" footer="0"/>
  <pageSetup paperSize="9" scale="42"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32"/>
  <sheetViews>
    <sheetView showGridLines="0" topLeftCell="A10" zoomScale="80" zoomScaleNormal="80" workbookViewId="0">
      <selection activeCell="B28" sqref="B28"/>
    </sheetView>
  </sheetViews>
  <sheetFormatPr baseColWidth="10" defaultRowHeight="12.75" x14ac:dyDescent="0.2"/>
  <cols>
    <col min="1" max="1" width="5.85546875" style="53" customWidth="1"/>
    <col min="2" max="2" width="20.85546875" style="53" bestFit="1" customWidth="1"/>
    <col min="3" max="3" width="13" style="53" bestFit="1" customWidth="1"/>
    <col min="4" max="4" width="10.85546875" style="53" bestFit="1" customWidth="1"/>
    <col min="5" max="5" width="12.7109375" style="53" bestFit="1" customWidth="1"/>
    <col min="6" max="6" width="13" style="53" bestFit="1" customWidth="1"/>
    <col min="7" max="7" width="18.42578125" style="53" customWidth="1"/>
    <col min="8" max="8" width="12" style="53" bestFit="1" customWidth="1"/>
    <col min="9" max="9" width="6.42578125" style="53" bestFit="1" customWidth="1"/>
    <col min="10" max="10" width="13" style="53" bestFit="1" customWidth="1"/>
    <col min="11" max="11" width="12" style="53" bestFit="1" customWidth="1"/>
    <col min="12" max="12" width="12.5703125" style="53" bestFit="1" customWidth="1"/>
    <col min="13" max="13" width="11.5703125" style="53" bestFit="1" customWidth="1"/>
    <col min="14" max="16384" width="11.42578125" style="53"/>
  </cols>
  <sheetData>
    <row r="1" spans="1:12" x14ac:dyDescent="0.2">
      <c r="K1" s="49" t="s">
        <v>31</v>
      </c>
    </row>
    <row r="2" spans="1:12" x14ac:dyDescent="0.2">
      <c r="B2" s="465" t="str">
        <f>+[5]ACTIVO!A2</f>
        <v xml:space="preserve">BALANCE GENERAL </v>
      </c>
      <c r="C2" s="465"/>
      <c r="D2" s="465"/>
      <c r="E2" s="465"/>
      <c r="F2" s="465"/>
      <c r="G2" s="465"/>
      <c r="H2" s="465"/>
      <c r="I2" s="465"/>
      <c r="J2" s="465"/>
      <c r="K2" s="465"/>
    </row>
    <row r="3" spans="1:12" x14ac:dyDescent="0.2">
      <c r="B3" s="465" t="str">
        <f>+A!A3</f>
        <v>1° DE ENERO Y EL 30 DE SETIEMBRE DE 2020 y 2019</v>
      </c>
      <c r="C3" s="465"/>
      <c r="D3" s="465"/>
      <c r="E3" s="465"/>
      <c r="F3" s="465"/>
      <c r="G3" s="465"/>
      <c r="H3" s="465"/>
      <c r="I3" s="465"/>
      <c r="J3" s="465"/>
      <c r="K3" s="465"/>
    </row>
    <row r="4" spans="1:12" x14ac:dyDescent="0.2">
      <c r="B4" s="465" t="s">
        <v>32</v>
      </c>
      <c r="C4" s="465"/>
      <c r="D4" s="465"/>
      <c r="E4" s="465"/>
      <c r="F4" s="465"/>
      <c r="G4" s="465"/>
      <c r="H4" s="465"/>
      <c r="I4" s="465"/>
      <c r="J4" s="465"/>
      <c r="K4" s="465"/>
    </row>
    <row r="6" spans="1:12" x14ac:dyDescent="0.2">
      <c r="B6" s="465" t="s">
        <v>33</v>
      </c>
      <c r="C6" s="465"/>
      <c r="D6" s="465"/>
      <c r="E6" s="465"/>
      <c r="F6" s="465"/>
      <c r="G6" s="465"/>
      <c r="H6" s="465"/>
      <c r="I6" s="465"/>
      <c r="J6" s="465"/>
      <c r="K6" s="465"/>
    </row>
    <row r="8" spans="1:12" x14ac:dyDescent="0.2">
      <c r="A8" s="458" t="s">
        <v>400</v>
      </c>
      <c r="B8" s="458"/>
      <c r="C8" s="458"/>
      <c r="D8" s="458"/>
      <c r="E8" s="458"/>
      <c r="F8" s="458"/>
      <c r="G8" s="458"/>
      <c r="H8" s="458"/>
      <c r="I8" s="458"/>
      <c r="J8" s="458"/>
      <c r="K8" s="458"/>
      <c r="L8" s="458"/>
    </row>
    <row r="9" spans="1:12" ht="15" customHeight="1" x14ac:dyDescent="0.2"/>
    <row r="10" spans="1:12" ht="12.75" customHeight="1" x14ac:dyDescent="0.2">
      <c r="B10" s="208"/>
      <c r="C10" s="497" t="s">
        <v>34</v>
      </c>
      <c r="D10" s="498"/>
      <c r="E10" s="498"/>
      <c r="F10" s="499"/>
      <c r="G10" s="497" t="s">
        <v>35</v>
      </c>
      <c r="H10" s="498"/>
      <c r="I10" s="498"/>
      <c r="J10" s="499"/>
      <c r="K10" s="208"/>
    </row>
    <row r="11" spans="1:12" s="230" customFormat="1" ht="15" customHeight="1" x14ac:dyDescent="0.2">
      <c r="B11" s="501" t="s">
        <v>22</v>
      </c>
      <c r="C11" s="224" t="s">
        <v>36</v>
      </c>
      <c r="D11" s="500" t="s">
        <v>42</v>
      </c>
      <c r="E11" s="500" t="s">
        <v>43</v>
      </c>
      <c r="F11" s="225" t="s">
        <v>37</v>
      </c>
      <c r="G11" s="494" t="s">
        <v>132</v>
      </c>
      <c r="H11" s="500" t="s">
        <v>192</v>
      </c>
      <c r="I11" s="500" t="s">
        <v>45</v>
      </c>
      <c r="J11" s="208" t="s">
        <v>38</v>
      </c>
      <c r="K11" s="495" t="s">
        <v>30</v>
      </c>
    </row>
    <row r="12" spans="1:12" s="230" customFormat="1" x14ac:dyDescent="0.2">
      <c r="B12" s="501"/>
      <c r="C12" s="226" t="s">
        <v>39</v>
      </c>
      <c r="D12" s="501"/>
      <c r="E12" s="501"/>
      <c r="F12" s="227" t="s">
        <v>39</v>
      </c>
      <c r="G12" s="495"/>
      <c r="H12" s="501"/>
      <c r="I12" s="501"/>
      <c r="J12" s="209" t="s">
        <v>40</v>
      </c>
      <c r="K12" s="495"/>
    </row>
    <row r="13" spans="1:12" s="230" customFormat="1" x14ac:dyDescent="0.2">
      <c r="B13" s="502"/>
      <c r="C13" s="228" t="s">
        <v>41</v>
      </c>
      <c r="D13" s="502"/>
      <c r="E13" s="502"/>
      <c r="F13" s="229" t="s">
        <v>41</v>
      </c>
      <c r="G13" s="496"/>
      <c r="H13" s="502"/>
      <c r="I13" s="502"/>
      <c r="J13" s="213" t="s">
        <v>44</v>
      </c>
      <c r="K13" s="496"/>
    </row>
    <row r="14" spans="1:12" x14ac:dyDescent="0.2">
      <c r="B14" s="215"/>
      <c r="C14" s="216"/>
      <c r="D14" s="217"/>
      <c r="E14" s="217"/>
      <c r="F14" s="216"/>
      <c r="G14" s="216"/>
      <c r="H14" s="216"/>
      <c r="I14" s="216"/>
      <c r="J14" s="216"/>
      <c r="K14" s="216"/>
    </row>
    <row r="15" spans="1:12" x14ac:dyDescent="0.2">
      <c r="B15" s="218" t="s">
        <v>377</v>
      </c>
      <c r="C15" s="217">
        <v>219408667</v>
      </c>
      <c r="D15" s="217">
        <v>0</v>
      </c>
      <c r="E15" s="217">
        <v>0</v>
      </c>
      <c r="F15" s="217">
        <f>SUM(C15:E15)</f>
        <v>219408667</v>
      </c>
      <c r="G15" s="217">
        <v>-199656485</v>
      </c>
      <c r="H15" s="217">
        <f>-1744661*9</f>
        <v>-15701949</v>
      </c>
      <c r="I15" s="217">
        <v>0</v>
      </c>
      <c r="J15" s="217">
        <f>SUM(G15:I15)</f>
        <v>-215358434</v>
      </c>
      <c r="K15" s="217">
        <f>+F15+J15</f>
        <v>4050233</v>
      </c>
    </row>
    <row r="16" spans="1:12" x14ac:dyDescent="0.2">
      <c r="B16" s="218"/>
      <c r="C16" s="217"/>
      <c r="D16" s="217"/>
      <c r="E16" s="217"/>
      <c r="F16" s="217"/>
      <c r="G16" s="217"/>
      <c r="H16" s="217"/>
      <c r="I16" s="217"/>
      <c r="J16" s="217"/>
      <c r="K16" s="217"/>
    </row>
    <row r="17" spans="1:13" x14ac:dyDescent="0.2">
      <c r="B17" s="218" t="s">
        <v>374</v>
      </c>
      <c r="C17" s="217">
        <v>17371961</v>
      </c>
      <c r="D17" s="217">
        <v>0</v>
      </c>
      <c r="E17" s="217">
        <f>(-616953*9)-3981</f>
        <v>-5556558</v>
      </c>
      <c r="F17" s="217">
        <f>SUM(C17:E17)</f>
        <v>11815403</v>
      </c>
      <c r="G17" s="217">
        <v>0</v>
      </c>
      <c r="H17" s="217">
        <v>0</v>
      </c>
      <c r="I17" s="217">
        <v>0</v>
      </c>
      <c r="J17" s="217">
        <f>SUM(G17:I17)</f>
        <v>0</v>
      </c>
      <c r="K17" s="217">
        <f>+F17+J17</f>
        <v>11815403</v>
      </c>
    </row>
    <row r="18" spans="1:13" x14ac:dyDescent="0.2">
      <c r="B18" s="218"/>
      <c r="C18" s="217"/>
      <c r="D18" s="217"/>
      <c r="E18" s="217"/>
      <c r="F18" s="217"/>
      <c r="G18" s="217"/>
      <c r="H18" s="217"/>
      <c r="I18" s="217"/>
      <c r="J18" s="217"/>
      <c r="K18" s="217"/>
    </row>
    <row r="19" spans="1:13" x14ac:dyDescent="0.2">
      <c r="B19" s="219"/>
      <c r="C19" s="220"/>
      <c r="D19" s="220"/>
      <c r="E19" s="220"/>
      <c r="F19" s="220"/>
      <c r="G19" s="220"/>
      <c r="H19" s="220"/>
      <c r="I19" s="220"/>
      <c r="J19" s="220"/>
      <c r="K19" s="220"/>
    </row>
    <row r="20" spans="1:13" s="171" customFormat="1" x14ac:dyDescent="0.2">
      <c r="A20" s="53"/>
      <c r="B20" s="210"/>
      <c r="C20" s="221"/>
      <c r="D20" s="221"/>
      <c r="E20" s="221"/>
      <c r="F20" s="221"/>
      <c r="G20" s="221"/>
      <c r="H20" s="221"/>
      <c r="I20" s="221"/>
      <c r="J20" s="221"/>
      <c r="K20" s="221"/>
      <c r="L20" s="53"/>
    </row>
    <row r="21" spans="1:13" s="66" customFormat="1" x14ac:dyDescent="0.2">
      <c r="B21" s="222" t="s">
        <v>424</v>
      </c>
      <c r="C21" s="223">
        <f t="shared" ref="C21:K21" si="0">SUM(C15:C19)</f>
        <v>236780628</v>
      </c>
      <c r="D21" s="223">
        <f t="shared" si="0"/>
        <v>0</v>
      </c>
      <c r="E21" s="223">
        <f t="shared" si="0"/>
        <v>-5556558</v>
      </c>
      <c r="F21" s="223">
        <f t="shared" si="0"/>
        <v>231224070</v>
      </c>
      <c r="G21" s="223">
        <f t="shared" si="0"/>
        <v>-199656485</v>
      </c>
      <c r="H21" s="223">
        <f t="shared" si="0"/>
        <v>-15701949</v>
      </c>
      <c r="I21" s="223">
        <f t="shared" si="0"/>
        <v>0</v>
      </c>
      <c r="J21" s="223">
        <f t="shared" si="0"/>
        <v>-215358434</v>
      </c>
      <c r="K21" s="223">
        <f t="shared" si="0"/>
        <v>15865636</v>
      </c>
    </row>
    <row r="22" spans="1:13" x14ac:dyDescent="0.2">
      <c r="B22" s="210"/>
      <c r="C22" s="221"/>
      <c r="D22" s="221"/>
      <c r="E22" s="221"/>
      <c r="F22" s="221"/>
      <c r="G22" s="221"/>
      <c r="H22" s="221"/>
      <c r="I22" s="221"/>
      <c r="J22" s="221"/>
      <c r="K22" s="221"/>
    </row>
    <row r="23" spans="1:13" s="66" customFormat="1" ht="15" customHeight="1" x14ac:dyDescent="0.2">
      <c r="B23" s="222" t="s">
        <v>425</v>
      </c>
      <c r="C23" s="223">
        <v>247658773</v>
      </c>
      <c r="D23" s="223">
        <v>1363636</v>
      </c>
      <c r="E23" s="223">
        <v>0</v>
      </c>
      <c r="F23" s="223">
        <v>249022409</v>
      </c>
      <c r="G23" s="223">
        <v>-165268517</v>
      </c>
      <c r="H23" s="223">
        <v>-25790976</v>
      </c>
      <c r="I23" s="223">
        <v>0</v>
      </c>
      <c r="J23" s="223">
        <v>-191059493</v>
      </c>
      <c r="K23" s="223">
        <v>57962916</v>
      </c>
    </row>
    <row r="24" spans="1:13" ht="15" customHeight="1" x14ac:dyDescent="0.2"/>
    <row r="25" spans="1:13" ht="15" customHeight="1" x14ac:dyDescent="0.2">
      <c r="B25" s="493" t="s">
        <v>295</v>
      </c>
      <c r="C25" s="493"/>
      <c r="D25" s="493"/>
      <c r="E25" s="493"/>
      <c r="F25" s="493"/>
      <c r="G25" s="493"/>
      <c r="H25" s="493"/>
      <c r="I25" s="493"/>
      <c r="J25" s="493"/>
      <c r="K25" s="493"/>
    </row>
    <row r="26" spans="1:13" ht="15" customHeight="1" x14ac:dyDescent="0.2">
      <c r="B26" s="207"/>
      <c r="C26" s="207"/>
      <c r="D26" s="207"/>
      <c r="E26" s="207"/>
      <c r="F26" s="207"/>
      <c r="G26" s="207"/>
      <c r="H26" s="207"/>
      <c r="I26" s="207"/>
      <c r="J26" s="207"/>
      <c r="K26" s="207"/>
    </row>
    <row r="27" spans="1:13" ht="15" customHeight="1" x14ac:dyDescent="0.2">
      <c r="B27" s="207"/>
      <c r="C27" s="207"/>
      <c r="D27" s="207"/>
      <c r="E27" s="207"/>
      <c r="F27" s="207"/>
      <c r="G27" s="207"/>
      <c r="H27" s="207"/>
      <c r="I27" s="207"/>
      <c r="J27" s="207"/>
      <c r="K27" s="207"/>
    </row>
    <row r="28" spans="1:13" x14ac:dyDescent="0.2">
      <c r="D28" s="52"/>
      <c r="E28" s="51"/>
      <c r="F28" s="52"/>
      <c r="M28" s="34"/>
    </row>
    <row r="29" spans="1:13" x14ac:dyDescent="0.2">
      <c r="B29" s="465"/>
      <c r="C29" s="465"/>
      <c r="D29" s="465"/>
      <c r="E29" s="503"/>
      <c r="F29" s="503"/>
      <c r="G29" s="503"/>
      <c r="H29" s="503"/>
      <c r="I29" s="503"/>
      <c r="J29" s="503"/>
      <c r="K29" s="503"/>
      <c r="L29" s="34"/>
      <c r="M29" s="74"/>
    </row>
    <row r="30" spans="1:13" x14ac:dyDescent="0.2">
      <c r="B30" s="493"/>
      <c r="C30" s="493"/>
      <c r="D30" s="493"/>
      <c r="E30" s="460"/>
      <c r="F30" s="460"/>
      <c r="G30" s="460"/>
      <c r="H30" s="460"/>
      <c r="I30" s="460"/>
      <c r="J30" s="460"/>
      <c r="K30" s="460"/>
      <c r="L30" s="74"/>
    </row>
    <row r="31" spans="1:13" x14ac:dyDescent="0.2">
      <c r="I31" s="52"/>
    </row>
    <row r="32" spans="1:13" x14ac:dyDescent="0.2">
      <c r="C32" s="97"/>
      <c r="F32" s="97"/>
      <c r="I32" s="52"/>
    </row>
  </sheetData>
  <mergeCells count="21">
    <mergeCell ref="E30:H30"/>
    <mergeCell ref="I29:K29"/>
    <mergeCell ref="I30:K30"/>
    <mergeCell ref="B29:D29"/>
    <mergeCell ref="B30:D30"/>
    <mergeCell ref="E29:H29"/>
    <mergeCell ref="B25:K25"/>
    <mergeCell ref="B2:K2"/>
    <mergeCell ref="G11:G13"/>
    <mergeCell ref="B3:K3"/>
    <mergeCell ref="B4:K4"/>
    <mergeCell ref="B6:K6"/>
    <mergeCell ref="C10:F10"/>
    <mergeCell ref="G10:J10"/>
    <mergeCell ref="A8:L8"/>
    <mergeCell ref="I11:I13"/>
    <mergeCell ref="K11:K13"/>
    <mergeCell ref="D11:D13"/>
    <mergeCell ref="E11:E13"/>
    <mergeCell ref="B11:B13"/>
    <mergeCell ref="H11:H13"/>
  </mergeCells>
  <phoneticPr fontId="4" type="noConversion"/>
  <printOptions horizontalCentered="1"/>
  <pageMargins left="2.0350000000000001" right="1.43" top="1.5748031496062993" bottom="0.78740157480314965" header="0" footer="0"/>
  <pageSetup paperSize="9" scale="52" orientation="landscape" horizontalDpi="300" verticalDpi="300" r:id="rId1"/>
  <headerFooter alignWithMargins="0"/>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2.xml"/><Relationship Id="rId18" Type="http://schemas.openxmlformats.org/package/2006/relationships/digital-signature/signature" Target="sig18.xml"/><Relationship Id="rId26" Type="http://schemas.openxmlformats.org/package/2006/relationships/digital-signature/signature" Target="sig26.xml"/><Relationship Id="rId3" Type="http://schemas.openxmlformats.org/package/2006/relationships/digital-signature/signature" Target="sig10.xml"/><Relationship Id="rId21" Type="http://schemas.openxmlformats.org/package/2006/relationships/digital-signature/signature" Target="sig21.xml"/><Relationship Id="rId34" Type="http://schemas.openxmlformats.org/package/2006/relationships/digital-signature/signature" Target="sig34.xml"/><Relationship Id="rId42" Type="http://schemas.openxmlformats.org/package/2006/relationships/digital-signature/signature" Target="sig42.xml"/><Relationship Id="rId47" Type="http://schemas.openxmlformats.org/package/2006/relationships/digital-signature/signature" Target="sig47.xml"/><Relationship Id="rId50" Type="http://schemas.openxmlformats.org/package/2006/relationships/digital-signature/signature" Target="sig50.xml"/><Relationship Id="rId55" Type="http://schemas.openxmlformats.org/package/2006/relationships/digital-signature/signature" Target="sig55.xml"/><Relationship Id="rId7" Type="http://schemas.openxmlformats.org/package/2006/relationships/digital-signature/signature" Target="sig8.xml"/><Relationship Id="rId12" Type="http://schemas.openxmlformats.org/package/2006/relationships/digital-signature/signature" Target="sig17.xml"/><Relationship Id="rId17" Type="http://schemas.openxmlformats.org/package/2006/relationships/digital-signature/signature" Target="sig11.xml"/><Relationship Id="rId25" Type="http://schemas.openxmlformats.org/package/2006/relationships/digital-signature/signature" Target="sig25.xml"/><Relationship Id="rId46" Type="http://schemas.openxmlformats.org/package/2006/relationships/digital-signature/signature" Target="sig46.xml"/><Relationship Id="rId2" Type="http://schemas.openxmlformats.org/package/2006/relationships/digital-signature/signature" Target="sig15.xml"/><Relationship Id="rId16" Type="http://schemas.openxmlformats.org/package/2006/relationships/digital-signature/signature" Target="sig6.xml"/><Relationship Id="rId20" Type="http://schemas.openxmlformats.org/package/2006/relationships/digital-signature/signature" Target="sig20.xml"/><Relationship Id="rId29" Type="http://schemas.openxmlformats.org/package/2006/relationships/digital-signature/signature" Target="sig29.xml"/><Relationship Id="rId41" Type="http://schemas.openxmlformats.org/package/2006/relationships/digital-signature/signature" Target="sig41.xml"/><Relationship Id="rId54" Type="http://schemas.openxmlformats.org/package/2006/relationships/digital-signature/signature" Target="sig54.xml"/><Relationship Id="rId1" Type="http://schemas.openxmlformats.org/package/2006/relationships/digital-signature/signature" Target="sig5.xml"/><Relationship Id="rId6" Type="http://schemas.openxmlformats.org/package/2006/relationships/digital-signature/signature" Target="sig14.xml"/><Relationship Id="rId11" Type="http://schemas.openxmlformats.org/package/2006/relationships/digital-signature/signature" Target="sig12.xml"/><Relationship Id="rId24" Type="http://schemas.openxmlformats.org/package/2006/relationships/digital-signature/signature" Target="sig24.xml"/><Relationship Id="rId32" Type="http://schemas.openxmlformats.org/package/2006/relationships/digital-signature/signature" Target="sig32.xml"/><Relationship Id="rId40" Type="http://schemas.openxmlformats.org/package/2006/relationships/digital-signature/signature" Target="sig40.xml"/><Relationship Id="rId45" Type="http://schemas.openxmlformats.org/package/2006/relationships/digital-signature/signature" Target="sig45.xml"/><Relationship Id="rId53" Type="http://schemas.openxmlformats.org/package/2006/relationships/digital-signature/signature" Target="sig53.xml"/><Relationship Id="rId5" Type="http://schemas.openxmlformats.org/package/2006/relationships/digital-signature/signature" Target="sig9.xml"/><Relationship Id="rId15" Type="http://schemas.openxmlformats.org/package/2006/relationships/digital-signature/signature" Target="sig1.xml"/><Relationship Id="rId23" Type="http://schemas.openxmlformats.org/package/2006/relationships/digital-signature/signature" Target="sig23.xml"/><Relationship Id="rId28" Type="http://schemas.openxmlformats.org/package/2006/relationships/digital-signature/signature" Target="sig28.xml"/><Relationship Id="rId49" Type="http://schemas.openxmlformats.org/package/2006/relationships/digital-signature/signature" Target="sig49.xml"/><Relationship Id="rId10" Type="http://schemas.openxmlformats.org/package/2006/relationships/digital-signature/signature" Target="sig7.xml"/><Relationship Id="rId19" Type="http://schemas.openxmlformats.org/package/2006/relationships/digital-signature/signature" Target="sig19.xml"/><Relationship Id="rId31" Type="http://schemas.openxmlformats.org/package/2006/relationships/digital-signature/signature" Target="sig31.xml"/><Relationship Id="rId44" Type="http://schemas.openxmlformats.org/package/2006/relationships/digital-signature/signature" Target="sig44.xml"/><Relationship Id="rId52" Type="http://schemas.openxmlformats.org/package/2006/relationships/digital-signature/signature" Target="sig52.xml"/><Relationship Id="rId4" Type="http://schemas.openxmlformats.org/package/2006/relationships/digital-signature/signature" Target="sig4.xml"/><Relationship Id="rId9" Type="http://schemas.openxmlformats.org/package/2006/relationships/digital-signature/signature" Target="sig3.xml"/><Relationship Id="rId14" Type="http://schemas.openxmlformats.org/package/2006/relationships/digital-signature/signature" Target="sig16.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56" Type="http://schemas.openxmlformats.org/package/2006/relationships/digital-signature/signature" Target="sig56.xml"/><Relationship Id="rId8" Type="http://schemas.openxmlformats.org/package/2006/relationships/digital-signature/signature" Target="sig13.xml"/><Relationship Id="rId51" Type="http://schemas.openxmlformats.org/package/2006/relationships/digital-signature/signature" Target="sig5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RguU9WLOqUE6jK6Jjfx1MFU/3iyl4tasPlRVsSA4zTo=</DigestValue>
    </Reference>
    <Reference Type="http://www.w3.org/2000/09/xmldsig#Object" URI="#idOfficeObject">
      <DigestMethod Algorithm="http://www.w3.org/2001/04/xmlenc#sha256"/>
      <DigestValue>pGKs4+YgR9c7oFiJn7Qb5N7SdtV9vK/Z5GMm8SLapiY=</DigestValue>
    </Reference>
    <Reference Type="http://uri.etsi.org/01903#SignedProperties" URI="#idSignedProperties">
      <Transforms>
        <Transform Algorithm="http://www.w3.org/TR/2001/REC-xml-c14n-20010315"/>
      </Transforms>
      <DigestMethod Algorithm="http://www.w3.org/2001/04/xmlenc#sha256"/>
      <DigestValue>j6PkRCiUNEUqaH1zNwwAi8tVSeXtsoKFFB4VxffcpkI=</DigestValue>
    </Reference>
    <Reference Type="http://www.w3.org/2000/09/xmldsig#Object" URI="#idValidSigLnImg">
      <DigestMethod Algorithm="http://www.w3.org/2001/04/xmlenc#sha256"/>
      <DigestValue>GexkACUdk90YNAhLv/Dd183mHKtrM1QerdF/AEY7O7w=</DigestValue>
    </Reference>
    <Reference Type="http://www.w3.org/2000/09/xmldsig#Object" URI="#idInvalidSigLnImg">
      <DigestMethod Algorithm="http://www.w3.org/2001/04/xmlenc#sha256"/>
      <DigestValue>z7SB41Lmt+fUUjA3pD85p9MWGI5TSTx5MFLVMuBRe1A=</DigestValue>
    </Reference>
  </SignedInfo>
  <SignatureValue>CFEav2jdbNI8iuAE7g1nM1iIf7p2G3JRNpz3WpJ4JnGJKurmCgeXRymbqKbF2ogmXLp1RMGWElFX
phqmYMHr/n7kfjaJYrxsWpHml2in8JhAfMMCRseJU7BZGCgkfpAqgEHZn4LSxXITrM/tCyWz1UQo
VQMaKrP5QfVAhIBdPAYpaLOTRWfMt0UvpIsQ6RBgs+lSbe/lR/cgelPenGELxPIuh8eZsUwet9S7
3gAXw30r86xC5+1KDAuI9Wtu9C5uQ3aDradY1UK8OJ3AvR0EJ0o0nFTlT5hnWlws/ETmDq9ZUgTJ
7+N3LYff6KmYhImMKTo6cZWDPjDdFcaWD+66jQ==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2020-11-03T17:02:27Z</mdssi:Value>
        </mdssi:SignatureTime>
      </SignatureProperty>
    </SignatureProperties>
  </Object>
  <Object Id="idOfficeObject">
    <SignatureProperties>
      <SignatureProperty Id="idOfficeV1Details" Target="#idPackageSignature">
        <SignatureInfoV1 xmlns="http://schemas.microsoft.com/office/2006/digsig">
          <SetupID>{189EB5F8-29FF-4AB4-8244-715987947B1C}</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2020-11-03T17:02:27Z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NjQAAAAcKDQcKDQcJDQ4WMShFrjFU1TJV1gECBAIDBAECBQoRKyZBowsTMZg+AAAAfqbJd6PIeqDCQFZ4JTd0Lk/HMVPSGy5uFiE4GypVJ0KnHjN9AAABstYAAACcz+7S6ffb7fnC0t1haH0hMm8aLXIuT8ggOIwoRKslP58cK08AAAEpTgAAAMHg9P///////////+bm5k9SXjw/SzBRzTFU0y1NwSAyVzFGXwEBArKzCA8mnM/u69/SvI9jt4tgjIR9FBosDBEjMVTUMlXWMVPRKUSeDxk4AAAAEcIAAADT6ff///////+Tk5MjK0krSbkvUcsuT8YVJFoTIFIrSbgtTcEQHEeYTwAAAJzP7vT6/bTa8kRleixHhy1Nwi5PxiQtTnBwcJKSki81SRwtZAgOI57fAAAAweD02+35gsLqZ5q6Jz1jNEJyOUZ4qamp+/v7////wdPeVnCJAQECBAEAAACv1/Ho8/ubzu6CwuqMudS3u769vb3////////////L5fZymsABAgN9nAAAAK/X8fz9/uLx+snk9uTy+vz9/v///////////////8vl9nKawAECA3wdAAAAotHvtdryxOL1xOL1tdry0+r32+350+r3tdryxOL1pdPvc5rAAQIDopcAAABpj7ZnjrZqj7Zqj7ZnjrZtkbdukrdtkbdnjrZqj7ZojrZ3rdUCAwQAAAAAAAAAAAAAAAAAAAAAAAAAAAAAAAAAAAAAAAAAAAAAAAAAAAAAAAAAAJAY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cnepOBIl8JZdIbCpvrjJ07Qk6MYqu8WQAmELfLC5g5g=</DigestValue>
    </Reference>
    <Reference Type="http://www.w3.org/2000/09/xmldsig#Object" URI="#idOfficeObject">
      <DigestMethod Algorithm="http://www.w3.org/2001/04/xmlenc#sha256"/>
      <DigestValue>wZsQ9wWUsw1dsRwfoq57+Jd/6D1pq8p7Y5Z8XJmTRGo=</DigestValue>
    </Reference>
    <Reference Type="http://uri.etsi.org/01903#SignedProperties" URI="#idSignedProperties">
      <Transforms>
        <Transform Algorithm="http://www.w3.org/TR/2001/REC-xml-c14n-20010315"/>
      </Transforms>
      <DigestMethod Algorithm="http://www.w3.org/2001/04/xmlenc#sha256"/>
      <DigestValue>3kaG2MRFi6bbhqklfzfMFeXwbq0pDLgsynBloHWErXc=</DigestValue>
    </Reference>
    <Reference Type="http://www.w3.org/2000/09/xmldsig#Object" URI="#idValidSigLnImg">
      <DigestMethod Algorithm="http://www.w3.org/2001/04/xmlenc#sha256"/>
      <DigestValue>Q0LL2ASy0o5LZQrFf8tiE5eJJpY8XgbtL66+Li+Q9e0=</DigestValue>
    </Reference>
    <Reference Type="http://www.w3.org/2000/09/xmldsig#Object" URI="#idInvalidSigLnImg">
      <DigestMethod Algorithm="http://www.w3.org/2001/04/xmlenc#sha256"/>
      <DigestValue>WfLyMWkT6vNITYZz9xDtZ/Ze6j+g6d/60karSOKpopM=</DigestValue>
    </Reference>
  </SignedInfo>
  <SignatureValue>fH/7QawLL+khuOYKlZzhwtuks6cvncy7TLoT+TZb9CTmeP7r+wwIWzVZQiJ5lDbFuH3F82i/zU3/
+bLNW6ay06XC0GlTzXlwaD5DBF9u2Y0Lh/onAz6RSm3prApiwQlFxcrXGf2GfPsZhl9bpVN1Bco2
8LJAzM+QzHwnHwSlAHHi1NRvgduTTYUhQfehuUc3vR8hUoSgrRx9syKFA3iPM1KcI+jXPi8v1dNn
pccJO749CgWauNrFcKCj5APEjOc+1yW3kvGbIUK66LX2dWJBpOm7DOECvRqEP3mejzMMFx1lkIhs
KmDj4TdkE60WzLesv3ZSAJOLU3W1Z2F0WxXrgQ==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2020-11-03T17:03:33Z</mdssi:Value>
        </mdssi:SignatureTime>
      </SignatureProperty>
    </SignatureProperties>
  </Object>
  <Object Id="idOfficeObject">
    <SignatureProperties>
      <SignatureProperty Id="idOfficeV1Details" Target="#idPackageSignature">
        <SignatureInfoV1 xmlns="http://schemas.microsoft.com/office/2006/digsig">
          <SetupID>{38FBE2F2-5326-40FB-8973-1BBAE44D26B2}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2020-11-03T17:03:33Z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3jwAAAAcKDQcKDQcJDQ4WMShFrjFU1TJV1gECBAIDBAECBQoRKyZBowsTMf+GAAAAfqbJd6PIeqDCQFZ4JTd0Lk/HMVPSGy5uFiE4GypVJ0KnHjN9AAABVdYAAACcz+7S6ffb7fnC0t1haH0hMm8aLXIuT8ggOIwoRKslP58cK08AAAFngQAAAMHg9P///////////+bm5k9SXjw/SzBRzTFU0y1NwSAyVzFGXwEBAv//CA8mnM/u69/SvI9jt4tgjIR9FBosDBEjMVTUMlXWMVPRKUSeDxk4AAAA//8AAADT6ff///////+Tk5MjK0krSbkvUcsuT8YVJFoTIFIrSbgtTcEQHEf//wAAAJzP7vT6/bTa8kRleixHhy1Nwi5PxiQtTnBwcJKSki81SRwtZAgOI///AAAAweD02+35gsLqZ5q6Jz1jNEJyOUZ4qamp+/v7////wdPeVnCJAQEC//8AAACv1/Ho8/ubzu6CwuqMudS3u769vb3////////////L5fZymsABAgNycgAAAK/X8fz9/uLx+snk9uTy+vz9/v///////////////8vl9nKawAECA///AAAAotHvtdryxOL1xOL1tdry0+r32+350+r3tdryxOL1pdPvc5rAAQID//8AAABpj7ZnjrZqj7Zqj7ZnjrZtkbdukrdtkbdnjrZqj7ZojrZ3rdUCAwT//wAAAAAAAAAAAAAAAAAAAAAAAAAAAAAAAAAAAAAAAAAAAAAAAAAAAAAAAMn/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YxTmLUPdIlpTjFAdcPGOJn661cgJJNd//A7EJ9zwNas=</DigestValue>
    </Reference>
    <Reference Type="http://www.w3.org/2000/09/xmldsig#Object" URI="#idOfficeObject">
      <DigestMethod Algorithm="http://www.w3.org/2001/04/xmlenc#sha256"/>
      <DigestValue>sLZgupZ8EsiM59bNDzTuPpYyQXxGMp+rt/dbeuv6Z2w=</DigestValue>
    </Reference>
    <Reference Type="http://uri.etsi.org/01903#SignedProperties" URI="#idSignedProperties">
      <Transforms>
        <Transform Algorithm="http://www.w3.org/TR/2001/REC-xml-c14n-20010315"/>
      </Transforms>
      <DigestMethod Algorithm="http://www.w3.org/2001/04/xmlenc#sha256"/>
      <DigestValue>S2rBtPq/I/6CT2SUhXw56RLealwGvoC1Pz/QPxTpgoQ=</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WfLyMWkT6vNITYZz9xDtZ/Ze6j+g6d/60karSOKpopM=</DigestValue>
    </Reference>
  </SignedInfo>
  <SignatureValue>RAHW7uCAH4UiQqri7JgVVjtsbu19MI7frqieelA1uCKCMxN1g9902EF+rqxX0RF7EcM3ihvY3Fm2
xKO9vfugxH9vl85fLdhR+Tv9Cc/Eqff/+FRa1MVJ+wECcLo+H7aPPV7lDvW4R0A3DZJnZoioxxSc
/NCpGDrcaqp74t9/o9F7L+S8NsOwDAuvxRrIagERKoolHcm6/COTQK5Y41opw4VWHMrGnKi2tlyq
/GDVy0wHth6hCfNwsEAWKXOoDCUT+db2BPp3lyQwlzGdi23gfPIPoA3SvHgS3qIk/yJjMbWCLwfW
T+xTeIO/uJVd5c+ZypyzrlH+CWk3ZuFNPiD1pQ==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2020-11-03T17:03:39Z</mdssi:Value>
        </mdssi:SignatureTime>
      </SignatureProperty>
    </SignatureProperties>
  </Object>
  <Object Id="idOfficeObject">
    <SignatureProperties>
      <SignatureProperty Id="idOfficeV1Details" Target="#idPackageSignature">
        <SignatureInfoV1 xmlns="http://schemas.microsoft.com/office/2006/digsig">
          <SetupID>{EE4DF95B-DCC5-457B-8162-3F424E620127}</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2020-11-03T17:03:39Z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3jwAAAAcKDQcKDQcJDQ4WMShFrjFU1TJV1gECBAIDBAECBQoRKyZBowsTMf+GAAAAfqbJd6PIeqDCQFZ4JTd0Lk/HMVPSGy5uFiE4GypVJ0KnHjN9AAABVdYAAACcz+7S6ffb7fnC0t1haH0hMm8aLXIuT8ggOIwoRKslP58cK08AAAFngQAAAMHg9P///////////+bm5k9SXjw/SzBRzTFU0y1NwSAyVzFGXwEBAv//CA8mnM/u69/SvI9jt4tgjIR9FBosDBEjMVTUMlXWMVPRKUSeDxk4AAAA//8AAADT6ff///////+Tk5MjK0krSbkvUcsuT8YVJFoTIFIrSbgtTcEQHEf//wAAAJzP7vT6/bTa8kRleixHhy1Nwi5PxiQtTnBwcJKSki81SRwtZAgOI///AAAAweD02+35gsLqZ5q6Jz1jNEJyOUZ4qamp+/v7////wdPeVnCJAQEC//8AAACv1/Ho8/ubzu6CwuqMudS3u769vb3////////////L5fZymsABAgNycgAAAK/X8fz9/uLx+snk9uTy+vz9/v///////////////8vl9nKawAECA///AAAAotHvtdryxOL1xOL1tdry0+r32+350+r3tdryxOL1pdPvc5rAAQID//8AAABpj7ZnjrZqj7Zqj7ZnjrZtkbdukrdtkbdnjrZqj7ZojrZ3rdUCAwT//wAAAAAAAAAAAAAAAAAAAAAAAAAAAAAAAAAAAAAAAAAAAAAAAAAAAAAAAMn/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so1lni9L2HpNMTANZwxizLmMHnkg0C34c3FLNIUTf2s=</DigestValue>
    </Reference>
    <Reference Type="http://www.w3.org/2000/09/xmldsig#Object" URI="#idOfficeObject">
      <DigestMethod Algorithm="http://www.w3.org/2001/04/xmlenc#sha256"/>
      <DigestValue>HX0wTF9zZ87HIwZnnK0AZ+39mcHgEGBYDL7ObWEElpM=</DigestValue>
    </Reference>
    <Reference Type="http://uri.etsi.org/01903#SignedProperties" URI="#idSignedProperties">
      <Transforms>
        <Transform Algorithm="http://www.w3.org/TR/2001/REC-xml-c14n-20010315"/>
      </Transforms>
      <DigestMethod Algorithm="http://www.w3.org/2001/04/xmlenc#sha256"/>
      <DigestValue>LeGb9WFj+TFuJMietL1YCkFQD6T9Qf44XixO7Tq+kSs=</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Z0GS49Cg68UVp/5uLDS8JVJqKSBMGhEQtAN1Ts5XGDU=</DigestValue>
    </Reference>
  </SignedInfo>
  <SignatureValue>XM6pQjqNQg+UrMPubPHJinjFNeUtSqySpdkxl7V7VCqbs3hUtrSp86MUySIKnGuxUaLCW7aMWlfz
0Oe5bp0NF6R4hbEMF6jIDy0tolH0eeXvDlfiOpepa69r7QrgoHRJihMIHwkLCjYdM4AeNkfmtCTX
SDq519Sxw7Y0EnXXwMSBoMJGjY6sjONKsh+n9cM2v3nAfuk2LckgDrbftS7GCMPQ/zy7xxKJqJY7
ae0cxisaE4vTnllO0ofNTJz8Uc7ctelebAuZy9U7N6QaE+jgiWjK+2RkCOTDnAmbhG6UbEVgv2zY
jk+oPEqnuiHHNOrY+6+Lql+oBGgUwTM4jjYPJw==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2020-11-03T17:03:46Z</mdssi:Value>
        </mdssi:SignatureTime>
      </SignatureProperty>
    </SignatureProperties>
  </Object>
  <Object Id="idOfficeObject">
    <SignatureProperties>
      <SignatureProperty Id="idOfficeV1Details" Target="#idPackageSignature">
        <SignatureInfoV1 xmlns="http://schemas.microsoft.com/office/2006/digsig">
          <SetupID>{C2CECC5A-FFD4-40CC-B599-4337BDAFCDF3}</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2020-11-03T17:03:46Z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XFwAAAAcKDQcKDQcJDQ4WMShFrjFU1TJV1gECBAIDBAECBQoRKyZBowsTMUAaAAAAfqbJd6PIeqDCQFZ4JTd0Lk/HMVPSGy5uFiE4GypVJ0KnHjN9AAABVxcAAACcz+7S6ffb7fnC0t1haH0hMm8aLXIuT8ggOIwoRKslP58cK08AAAFXFwAAAMHg9P///////////+bm5k9SXjw/SzBRzTFU0y1NwSAyVzFGXwEBAk0aCA8mnM/u69/SvI9jt4tgjIR9FBosDBEjMVTUMlXWMVPRKUSeDxk4AAAAXhcAAADT6ff///////+Tk5MjK0krSbkvUcsuT8YVJFoTIFIrSbgtTcEQHEdAGgAAAJzP7vT6/bTa8kRleixHhy1Nwi5PxiQtTnBwcJKSki81SRwtZAgOI00aAAAAweD02+35gsLqZ5q6Jz1jNEJyOUZ4qamp+/v7////wdPeVnCJAQECThoAAACv1/Ho8/ubzu6CwuqMudS3u769vb3////////////L5fZymsABAgNbFwAAAK/X8fz9/uLx+snk9uTy+vz9/v///////////////8vl9nKawAECA1oXAAAAotHvtdryxOL1xOL1tdry0+r32+350+r3tdryxOL1pdPvc5rAAQIDWRcAAABpj7ZnjrZqj7Zqj7ZnjrZtkbdukrdtkbdnjrZqj7ZojrZ3rdUCAwRWVQAAAAAAAAAAAAAAAAAAAAAAAAAAAAAAAAAAAAAAAAAAAAAAAAAAAAAAAGjk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KNwornzFRfzkzuiAASxmm5/yJ5Wi1gIKxoy8hrPrysY=</DigestValue>
    </Reference>
    <Reference Type="http://www.w3.org/2000/09/xmldsig#Object" URI="#idOfficeObject">
      <DigestMethod Algorithm="http://www.w3.org/2001/04/xmlenc#sha256"/>
      <DigestValue>TzARlwihBDfnWGd3uCkjucGv4E7VJGkcBZJEJ/i6oS4=</DigestValue>
    </Reference>
    <Reference Type="http://uri.etsi.org/01903#SignedProperties" URI="#idSignedProperties">
      <Transforms>
        <Transform Algorithm="http://www.w3.org/TR/2001/REC-xml-c14n-20010315"/>
      </Transforms>
      <DigestMethod Algorithm="http://www.w3.org/2001/04/xmlenc#sha256"/>
      <DigestValue>W3rD9s98kEJjVw3z2MCqWhjGGD3vMlNhuMpeTwfdFHM=</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PQ6McqopVS5+JcBncAbKRDYMlDbq2nNZNL/XIdYmuoI=</DigestValue>
    </Reference>
  </SignedInfo>
  <SignatureValue>tloc3JBZhab5wiMh0mwb/Dw0BgJfduGkQ66X4DYvZOzhhfrohLmOANs9N2fAzl8a7rrhaCQ0UC1I
saB+XT5tt4YHMCBg2s4X/hz8IjzkyC4lSHPbhgw2y/imridqAC11DEz1qh3Qh1jo7PZmKsLUg/Kg
E36LxpSdUalr9Xkjvmq++lzJJN+jb4K5H5xPScYhvC46mkhZ6N76sTEf8EfkmEeKlo6p0tyemLYF
qAdyijnGLyeMTd8cHv0sPBtcjEEWD1kfNp/2uVNJ59LrkLoOcDZ7qxi5dofLB+PMSmCKCTzcP5vJ
88Cs9/Vjl2HbJ+UHKUSvYbGNTPBNhlGPz60zrA==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2020-11-03T17:03:53Z</mdssi:Value>
        </mdssi:SignatureTime>
      </SignatureProperty>
    </SignatureProperties>
  </Object>
  <Object Id="idOfficeObject">
    <SignatureProperties>
      <SignatureProperty Id="idOfficeV1Details" Target="#idPackageSignature">
        <SignatureInfoV1 xmlns="http://schemas.microsoft.com/office/2006/digsig">
          <SetupID>{4C0DDE35-171F-43A7-AAB6-0D09B4398DAA}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2020-11-03T17:03:53Z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f4U6nUhnguGzQdxOKGEw2qekVEnfzrAtKngoGaXY2nA=</DigestValue>
    </Reference>
    <Reference Type="http://www.w3.org/2000/09/xmldsig#Object" URI="#idOfficeObject">
      <DigestMethod Algorithm="http://www.w3.org/2001/04/xmlenc#sha256"/>
      <DigestValue>Ah4rb/mdT/UV5yE0B3ZB4VrEaWAJQXriG0t4nGp5mMk=</DigestValue>
    </Reference>
    <Reference Type="http://uri.etsi.org/01903#SignedProperties" URI="#idSignedProperties">
      <Transforms>
        <Transform Algorithm="http://www.w3.org/TR/2001/REC-xml-c14n-20010315"/>
      </Transforms>
      <DigestMethod Algorithm="http://www.w3.org/2001/04/xmlenc#sha256"/>
      <DigestValue>Sf3CQoaMyS5NZZ3qtKKh4R+UauLQydI3SbbbvMOpE1w=</DigestValue>
    </Reference>
    <Reference Type="http://www.w3.org/2000/09/xmldsig#Object" URI="#idValidSigLnImg">
      <DigestMethod Algorithm="http://www.w3.org/2001/04/xmlenc#sha256"/>
      <DigestValue>Q0LL2ASy0o5LZQrFf8tiE5eJJpY8XgbtL66+Li+Q9e0=</DigestValue>
    </Reference>
    <Reference Type="http://www.w3.org/2000/09/xmldsig#Object" URI="#idInvalidSigLnImg">
      <DigestMethod Algorithm="http://www.w3.org/2001/04/xmlenc#sha256"/>
      <DigestValue>xhXWq3VLxSex6McrXW17b2cDUyey5ctJiRZ9oTE3iEM=</DigestValue>
    </Reference>
  </SignedInfo>
  <SignatureValue>XKtAkVavNrLpajyjN0qYr+hGs7vwGGozrwxWMLoXsWwa388V1DNmhjOOkaVUKDwB1dhJR1GiFf+V
au6cRc+FINjy4pm3ZgiV+noUtGeS8XkO+WcItPO0FH1uw8RlRs0m+qCERUaHRrrEr8resonPSZET
R5E2VCRNMper+n337r4Gkw2JsdWtEW7LiB97qO2o1aYEzv2HN2fosQ7oLW/8stLBnpbqGiibPqH/
I+fw0nOcUVJYNbYFObOTI3TRZM7zLwInkBb/afnN6GgvurcSrtaFe9fnBiswI/ooNYdU0gKXSmjy
/NHIILWnJTq1k4/jor1Z4vuXp7Ljs3yTOFDNkg==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2020-11-03T17:04:01Z</mdssi:Value>
        </mdssi:SignatureTime>
      </SignatureProperty>
    </SignatureProperties>
  </Object>
  <Object Id="idOfficeObject">
    <SignatureProperties>
      <SignatureProperty Id="idOfficeV1Details" Target="#idPackageSignature">
        <SignatureInfoV1 xmlns="http://schemas.microsoft.com/office/2006/digsig">
          <SetupID>{2882C520-A1A1-481B-B0C8-B35223CA5A85}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2020-11-03T17:04:01Z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rPMS0kzYZsnDEb1TCNJEN7EW3bvh0NEIIJSMiAXh2WU=</DigestValue>
    </Reference>
    <Reference Type="http://www.w3.org/2000/09/xmldsig#Object" URI="#idOfficeObject">
      <DigestMethod Algorithm="http://www.w3.org/2001/04/xmlenc#sha256"/>
      <DigestValue>h9LvYsutP2ejcWYwf6qFgK17nNvSFKwTltQ9f/Lkn+Q=</DigestValue>
    </Reference>
    <Reference Type="http://uri.etsi.org/01903#SignedProperties" URI="#idSignedProperties">
      <Transforms>
        <Transform Algorithm="http://www.w3.org/TR/2001/REC-xml-c14n-20010315"/>
      </Transforms>
      <DigestMethod Algorithm="http://www.w3.org/2001/04/xmlenc#sha256"/>
      <DigestValue>GuwZvOP2bxrdNzKlfMDxpS4HJfpznfck8lcjdh8/VEg=</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eG+RiD0SFcUr7K0pOCkJ9GHGKWyKfoL1qOiBEfvwO/Q=</DigestValue>
    </Reference>
  </SignedInfo>
  <SignatureValue>mpk1s+BtzHLIknXbj9YUu8V5ScNw24z7QsghyDyHzCt793k0t1XZlYest1UTARZDj7Ct26dDQJn4
VbNvlnbTeVmcBA6qvlYIMC5oIjiznwEmeh3AjsEgXWZMN+dT3f0ykf44tVJGGTBZ/81eNkqvh0Hl
WET6GB8NpYna4vpo//Zc/0zGPxToBdtg00WcQcgljobX81fSxWTxJcRGbTdDh2BRQBedlPXd0GNm
iB0aW+uRTNSoNGF5leRrQUB6b/ecZsl/Mu5JlQe//pCX50Fu4qP/eUX0jAxuLmy0+ohUQC0gkQ/W
9lXpM3uKaiGYt1Kksu6/NZwu4r2fmI+R6+3jcw==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2020-11-03T17:04:15Z</mdssi:Value>
        </mdssi:SignatureTime>
      </SignatureProperty>
    </SignatureProperties>
  </Object>
  <Object Id="idOfficeObject">
    <SignatureProperties>
      <SignatureProperty Id="idOfficeV1Details" Target="#idPackageSignature">
        <SignatureInfoV1 xmlns="http://schemas.microsoft.com/office/2006/digsig">
          <SetupID>{D5833228-5727-4F0F-A2E8-53739C6B6CC2}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2020-11-03T17:04:15Z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dBAAAAAJzP7vT6/bTa8kRleixHhy1Nwi5PxiQtTnBwcJKSki81SRwtZAgOI0EAAAAAweD02+35gsLqZ5q6Jz1jNEJyOUZ4qamp+/v7////wdPeVnCJAQECSQAAAACv1/Ho8/ubzu6CwuqMudS3u769vb3////////////L5fZymsABAgNnAAAAAK/X8fz9/uLx+snk9uTy+vz9/v///////////////8vl9nKawAECA0EAAAAAotHvtdryxOL1xOL1tdry0+r32+350+r3tdryxOL1pdPvc5rAAQIDQQAAAABpj7ZnjrZqj7Zqj7ZnjrZtkbdukrdtkbdnjrZqj7ZojrZ3rdUCAwRBAAAAAAAAAAAAAAAAAAAAAAAAAAAAAAAAAAAAAAAAAAAAAAAAAAAAAAAAAE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qyuwMEjwcom8EJ+9r0LcuSHGGO5gw5BgokTzSO6MxTY=</DigestValue>
    </Reference>
    <Reference Type="http://www.w3.org/2000/09/xmldsig#Object" URI="#idOfficeObject">
      <DigestMethod Algorithm="http://www.w3.org/2001/04/xmlenc#sha256"/>
      <DigestValue>dSYUxOsC1kaKDtem2SQSdVgI9aoBcQDNfApVZTLkkAc=</DigestValue>
    </Reference>
    <Reference Type="http://uri.etsi.org/01903#SignedProperties" URI="#idSignedProperties">
      <Transforms>
        <Transform Algorithm="http://www.w3.org/TR/2001/REC-xml-c14n-20010315"/>
      </Transforms>
      <DigestMethod Algorithm="http://www.w3.org/2001/04/xmlenc#sha256"/>
      <DigestValue>gx+tAB3egBv1XMu04/L4234v6QizVevH3kH5f4BGHK0=</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VA3Dgf4RHnwIqy4i3qagA/lCk2ANjaOasaiy+Z1L7k4=</DigestValue>
    </Reference>
  </SignedInfo>
  <SignatureValue>pYlnCS7juVPOjDWZl9lcVwQ0DQwsNvHc+8P6pZT9lsgfAgYH7OeCBsxhgbCC2j/1lanWLRcV3KwM
EKNugwHewjIhClyu4UGniBMvveh0CDGwLr8yVrXA7np42WvxY89y81XsczxEJcEHrBcqeUbF8uF0
W7vv+iYN/Hj/yIi/xUN5dEYVQc4w6AilJska6hpPg8pygeQaEKcr+l1bOesVc8jDLaflHsR6eLVp
xlEcOxX9MRccyCE349j7FF2uBLQfIpvAGke5m8ww6B1MkbdZzqvh71dTg2w2Z7n+0CA81kC17UjT
uZp2f9lOOAHo+OIxk2rkc0u01JcCJR/u3RYdjw==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2020-11-03T17:04:24Z</mdssi:Value>
        </mdssi:SignatureTime>
      </SignatureProperty>
    </SignatureProperties>
  </Object>
  <Object Id="idOfficeObject">
    <SignatureProperties>
      <SignatureProperty Id="idOfficeV1Details" Target="#idPackageSignature">
        <SignatureInfoV1 xmlns="http://schemas.microsoft.com/office/2006/digsig">
          <SetupID>{BF530528-99CA-485C-AC9B-9C2700489CFC}</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2020-11-03T17:04:24Z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k2YExce1y0tExDB8KxkGMUzY9s18kjYwEwagZTUVAYQ=</DigestValue>
    </Reference>
    <Reference Type="http://www.w3.org/2000/09/xmldsig#Object" URI="#idOfficeObject">
      <DigestMethod Algorithm="http://www.w3.org/2001/04/xmlenc#sha256"/>
      <DigestValue>HKiJxQLPm8RRWDv8E7ZT/QhG0nqPNvcB74m/xC9DsYU=</DigestValue>
    </Reference>
    <Reference Type="http://uri.etsi.org/01903#SignedProperties" URI="#idSignedProperties">
      <Transforms>
        <Transform Algorithm="http://www.w3.org/TR/2001/REC-xml-c14n-20010315"/>
      </Transforms>
      <DigestMethod Algorithm="http://www.w3.org/2001/04/xmlenc#sha256"/>
      <DigestValue>FPqBeQ7JeqT5HXrxVnfQVgbkijiaR1WWL5MqYNrZiEE=</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xhXWq3VLxSex6McrXW17b2cDUyey5ctJiRZ9oTE3iEM=</DigestValue>
    </Reference>
  </SignedInfo>
  <SignatureValue>NyCIyMbEzJ68dGtxqiUznbul4zZ3nBP3vuKANrX9N5hpXL8ujpOZTTJCGMefQfPWeicmA0G1zgEu
IntiHAO1BoOahoHhyMuGfU/8fpLvlie9C31n73w88spWk4oZcqO4Ui2tyob+WElEqUusr6Hj18Gy
veRgCRgHXf0cdgw7CewNrPcgSGOFsV1QoPqBY5YMC0NqQKDK2v4pja18C4NDZ2Mw1A4xr4xsBc/y
kD/Qv7BrTWNH9r7AZkoZ4G7gcPLUc+KcXvPJ739+GajGKAYfBejbrv4zYuniQnsJfkGjD8R0w9LM
bZKQGEKQSrDfm78N1yyBTYIbYQ/spZi87r0IGg==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2020-11-03T17:04:30Z</mdssi:Value>
        </mdssi:SignatureTime>
      </SignatureProperty>
    </SignatureProperties>
  </Object>
  <Object Id="idOfficeObject">
    <SignatureProperties>
      <SignatureProperty Id="idOfficeV1Details" Target="#idPackageSignature">
        <SignatureInfoV1 xmlns="http://schemas.microsoft.com/office/2006/digsig">
          <SetupID>{F0BF1270-297D-419F-AB1A-541A2603CA94}</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2020-11-03T17:04:30Z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3+4XGjWoTnJsC6+6RsmVe39KQ+AFni+BjzfjCdi6+II=</DigestValue>
    </Reference>
    <Reference Type="http://www.w3.org/2000/09/xmldsig#Object" URI="#idOfficeObject">
      <DigestMethod Algorithm="http://www.w3.org/2001/04/xmlenc#sha256"/>
      <DigestValue>0d6Y4lzMc7P7jH8qXbSPRaCYYTh4yiO7zgyoEVqgP0c=</DigestValue>
    </Reference>
    <Reference Type="http://uri.etsi.org/01903#SignedProperties" URI="#idSignedProperties">
      <Transforms>
        <Transform Algorithm="http://www.w3.org/TR/2001/REC-xml-c14n-20010315"/>
      </Transforms>
      <DigestMethod Algorithm="http://www.w3.org/2001/04/xmlenc#sha256"/>
      <DigestValue>rzGWp+FiuyQ2XQzNyYvORzZ7lscpnGGCze9Zh6ASJPc=</DigestValue>
    </Reference>
    <Reference Type="http://www.w3.org/2000/09/xmldsig#Object" URI="#idValidSigLnImg">
      <DigestMethod Algorithm="http://www.w3.org/2001/04/xmlenc#sha256"/>
      <DigestValue>g7h88yoLMiMhx+0sDCfHvcLs2tzs9k4opvavTrzl5iE=</DigestValue>
    </Reference>
    <Reference Type="http://www.w3.org/2000/09/xmldsig#Object" URI="#idInvalidSigLnImg">
      <DigestMethod Algorithm="http://www.w3.org/2001/04/xmlenc#sha256"/>
      <DigestValue>4luzJVol4caV6xX+2yJpF+LcAhvQbldx3YG7/XW/5c8=</DigestValue>
    </Reference>
  </SignedInfo>
  <SignatureValue>ylUyDFxn0xJCrsVNsVRrEFI0Up1YwTnRkJQtgSO+z1yCR9a8gIrbQrjpxPxHxos5vhwA2O57ARO2
0+Y8+ZW1u1RMZDl/w+4uZm4zW82JXLrQsXSrt8qbTjrUXxAmbC0fy7fzFrov8ynd39Cb78ZqJSYl
djh15lpydsmfvMkriGl6z5O9TrcHeFUpx/V/eENKN8utic4EZVJ6uYh2mXc2dmqYVaQtXA2PZOQZ
73TLVxdsrrAjYCyJFc0yjD7uhCt0JGoWJ/yCreHOg6IKlTbEi1UI5/TlGVAwwkirn9IwXkhzJLZh
mwJ47iIiHTEqavse26r9PS3uBL7SAJrYov1uvg==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2020-11-04T10:49:20Z</mdssi:Value>
        </mdssi:SignatureTime>
      </SignatureProperty>
    </SignatureProperties>
  </Object>
  <Object Id="idOfficeObject">
    <SignatureProperties>
      <SignatureProperty Id="idOfficeV1Details" Target="#idPackageSignature">
        <SignatureInfoV1 xmlns="http://schemas.microsoft.com/office/2006/digsig">
          <SetupID>{07ABB0EF-08E8-43B1-AA3F-5891EB509AF9}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2020-11-04T10:49:20Z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cCgAAAAcKDQcKDQcJDQ4WMShFrjFU1TJV1gECBAIDBAECBQoRKyZBowsTMXQDAAAAfqbJd6PIeqDCQFZ4JTd0Lk/HMVPSGy5uFiE4GypVJ0KnHjN9AAABnAoAAACcz+7S6ffb7fnC0t1haH0hMm8aLXIuT8ggOIwoRKslP58cK08AAAFRoAAAAMHg9P///////////+bm5k9SXjw/SzBRzTFU0y1NwSAyVzFGXwEBAkkACA8mnM/u69/SvI9jt4tgjIR9FBosDBEjMVTUMlXWMVPRKUSeDxk4AAAAABoAAADT6ff///////+Tk5MjK0krSbkvUcsuT8YVJFoTIFIrSbgtTcEQHEecCgAAAJzP7vT6/bTa8kRleixHhy1Nwi5PxiQtTnBwcJKSki81SRwtZAgOIwBQAAAAweD02+35gsLqZ5q6Jz1jNEJyOUZ4qamp+/v7////wdPeVnCJAQECnAoAAACv1/Ho8/ubzu6CwuqMudS3u769vb3////////////L5fZymsABAgNJAAAAAK/X8fz9/uLx+snk9uTy+vz9/v///////////////8vl9nKawAECAzUuAAAAotHvtdryxOL1xOL1tdry0+r32+350+r3tdryxOL1pdPvc5rAAQIDAAAAAABpj7ZnjrZqj7Zqj7ZnjrZtkbdukrdtkbdnjrZqj7ZojrZ3rdUCAwRG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AA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VvFcdFAavBdBgCGEzt4zlf8JLVB4OMfZHsC+I2OXQn4=</DigestValue>
    </Reference>
    <Reference Type="http://www.w3.org/2000/09/xmldsig#Object" URI="#idOfficeObject">
      <DigestMethod Algorithm="http://www.w3.org/2001/04/xmlenc#sha256"/>
      <DigestValue>SAlocWC3Cn0BtqIIo7N8C0Q6yzSwfTB2Sc4BmYsUWGA=</DigestValue>
    </Reference>
    <Reference Type="http://uri.etsi.org/01903#SignedProperties" URI="#idSignedProperties">
      <Transforms>
        <Transform Algorithm="http://www.w3.org/TR/2001/REC-xml-c14n-20010315"/>
      </Transforms>
      <DigestMethod Algorithm="http://www.w3.org/2001/04/xmlenc#sha256"/>
      <DigestValue>4yw9Rx+t4zy8psmjYPfJNzupwwufZbNAfWloUymMRjg=</DigestValue>
    </Reference>
    <Reference Type="http://www.w3.org/2000/09/xmldsig#Object" URI="#idValidSigLnImg">
      <DigestMethod Algorithm="http://www.w3.org/2001/04/xmlenc#sha256"/>
      <DigestValue>g7h88yoLMiMhx+0sDCfHvcLs2tzs9k4opvavTrzl5iE=</DigestValue>
    </Reference>
    <Reference Type="http://www.w3.org/2000/09/xmldsig#Object" URI="#idInvalidSigLnImg">
      <DigestMethod Algorithm="http://www.w3.org/2001/04/xmlenc#sha256"/>
      <DigestValue>eGCJs/WIJWhZSVZUATD7tQDezX5KDc+7Ki1ONRhj260=</DigestValue>
    </Reference>
  </SignedInfo>
  <SignatureValue>eW8KukF8x8TMwPpsBa0vmkd3ThdaTqk4Qjtrw9yT1mwNirokGMB1139kqk2JOrqEn0Y9kgk5QIkc
vQwwOEQFBV7QrZpb1NTVX2bqtpQxjR9quNqUURySOdatJjNvhUdh32UnT0nxN9SLT/vLtza24B27
Ll2/GwrS+EcM+FrNmSFA7C2MumpttY0rPvBNln4lwawRmeMBKr+tsjRr2l2JJkPR1k5LtG32BJZ3
mgfnfJM8eFeVZzza+1UB7qLtrf+JnSFtSXj+VhBB9l0T6UOO8rtpjJfrGfp1hDQbgUK4PAQrK0jc
ECcK7NiGTBWM0ZP3i990mr7C1sMkviW2dyDpQw==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2020-11-04T10:49:48Z</mdssi:Value>
        </mdssi:SignatureTime>
      </SignatureProperty>
    </SignatureProperties>
  </Object>
  <Object Id="idOfficeObject">
    <SignatureProperties>
      <SignatureProperty Id="idOfficeV1Details" Target="#idPackageSignature">
        <SignatureInfoV1 xmlns="http://schemas.microsoft.com/office/2006/digsig">
          <SetupID>{9E2189E2-5F08-4B74-8333-98524B87F118}</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2020-11-04T10:49:48Z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FAQQAAAMHg9P///////////+bm5k9SXjw/SzBRzTFU0y1NwSAyVzFGXwEBArhB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TlSsJLT0grW11BrNpFGfKNILJPtkEY5jZHr3MKZyALM=</DigestValue>
    </Reference>
    <Reference Type="http://www.w3.org/2000/09/xmldsig#Object" URI="#idOfficeObject">
      <DigestMethod Algorithm="http://www.w3.org/2001/04/xmlenc#sha256"/>
      <DigestValue>lB9KgQ+SeofElnK12GqP44o8r6M67fxJB1hNZS811x0=</DigestValue>
    </Reference>
    <Reference Type="http://uri.etsi.org/01903#SignedProperties" URI="#idSignedProperties">
      <Transforms>
        <Transform Algorithm="http://www.w3.org/TR/2001/REC-xml-c14n-20010315"/>
      </Transforms>
      <DigestMethod Algorithm="http://www.w3.org/2001/04/xmlenc#sha256"/>
      <DigestValue>6vvmz9LTtz3tK/dtFCPnYeFtPlz+0jgpqyf6KO+QifE=</DigestValue>
    </Reference>
    <Reference Type="http://www.w3.org/2000/09/xmldsig#Object" URI="#idValidSigLnImg">
      <DigestMethod Algorithm="http://www.w3.org/2001/04/xmlenc#sha256"/>
      <DigestValue>GexkACUdk90YNAhLv/Dd183mHKtrM1QerdF/AEY7O7w=</DigestValue>
    </Reference>
    <Reference Type="http://www.w3.org/2000/09/xmldsig#Object" URI="#idInvalidSigLnImg">
      <DigestMethod Algorithm="http://www.w3.org/2001/04/xmlenc#sha256"/>
      <DigestValue>PQ6McqopVS5+JcBncAbKRDYMlDbq2nNZNL/XIdYmuoI=</DigestValue>
    </Reference>
  </SignedInfo>
  <SignatureValue>Sl7PNk+8Dolt10PLsveC2YThAATjJz0VwwzsTAgIAPTOcLIE/JBEqGWtqj1nCi92ZyjMmOo9pUuj
pgYmsr1K+G1TubqnGNMLLQTDpGtKsg47ut6OfPn+nNPGz0odMQ1NsfvMkbaPq2U4KqpT8JnvDbIn
HgQSLz702fhVHHooDDJPHURzABCbiOtu++1dBypnrRWHlmxeSECfU01idwffrC8x9/ugmH04bkmV
xLv8LN0gMaFrQIgbH+B4CUoS6HOTMn76v93TfOIFGUm7osN++3jdV7DyAeTS8TzrzVwZuZhHLVa8
jK/P5KVlJLeK7QEZrDWgmpHF5/IDIPP1KOmeSQ==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2020-11-03T17:02:52Z</mdssi:Value>
        </mdssi:SignatureTime>
      </SignatureProperty>
    </SignatureProperties>
  </Object>
  <Object Id="idOfficeObject">
    <SignatureProperties>
      <SignatureProperty Id="idOfficeV1Details" Target="#idPackageSignature">
        <SignatureInfoV1 xmlns="http://schemas.microsoft.com/office/2006/digsig">
          <SetupID>{68A53134-D5C6-4F53-ACA3-F11C71635C2B}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2020-11-03T17:02:52Z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0mHjqH7Wt6l7zth5QLWNF6m5vEHqvimw8zn9l+nCmPY=</DigestValue>
    </Reference>
    <Reference Type="http://www.w3.org/2000/09/xmldsig#Object" URI="#idOfficeObject">
      <DigestMethod Algorithm="http://www.w3.org/2001/04/xmlenc#sha256"/>
      <DigestValue>llPXHgHp7MsATI8hTto/txdGFTyFQVTSULU2F18EvwU=</DigestValue>
    </Reference>
    <Reference Type="http://uri.etsi.org/01903#SignedProperties" URI="#idSignedProperties">
      <Transforms>
        <Transform Algorithm="http://www.w3.org/TR/2001/REC-xml-c14n-20010315"/>
      </Transforms>
      <DigestMethod Algorithm="http://www.w3.org/2001/04/xmlenc#sha256"/>
      <DigestValue>V7t+wo/1DGXAgYisqwD4FORzJiTAatShPQRwVJJL+sc=</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6DlYgJlICi6XwspDIb4HPsnS0fEjLPSFRf7W9uM1L0A=</DigestValue>
    </Reference>
  </SignedInfo>
  <SignatureValue>jBLOjigEjAQYfyZvL76WUDy3AjQe1Ew29W2lUibyb9RIohAmshbaNeVyKKriThuxAagAe0HfYmxU
YGUFLfjOJk+HEJYhcAo/xQnc+ikOnZPr+9JS4s1bkMvaptDnnnSTjHwD5twSUQhUYXiY2ZRRwkEH
Uuxj931lvRee1317uW6cFA4A/mR1f+wEdiLLy6zhSYDs3C4SFQcAt9cCWWBm87ZCYBimOJUfQkqW
2awPeD/1U0rzunh9DX/sCmxnsw0WBXCXfuYhGlqwcUyAJvO/OPo2NFfmg/ICa/CE/RpkwgE/0I6l
fiyCDmB3EkQRG5MIQs34tavQ/qy63eS4ec1HwQ==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2020-11-04T10:49:55Z</mdssi:Value>
        </mdssi:SignatureTime>
      </SignatureProperty>
    </SignatureProperties>
  </Object>
  <Object Id="idOfficeObject">
    <SignatureProperties>
      <SignatureProperty Id="idOfficeV1Details" Target="#idPackageSignature">
        <SignatureInfoV1 xmlns="http://schemas.microsoft.com/office/2006/digsig">
          <SetupID>{F3180EAB-60BF-4710-A591-794502F80995}</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2020-11-04T10:49:55Z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1g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3SxyD7VQOkGt49YdN6QNJiFT3FiN3xdkOqs1HmRo1tM=</DigestValue>
    </Reference>
    <Reference Type="http://www.w3.org/2000/09/xmldsig#Object" URI="#idOfficeObject">
      <DigestMethod Algorithm="http://www.w3.org/2001/04/xmlenc#sha256"/>
      <DigestValue>l87IYPXnkypNDpIkRvIkyogGa0O3wyApjWfMR2EluDw=</DigestValue>
    </Reference>
    <Reference Type="http://uri.etsi.org/01903#SignedProperties" URI="#idSignedProperties">
      <Transforms>
        <Transform Algorithm="http://www.w3.org/TR/2001/REC-xml-c14n-20010315"/>
      </Transforms>
      <DigestMethod Algorithm="http://www.w3.org/2001/04/xmlenc#sha256"/>
      <DigestValue>buio63lbloZVLhC1kd2MwECl5fGrZMi+Fn9BXzhnXOo=</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mTqSk9RoSkypqMU/el1Vdef3Bpvm/Uge3EMoKjkudys=</DigestValue>
    </Reference>
  </SignedInfo>
  <SignatureValue>UHWVvSL/AzHOW/1kRKnh7Z0O9mCO8qdDY9Yf1YvfukLNRR+0cFNWklNuO9XR5PdmH3JzbSjBO0dH
PnyCz09ntPSM5iOKVo79Zp8I09JFRrjRSMAC3PYK1UdHUueLvJG68WXq8nbZT16Tj0qn0b+ehev0
B4gIX9i8wHEvNSsajSJlh4Md1JBcp24lAR/4O8nnq4Ts3ZcguvgYtCch2Tc//OvPCo12BVgWDE4T
jLOnWWpYtwl8ZHhg8Ue7jR4XSmU8nU/l0km/CNuqpnk6ElbcccY2TPDzDoRsGMheZ7sYmDNh0tRb
WHyuaYoEK5PIKvMJrVUCB2mlJcCSu7arkBhw9g==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2020-11-04T10:50:02Z</mdssi:Value>
        </mdssi:SignatureTime>
      </SignatureProperty>
    </SignatureProperties>
  </Object>
  <Object Id="idOfficeObject">
    <SignatureProperties>
      <SignatureProperty Id="idOfficeV1Details" Target="#idPackageSignature">
        <SignatureInfoV1 xmlns="http://schemas.microsoft.com/office/2006/digsig">
          <SetupID>{BC827624-9B08-4FD0-BEF7-BA6F53E6387E}</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2020-11-04T10:50:02Z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RUrAAAAfqbJd6PIeqDCQFZ4JTd0Lk/HMVPSGy5uFiE4GypVJ0KnHjN9AAABWAMAAACcz+7S6ffb7fnC0t1haH0hMm8aLXIuT8ggOIwoRKslP58cK08AAAGvhQ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BtNHqQuXotwzkiRtHf9GsTzCR1C0T6myzcJX1c5IVeM=</DigestValue>
    </Reference>
    <Reference Type="http://www.w3.org/2000/09/xmldsig#Object" URI="#idOfficeObject">
      <DigestMethod Algorithm="http://www.w3.org/2001/04/xmlenc#sha256"/>
      <DigestValue>/YwntJ8621hx4rNejnLvRAdkV0bisYtHBTCWF+xeyTs=</DigestValue>
    </Reference>
    <Reference Type="http://uri.etsi.org/01903#SignedProperties" URI="#idSignedProperties">
      <Transforms>
        <Transform Algorithm="http://www.w3.org/TR/2001/REC-xml-c14n-20010315"/>
      </Transforms>
      <DigestMethod Algorithm="http://www.w3.org/2001/04/xmlenc#sha256"/>
      <DigestValue>qh21y0ksNmOR/pKMxMsY0qyEord8XAw/VG/zUJrrVg0=</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HONKZuGRrzoV7O2X575VC9302VcwnNVrP46Ra2N79Os=</DigestValue>
    </Reference>
  </SignedInfo>
  <SignatureValue>ifz0lAZxGapIIUsuOSfD4CxAb5LF6peT8g6hwJ36IM/klRSOwkxBWrRNP4mXxMyppSTZRNCz3lJ3
sMSrtr/KKAd6oK6Lt5Fb/JiDiKRfc3mBpFu7Ha0bgHljIyq7vIUd/PRQXww+nlJLpdHGGuieU9VY
Op2A+7nr4yi85xEj9rH3CVv954Bnw3wKsMGM0VzDKNyPeIkvj0Vk0R6TL80fcl8t9cNOZMsipVDC
nL8TrHIaC9FNTMNg+OIEB3j96RQNcGZdotUmRHlOHwQKNDoSsOGdyQPckFmX58vZvnO0a1Awn2mS
RZuhZozAgKKJlGJF34Wmv6EeAZ6miNGpFOaz+A==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2020-11-04T10:50:09Z</mdssi:Value>
        </mdssi:SignatureTime>
      </SignatureProperty>
    </SignatureProperties>
  </Object>
  <Object Id="idOfficeObject">
    <SignatureProperties>
      <SignatureProperty Id="idOfficeV1Details" Target="#idPackageSignature">
        <SignatureInfoV1 xmlns="http://schemas.microsoft.com/office/2006/digsig">
          <SetupID>{37D8BD5D-4356-46F8-8995-71543319C373}</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2020-11-04T10:50:09Z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ee8H/1cyLqtP/l4vecFzuJXEkrSht4Phb/Q1Zev0UI8=</DigestValue>
    </Reference>
    <Reference Type="http://www.w3.org/2000/09/xmldsig#Object" URI="#idOfficeObject">
      <DigestMethod Algorithm="http://www.w3.org/2001/04/xmlenc#sha256"/>
      <DigestValue>gkb+nBUgK6xcqqs+/ldGQ9FiHtc0T0x1gQIgvk9elek=</DigestValue>
    </Reference>
    <Reference Type="http://uri.etsi.org/01903#SignedProperties" URI="#idSignedProperties">
      <Transforms>
        <Transform Algorithm="http://www.w3.org/TR/2001/REC-xml-c14n-20010315"/>
      </Transforms>
      <DigestMethod Algorithm="http://www.w3.org/2001/04/xmlenc#sha256"/>
      <DigestValue>Dd0GYm0QPQf+fPthu6tDMgzWfxe2CtFjoFkKObEAlsU=</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6DlYgJlICi6XwspDIb4HPsnS0fEjLPSFRf7W9uM1L0A=</DigestValue>
    </Reference>
  </SignedInfo>
  <SignatureValue>zDCGUHoWoVXC7v33FnypIV7v4pDw3sPIJbK7VagkJ+4IIPNrhytTiflw/VEO3ILkuCxWxPkZRTBp
N8WBv+qdyVWVTA0TaHNJgv8afAEs9YyQazhAY5SGNhc26dsxIiy9LN5C/e1B16knIbpESgjimNv6
cPJQWCliB812c4fGuPN1EY5/4FlgBmU4WnYNvT3qP6aBPdUv7XL7J9M4y6BukS25FDnJHblWtuQP
b2meAIyZjeVYsvBapgaKNgIFM8c2u85+PCShSolcDS8TWNiQfqhG3eFu5mSmJd/y0LggsUCi9PjH
9DbAUTSLSpre+nxPn2dfF5/eleU8sLmGHzS4Gg==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2020-11-04T10:50:15Z</mdssi:Value>
        </mdssi:SignatureTime>
      </SignatureProperty>
    </SignatureProperties>
  </Object>
  <Object Id="idOfficeObject">
    <SignatureProperties>
      <SignatureProperty Id="idOfficeV1Details" Target="#idPackageSignature">
        <SignatureInfoV1 xmlns="http://schemas.microsoft.com/office/2006/digsig">
          <SetupID>{6F27BDA9-F392-40A6-9981-250195F8FDB1}</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2020-11-04T10:50:15Z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1g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8x3oHRalzGekhD2aNxeU4oAB16gaXjX2rMOaprv8yTA=</DigestValue>
    </Reference>
    <Reference Type="http://www.w3.org/2000/09/xmldsig#Object" URI="#idOfficeObject">
      <DigestMethod Algorithm="http://www.w3.org/2001/04/xmlenc#sha256"/>
      <DigestValue>eRQ3SUb1v8f19hQ33guKzvchhMCyCsDf21w8e3Oi6pM=</DigestValue>
    </Reference>
    <Reference Type="http://uri.etsi.org/01903#SignedProperties" URI="#idSignedProperties">
      <Transforms>
        <Transform Algorithm="http://www.w3.org/TR/2001/REC-xml-c14n-20010315"/>
      </Transforms>
      <DigestMethod Algorithm="http://www.w3.org/2001/04/xmlenc#sha256"/>
      <DigestValue>AiZbr5jTc9cdthFepW5kv0+BJCmXiUQ3nTdIXNlqknc=</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6DlYgJlICi6XwspDIb4HPsnS0fEjLPSFRf7W9uM1L0A=</DigestValue>
    </Reference>
  </SignedInfo>
  <SignatureValue>hIIX4vImdtnRy7for6o4fVbTR9m2cFU2E+SgrbQQzYAIit6fYauUErwJ+PCfPMavK8JiK4nMbghq
mJFeOBjEYAqN1+6GM321EiEBOLQxRv1mblzpFuJShIRztG1tg5CuIMCd1l7GcnwiJgX7xYF7xVKf
7t0/xLLQc8AhtnVigEskTz7SL1ahFEIdLJseWLENnt1dVoESRTx4oFv2NBEZ3R7TQjwp3CzPgMxh
s9PeQYz+S0tseCCPmXkLRSwfmbom1BRGpkK0t29AZ2HXyYN32wBJLuv6j2hI7w2O53EFlxIoMcza
Mg97zoIv1+SDwg9QS90WsspeqmEbhwH2ETDkpw==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2020-11-04T10:50:21Z</mdssi:Value>
        </mdssi:SignatureTime>
      </SignatureProperty>
    </SignatureProperties>
  </Object>
  <Object Id="idOfficeObject">
    <SignatureProperties>
      <SignatureProperty Id="idOfficeV1Details" Target="#idPackageSignature">
        <SignatureInfoV1 xmlns="http://schemas.microsoft.com/office/2006/digsig">
          <SetupID>{1CBCFBFB-DE09-4E0B-B6B6-1D8FC1ED039B}</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2020-11-04T10:50:21Z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1g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iEMx1kQCNpwm+qQbM76dFG5cZc2xDwDuWmcvI3VUOpA=</DigestValue>
    </Reference>
    <Reference Type="http://www.w3.org/2000/09/xmldsig#Object" URI="#idOfficeObject">
      <DigestMethod Algorithm="http://www.w3.org/2001/04/xmlenc#sha256"/>
      <DigestValue>t1Tpn58RNlyXN7YizVIjzFy+Er0o9eLCBWiQ8FouG9E=</DigestValue>
    </Reference>
    <Reference Type="http://uri.etsi.org/01903#SignedProperties" URI="#idSignedProperties">
      <Transforms>
        <Transform Algorithm="http://www.w3.org/TR/2001/REC-xml-c14n-20010315"/>
      </Transforms>
      <DigestMethod Algorithm="http://www.w3.org/2001/04/xmlenc#sha256"/>
      <DigestValue>NwfKqAzG30QuYTEE/RVd0aFeAs2AO1qWlIb1/Lj16XM=</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u5EG8upl6FzZSjitGqAmuvLd+HtNQMGqe/nTyhJLwzc=</DigestValue>
    </Reference>
  </SignedInfo>
  <SignatureValue>zZaDXEUJIUGHC/ZY3h4e9MKKtA9+Obrah5Xb7oSitXoEB1lhqrJ8QBraAY5P9buFqeGHcFg35NVD
5WDdFInWK5QyA4vlPk7O4y7AntudkKw/K4yt3u//0lnlY8U4CkurQsQSSSAfEWyzlIwmXyULj39S
C5PT43FCB5r5Dk+kBAAip2IqR6zqQWqN4oyApkAjhzZnKb6YfLLswmTVrdvdlBPPv69ejlq0pz4W
wd6YPXclJYKzDNaHv6rXvlzijecEGwBgjiiw+fwGNSjI0t51r70lkoRHU6Bp39TKnwk+7TXANZLQ
rGfW3kt34g1Yahsu2mY+2NaeG/26P125uRSfjQ==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2020-11-04T10:50:28Z</mdssi:Value>
        </mdssi:SignatureTime>
      </SignatureProperty>
    </SignatureProperties>
  </Object>
  <Object Id="idOfficeObject">
    <SignatureProperties>
      <SignatureProperty Id="idOfficeV1Details" Target="#idPackageSignature">
        <SignatureInfoV1 xmlns="http://schemas.microsoft.com/office/2006/digsig">
          <SetupID>{E852DC2E-29B2-4511-B5B0-66970180AEA5}</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2020-11-04T10:50:28Z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MlMAjyurQ0X8hkZmDm0kysbMjJn5azDtGVNI8W48c2o=</DigestValue>
    </Reference>
    <Reference Type="http://www.w3.org/2000/09/xmldsig#Object" URI="#idOfficeObject">
      <DigestMethod Algorithm="http://www.w3.org/2001/04/xmlenc#sha256"/>
      <DigestValue>BPXrzFSz2zZJhzDOQ8zGdhCGegWlFdPy/nItUriIPcY=</DigestValue>
    </Reference>
    <Reference Type="http://uri.etsi.org/01903#SignedProperties" URI="#idSignedProperties">
      <Transforms>
        <Transform Algorithm="http://www.w3.org/TR/2001/REC-xml-c14n-20010315"/>
      </Transforms>
      <DigestMethod Algorithm="http://www.w3.org/2001/04/xmlenc#sha256"/>
      <DigestValue>bo7ePVml4E19L2GJpe1/hKn3wER+efaCJDY0+MmRMGs=</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9mCfWkTxdF92EtH4qYMANXloRcdDdw+bUZ2graGBOTg=</DigestValue>
    </Reference>
  </SignedInfo>
  <SignatureValue>Qg1ceZK2Vh4n19vClaBuJoDIGTmCbllvfFfav9SJWgX2JPuQ03n2PX5YnH00cuZNVSegw/pEiZIA
alBuHN8dRv0d1OKpKOlM4+GatpLpu/aKYZsJyuBOcQ63oHW9W2zlqtLyqPBM5uMHDO5XJbDEv8qw
akehtLrJK8rErKNItPe4fCQ/m80EOsIuRszPpDr63/0bs+Gzi3ZJedEN7G2Ssxk9xYNaDaZqpXxu
JeDErhbKfOyHwqN7JXC9YjbTTTAggZ+/HxZrPNHKozDThowcL453j9d/sybi1EC/jX2/ucw32v3H
AbnGWBn30JaLKNMXQ5DyObnRnnod6fkgphU02g==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2020-11-04T10:50:36Z</mdssi:Value>
        </mdssi:SignatureTime>
      </SignatureProperty>
    </SignatureProperties>
  </Object>
  <Object Id="idOfficeObject">
    <SignatureProperties>
      <SignatureProperty Id="idOfficeV1Details" Target="#idPackageSignature">
        <SignatureInfoV1 xmlns="http://schemas.microsoft.com/office/2006/digsig">
          <SetupID>{339C773F-EF52-4AEF-9EF0-78273A20EB9D}</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2020-11-04T10:50:36Z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FCO25JMllg6WwElYM5ARIt00jiOlEjRIBHWgPEbEclQ=</DigestValue>
    </Reference>
    <Reference Type="http://www.w3.org/2000/09/xmldsig#Object" URI="#idOfficeObject">
      <DigestMethod Algorithm="http://www.w3.org/2001/04/xmlenc#sha256"/>
      <DigestValue>kL2cgDxYzEhlUg0JGydagSIM41PBk0lhysvrBINkd04=</DigestValue>
    </Reference>
    <Reference Type="http://uri.etsi.org/01903#SignedProperties" URI="#idSignedProperties">
      <Transforms>
        <Transform Algorithm="http://www.w3.org/TR/2001/REC-xml-c14n-20010315"/>
      </Transforms>
      <DigestMethod Algorithm="http://www.w3.org/2001/04/xmlenc#sha256"/>
      <DigestValue>ej0BOz0/taOZtoSh4lOtv5uqQnG/m7J7bS4gcsBfIJc=</DigestValue>
    </Reference>
    <Reference Type="http://www.w3.org/2000/09/xmldsig#Object" URI="#idValidSigLnImg">
      <DigestMethod Algorithm="http://www.w3.org/2001/04/xmlenc#sha256"/>
      <DigestValue>g7h88yoLMiMhx+0sDCfHvcLs2tzs9k4opvavTrzl5iE=</DigestValue>
    </Reference>
    <Reference Type="http://www.w3.org/2000/09/xmldsig#Object" URI="#idInvalidSigLnImg">
      <DigestMethod Algorithm="http://www.w3.org/2001/04/xmlenc#sha256"/>
      <DigestValue>HONKZuGRrzoV7O2X575VC9302VcwnNVrP46Ra2N79Os=</DigestValue>
    </Reference>
  </SignedInfo>
  <SignatureValue>Q+ICRWOx5l/bS+8si2Zhl/pZCB5bcucQpZjng00MIIlTnTK2+d1BrJly3/KGUP/m63rC6HYVUT03
nWp/RmOG8+yKJk8r3F5hzNgc4MhIkrI9xOaCkH6O/EUzadbbSbjMKRnEWiBvggpMJcfeRkWwlc4H
4nFj0Sfl2ujIaTkGU/EaLt9jliIEgiGHHza/e+rO3Kiy0UGDTZ6NS5h6YjFcLMt9YNjfCgNmFLxT
GpcyuowSZjWAHVeMTgBfbKN5KsmMRSPoze74MiJYWy3O4+Rz1Trhg5Q4m0DLvCa4xBEiU97voW/K
AbN/8tpsDi1s5nt/jOH3a1xpqi5r0K4TAss9FA==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2020-11-04T10:50:47Z</mdssi:Value>
        </mdssi:SignatureTime>
      </SignatureProperty>
    </SignatureProperties>
  </Object>
  <Object Id="idOfficeObject">
    <SignatureProperties>
      <SignatureProperty Id="idOfficeV1Details" Target="#idPackageSignature">
        <SignatureInfoV1 xmlns="http://schemas.microsoft.com/office/2006/digsig">
          <SetupID>{7DEF7707-F560-421F-952C-B9109340B322}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2020-11-04T10:50:47Z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0DFSXXbWH3DKXdoqPkEUl3wRIX4P/H9ZoHXC2UuaGyI=</DigestValue>
    </Reference>
    <Reference Type="http://www.w3.org/2000/09/xmldsig#Object" URI="#idOfficeObject">
      <DigestMethod Algorithm="http://www.w3.org/2001/04/xmlenc#sha256"/>
      <DigestValue>/PnO08FdPN73/C3ImU7aulWTTmC7WkSwoa9gRr5fVe8=</DigestValue>
    </Reference>
    <Reference Type="http://uri.etsi.org/01903#SignedProperties" URI="#idSignedProperties">
      <Transforms>
        <Transform Algorithm="http://www.w3.org/TR/2001/REC-xml-c14n-20010315"/>
      </Transforms>
      <DigestMethod Algorithm="http://www.w3.org/2001/04/xmlenc#sha256"/>
      <DigestValue>tQH2La+w8WIfFwQ8PBOJYhb9B7O9gueAv0oPfnVhy2Y=</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HONKZuGRrzoV7O2X575VC9302VcwnNVrP46Ra2N79Os=</DigestValue>
    </Reference>
  </SignedInfo>
  <SignatureValue>ZyHKCn/JNjLbhc5wO/l0InD3yZvqB8Yn9VaxEyh3gbOxLMv69ri9XOb8p0b0ciuLB9XHJ9DjSt2g
ksPidoaSH03jfxti6KnZGJTP5KR0D+50bU0YBf2mkIf5JHRUmx5QOvXc2kA9fXkfeC460uEr9neP
XTRCbESYtGp95mvbnpBVH41jwULqLvpd6NWypSs7MRuviANG3dlhJTLZcoVJap7Dr9M3cmEpiGNz
ams6FpVWkcQ5ZshNfeIYzaLOJwOoGlgeaMSfDEjvJx7jlpS0w+3pblY1y2Q0yc1Q/s4Qn79Qxp4g
mOlcr7avG7p0s9xkvECzH2NM8glcadb61APLqA==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2020-11-04T10:50:53Z</mdssi:Value>
        </mdssi:SignatureTime>
      </SignatureProperty>
    </SignatureProperties>
  </Object>
  <Object Id="idOfficeObject">
    <SignatureProperties>
      <SignatureProperty Id="idOfficeV1Details" Target="#idPackageSignature">
        <SignatureInfoV1 xmlns="http://schemas.microsoft.com/office/2006/digsig">
          <SetupID>{45A23CF4-8F25-4696-BEA9-50BACB807FD2}</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2020-11-04T10:50:53Z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q5p3M5dmWShV71ftNukXPsM54Uf03p6U0p092AU4VLA=</DigestValue>
    </Reference>
    <Reference Type="http://www.w3.org/2000/09/xmldsig#Object" URI="#idOfficeObject">
      <DigestMethod Algorithm="http://www.w3.org/2001/04/xmlenc#sha256"/>
      <DigestValue>XuXl/wr2kKaAAOSVH4arnVGpVB3kDJ130JZ2HDaaNpk=</DigestValue>
    </Reference>
    <Reference Type="http://uri.etsi.org/01903#SignedProperties" URI="#idSignedProperties">
      <Transforms>
        <Transform Algorithm="http://www.w3.org/TR/2001/REC-xml-c14n-20010315"/>
      </Transforms>
      <DigestMethod Algorithm="http://www.w3.org/2001/04/xmlenc#sha256"/>
      <DigestValue>tZaptfucQoij6aFl2NHaIfJX+RuEASnkTgh+9YHzIZk=</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bFXo/pOUF29VE6EW2ijWy9/3KuPoSV0GoNgHdTH8DgY=</DigestValue>
    </Reference>
  </SignedInfo>
  <SignatureValue>rx1o5f1DEpEmMg0elkqwl5cISykbjz8meIx+IrNGotH2S0PyhiUJ5+68PiAJ9PklsUv9LzJeptMZ
0gxhdR/XQmD/FUZZHifaRrLSPtBsm8XFZfs5MlJUfYjvUEzGFtg+io7M5A7CYwMYmfqDw3rLt0I2
LrDgy0y9oMLEXvi0wR3ndGzyomOPw4NGtkq5ukiHMUtgno0LoQ3T9CKy9+zy9FQlkxGJQZIbsJHg
8RS7qRXfWFAhFc49T94Z4pg3/mrePog7XJEPW7dIH2U+5J+MSfm8B1de7k4fjxFOhV1xXn+vaRod
7kxZdrejKZTyMOtByPNCHzBlwHhW6TJ9qSnv/g==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2020-11-04T10:51:01Z</mdssi:Value>
        </mdssi:SignatureTime>
      </SignatureProperty>
    </SignatureProperties>
  </Object>
  <Object Id="idOfficeObject">
    <SignatureProperties>
      <SignatureProperty Id="idOfficeV1Details" Target="#idPackageSignature">
        <SignatureInfoV1 xmlns="http://schemas.microsoft.com/office/2006/digsig">
          <SetupID>{8CF7A2D1-0D9F-4791-8081-FE33664F575D}</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2020-11-04T10:51:01Z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ELyouMBcafvK3szLoMROvuyEPN23y2JSb301UMB2lgw=</DigestValue>
    </Reference>
    <Reference Type="http://www.w3.org/2000/09/xmldsig#Object" URI="#idOfficeObject">
      <DigestMethod Algorithm="http://www.w3.org/2001/04/xmlenc#sha256"/>
      <DigestValue>ubk8tAhV/1xfLOIxG6tZ46oTT3Lxj5rGkGeUblINhoU=</DigestValue>
    </Reference>
    <Reference Type="http://uri.etsi.org/01903#SignedProperties" URI="#idSignedProperties">
      <Transforms>
        <Transform Algorithm="http://www.w3.org/TR/2001/REC-xml-c14n-20010315"/>
      </Transforms>
      <DigestMethod Algorithm="http://www.w3.org/2001/04/xmlenc#sha256"/>
      <DigestValue>tlJWgY3RdalwLnCGJu2iTzHmo+x4IpvCG5hE8UXZpgs=</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PQ6McqopVS5+JcBncAbKRDYMlDbq2nNZNL/XIdYmuoI=</DigestValue>
    </Reference>
  </SignedInfo>
  <SignatureValue>SxuohyZesoBzr03tS1F7Z7JiVBxDUyXyqE7T+BeuwGlQ8iU/GvUpwVqF1gakpLpXKsIxItyaRItL
j4nVOCO3XxxWuEHUfSYpYmJZo/kfznMooBGyooZHFegZ4DotBpD5bzh/FDSrJWCgmHgNn6vSg3Hb
J2PVLrlef3/c6Wot1lXNWtDc81L7/lW5LeSC/O84dkeYwkC8l5UlRvjpkW7NDT7ZZbpGdXJpQ/3E
M3IWfkLHt0BwCCSEYtRCWrtEyuCcIExXViQPMhdzUvgnPALJW+EehDMhDdI9mDhiPAAJud7E6KDd
rDZgq6blO4DMqAxzPIZ6YWLzP5LCE6/8mQIkUw==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2020-11-03T17:02:56Z</mdssi:Value>
        </mdssi:SignatureTime>
      </SignatureProperty>
    </SignatureProperties>
  </Object>
  <Object Id="idOfficeObject">
    <SignatureProperties>
      <SignatureProperty Id="idOfficeV1Details" Target="#idPackageSignature">
        <SignatureInfoV1 xmlns="http://schemas.microsoft.com/office/2006/digsig">
          <SetupID>{7B11C6DA-252E-41EC-BF07-E9BA7E8C1848}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2020-11-03T17:02:56Z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t5eGZD1bG5WoPvpGC+qnIPCiTxeEkO8TDISrAj2P59w=</DigestValue>
    </Reference>
    <Reference Type="http://www.w3.org/2000/09/xmldsig#Object" URI="#idOfficeObject">
      <DigestMethod Algorithm="http://www.w3.org/2001/04/xmlenc#sha256"/>
      <DigestValue>vS3Nv6UpbPOPIR+N21JBmStv3Msrzm4XPpu8ZmkmP4I=</DigestValue>
    </Reference>
    <Reference Type="http://uri.etsi.org/01903#SignedProperties" URI="#idSignedProperties">
      <Transforms>
        <Transform Algorithm="http://www.w3.org/TR/2001/REC-xml-c14n-20010315"/>
      </Transforms>
      <DigestMethod Algorithm="http://www.w3.org/2001/04/xmlenc#sha256"/>
      <DigestValue>UQG5d0jcA9FrLsfzFvtnIAW3EvgDcYMui6iz6AOxQck=</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9mCfWkTxdF92EtH4qYMANXloRcdDdw+bUZ2graGBOTg=</DigestValue>
    </Reference>
  </SignedInfo>
  <SignatureValue>Vbp+3yjhRntD0VgpZtRGx9aKn4tjKY4jlS9GC0x+7OPBMepH4ettYeWbzzxUFHF9At9uweV9hona
/nob2bx2KrrFDoXiO/Y6VwY9HUrCXT/PwUkx1pMG1lKZMjxiLaXpBcYnNOwgmVcBi1KrAqpoCabH
euz65z15PyO86sg/WBXu8LhFbIZUQqkO8htqBdPAQK/L8xQgLDkaL76+KcTsVJ8ACa1CfIHes5XN
+RUPsq7YT3jsXYwNyzJGDE67xs6Lasmr8gTYV6q5B7xQtXht2jWLgJwxG5fksqLoVuAV92PLI8cq
QPtQ1gS9osuhN1IIez51PlvFJ2P+H9TnNLodYQ==</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2020-11-04T10:51:12Z</mdssi:Value>
        </mdssi:SignatureTime>
      </SignatureProperty>
    </SignatureProperties>
  </Object>
  <Object Id="idOfficeObject">
    <SignatureProperties>
      <SignatureProperty Id="idOfficeV1Details" Target="#idPackageSignature">
        <SignatureInfoV1 xmlns="http://schemas.microsoft.com/office/2006/digsig">
          <SetupID>{75956611-CB20-44FC-BA11-C3D8870CDF44}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2020-11-04T10:51:12Z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c4NwAAAJzP7vT6/bTa8kRleixHhy1Nwi5PxiQtTnBwcJKSki81SRwtZAgOIwAAAAAAweD02+35gsLqZ5q6Jz1jNEJyOUZ4qamp+/v7////wdPeVnCJAQECRAAAAACv1/Ho8/ubzu6CwuqMudS3u769vb3////////////L5fZymsABAgMAAAAAAK/X8fz9/uLx+snk9uTy+vz9/v///////////////8vl9nKawAECA1gDAAAAotHvtdryxOL1xOL1tdry0+r32+350+r3tdryxOL1pdPvc5rAAQIDMT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wT7YXQXxIViv0oUwBG9rGQDXA1c+7KftO5S3EqhanHI=</DigestValue>
    </Reference>
    <Reference Type="http://www.w3.org/2000/09/xmldsig#Object" URI="#idOfficeObject">
      <DigestMethod Algorithm="http://www.w3.org/2001/04/xmlenc#sha256"/>
      <DigestValue>g66choU6MVWJ+DaUKlDf/WsuDy1bYHcIN5tTPytUEiE=</DigestValue>
    </Reference>
    <Reference Type="http://uri.etsi.org/01903#SignedProperties" URI="#idSignedProperties">
      <Transforms>
        <Transform Algorithm="http://www.w3.org/TR/2001/REC-xml-c14n-20010315"/>
      </Transforms>
      <DigestMethod Algorithm="http://www.w3.org/2001/04/xmlenc#sha256"/>
      <DigestValue>289uATvP1ZERcO73p4/dCF/GvKWAJLqpMtgZuPNgBF8=</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jO4ISPD51g9hoDvxO1UUr5UVh1KPzfX3nAYnDzIzy7A=</DigestValue>
    </Reference>
  </SignedInfo>
  <SignatureValue>OFNibIJldgN3WQdN0FFfO+JYJRCa0g7EUzd+nx6xn0gCrHNRi5Y5IJLqWNJjr0sGwePPbqBApVkx
JqQJp4Kivv0NqXJ0KnXNnfR92pc5X09btu6KFRbv62rJbwEIj7tg4mv1WQPYVTff+4UU8cLnbO2X
pakzticbU6OLt1DKEvESreCxUqWrDf12KE1UE5HETguF1Ru0FsNlnR8DuvMKYDKjgW0HDxNyLYJF
PaETMPIUIONWvFQERojUkb72PL7Ey4QP2Kx8x5YVfAbuL/9xwa1qa/BBpeUSGt3uiQg0l2JgE24a
G7V/q0JfhqubHSqsZxnfMZrbAwkaFkUPUV5Uxg==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2020-11-04T10:51:20Z</mdssi:Value>
        </mdssi:SignatureTime>
      </SignatureProperty>
    </SignatureProperties>
  </Object>
  <Object Id="idOfficeObject">
    <SignatureProperties>
      <SignatureProperty Id="idOfficeV1Details" Target="#idPackageSignature">
        <SignatureInfoV1 xmlns="http://schemas.microsoft.com/office/2006/digsig">
          <SetupID>{32E49E2C-5DB2-45BC-B105-72DBC99291B4}</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2020-11-04T10:51:20Z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RUrAAAAfqbJd6PIeqDCQFZ4JTd0Lk/HMVPSGy5uFiE4GypVJ0KnHjN9AAABWAMAAACcz+7S6ffb7fnC0t1haH0hMm8aLXIuT8ggOIwoRKslP58cK08AAAGvhQAAAMHg9P///////////+bm5k9SXjw/SzBRzTFU0y1NwSAyVzFGXwEBAlgDCA8mnM/u69/SvI9jt4tgjIR9FBosDBEjMVTUMlXWMVPRKUSeDxk4AAAAAAAAAADT6ff///////+Tk5MjK0krSbkvUcsuT8YVJFoTIFIrSbgtTcEQHEdJAAAAAJzP7vT6/bTa8kRleixHhy1Nwi5PxiQtTnBwcJKSki81SRwtZAgOI+4cAAAAweD02+35gsLqZ5q6Jz1jNEJyOUZ4qamp+/v7////wdPeVnCJAQECTgAAAACv1/Ho8/ubzu6CwuqMudS3u769vb3////////////L5fZymsABAgPtHgAAAK/X8fz9/uLx+snk9uTy+vz9/v///////////////8vl9nKawAECA+q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3msFcYjxNu/1ndJKGC04VhLH3zq7iCXMtPP6heQv2hA=</DigestValue>
    </Reference>
    <Reference Type="http://www.w3.org/2000/09/xmldsig#Object" URI="#idOfficeObject">
      <DigestMethod Algorithm="http://www.w3.org/2001/04/xmlenc#sha256"/>
      <DigestValue>h/iIRssCpWnfaQ+/6sCB8/hTd+rjC1cbCHYzLaAnTeE=</DigestValue>
    </Reference>
    <Reference Type="http://uri.etsi.org/01903#SignedProperties" URI="#idSignedProperties">
      <Transforms>
        <Transform Algorithm="http://www.w3.org/TR/2001/REC-xml-c14n-20010315"/>
      </Transforms>
      <DigestMethod Algorithm="http://www.w3.org/2001/04/xmlenc#sha256"/>
      <DigestValue>8MTMv/Y44mJOiaNDzqAwWJ+FxoOQEYYb/zW0K5uk/Yc=</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bFXo/pOUF29VE6EW2ijWy9/3KuPoSV0GoNgHdTH8DgY=</DigestValue>
    </Reference>
  </SignedInfo>
  <SignatureValue>Vlqnwp9l6fH5LIO1Mq6ygbts+leSOFsIs1YMcNNLi0+N/VmpiUXaaroECsKp6cq4d4o0sjfR88CD
kbvlO8aMvFpNj+mPWuYT62BN9Aeeyq6NoV3EWP9vzb6nP7aTOCvFMgi6wD98OVhIouv8jVkoWBDZ
B6F8xjei2LjSUcmJ2AD20YqgWK4Oz4Fww4qNgU1SWxlutHZbKMfqZxThYwdoVGcMYLtYaXjsQizK
OEBK4VB4ylsYHh+pTiFvy2wBz1d7079mJ6MicRWVDdainnFCAdGA06Czyusdbq6xSp0biDoERqJt
35brsTbgqAdts0pvNRMNstAgsnc9eJX0ocSXZw==</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2020-11-04T10:51:26Z</mdssi:Value>
        </mdssi:SignatureTime>
      </SignatureProperty>
    </SignatureProperties>
  </Object>
  <Object Id="idOfficeObject">
    <SignatureProperties>
      <SignatureProperty Id="idOfficeV1Details" Target="#idPackageSignature">
        <SignatureInfoV1 xmlns="http://schemas.microsoft.com/office/2006/digsig">
          <SetupID>{166E893A-7CFE-48C9-9E29-3DE6A5E590EB}</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2020-11-04T10:51:26Z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wAA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5Pio2YX8mVykVh1IP3N0RMhv7/FcdZde1uNa8DsM4f8=</DigestValue>
    </Reference>
    <Reference Type="http://www.w3.org/2000/09/xmldsig#Object" URI="#idOfficeObject">
      <DigestMethod Algorithm="http://www.w3.org/2001/04/xmlenc#sha256"/>
      <DigestValue>pVKO4aUVpkdYnT8IOVsiD1QpbG4AbAxbBU4GtTCg3zc=</DigestValue>
    </Reference>
    <Reference Type="http://uri.etsi.org/01903#SignedProperties" URI="#idSignedProperties">
      <Transforms>
        <Transform Algorithm="http://www.w3.org/TR/2001/REC-xml-c14n-20010315"/>
      </Transforms>
      <DigestMethod Algorithm="http://www.w3.org/2001/04/xmlenc#sha256"/>
      <DigestValue>IGDeotR08tTFDNkoviaOKOou5wyrPuPDvq+0KL/YFpk=</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JbPBn8GQwLcHXHhAAdtcom3qE6pSHjCSSc3oiUQ4nWE=</DigestValue>
    </Reference>
  </SignedInfo>
  <SignatureValue>e8stT4WQ/9e2teufO8scTAkthY1MqjaVf0esy+tSiM3SkcODJ9eJ5SoUlso2BIjgcTlCsGBncRD6
Rlj6Fr6+C5WCvaZwQwgv0wOYXhuGiwjkENVuG86gpa/BHvZrpv8ADk44piro4TM7DAPVdtvsJW/0
bEI88mTt9tm9U44ORy78Pq1/OA7MMTIONqhcI5K3OayyDLmMeWjXgekLEQjejJUGlvqtlW2DwVh3
EHQOzKnYSibiPldQYmwwnYiSKgvfOJJQOJ9OFYN2tK9z2B4/g57Czq9PjBO3WtyIMYqc9lYpEfAO
HyQI6/0YRy4V0egMAQmhCfR8Z37PWJIG4xHvtg==</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2020-11-04T10:51:44Z</mdssi:Value>
        </mdssi:SignatureTime>
      </SignatureProperty>
    </SignatureProperties>
  </Object>
  <Object Id="idOfficeObject">
    <SignatureProperties>
      <SignatureProperty Id="idOfficeV1Details" Target="#idPackageSignature">
        <SignatureInfoV1 xmlns="http://schemas.microsoft.com/office/2006/digsig">
          <SetupID>{0AA28E59-B3D7-4500-B051-0761809B245C}</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2020-11-04T10:51:44Z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1g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4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BVLZR6YB+Tvd8UxHIOBNaa0NEoblIVxHf9hoxRTvbSQ=</DigestValue>
    </Reference>
    <Reference Type="http://www.w3.org/2000/09/xmldsig#Object" URI="#idOfficeObject">
      <DigestMethod Algorithm="http://www.w3.org/2001/04/xmlenc#sha256"/>
      <DigestValue>z7BPLzHbvrtJHFLMTXn4h152kHk6YuJoW04a14k092g=</DigestValue>
    </Reference>
    <Reference Type="http://uri.etsi.org/01903#SignedProperties" URI="#idSignedProperties">
      <Transforms>
        <Transform Algorithm="http://www.w3.org/TR/2001/REC-xml-c14n-20010315"/>
      </Transforms>
      <DigestMethod Algorithm="http://www.w3.org/2001/04/xmlenc#sha256"/>
      <DigestValue>jmWtXc6LMv1djCd0qAzQvxSCtQztHiP23GOsXT+EU68=</DigestValue>
    </Reference>
    <Reference Type="http://www.w3.org/2000/09/xmldsig#Object" URI="#idValidSigLnImg">
      <DigestMethod Algorithm="http://www.w3.org/2001/04/xmlenc#sha256"/>
      <DigestValue>Zmf98iaviYl5PnIK24EpdOHUGSUqejOKeOTfz5iYdZc=</DigestValue>
    </Reference>
    <Reference Type="http://www.w3.org/2000/09/xmldsig#Object" URI="#idInvalidSigLnImg">
      <DigestMethod Algorithm="http://www.w3.org/2001/04/xmlenc#sha256"/>
      <DigestValue>6DlYgJlICi6XwspDIb4HPsnS0fEjLPSFRf7W9uM1L0A=</DigestValue>
    </Reference>
  </SignedInfo>
  <SignatureValue>jYJAf7zgY+t39gukOPbGHIo5i59yxkcHms7h9LerJ12SA+9l4XFcVNDN77+Mb6K4HJj9M8i4Wb6g
3m2zCiHCRZHVWF/OdMqCY4Xbf1ZjKTZQ8J0QNPd2txg6owHHnt179fFGtnT2HDxPr4OCKNxg58Aa
oxOUOgkMlz70d+ngiBlg0hziiqhTnpYGcTTs3P7qaR1BbFXOv+gRhQw5VjSeAGyQkwkAHDA6IzcT
GoDGbb1Nya0yfvQMRszhWVa1/A02UuuCr/j+aFa2YmJRimJuCJhyrRnD1AUSMHkykqafBbpFFQIo
OZ4hlkdNFaXp0v/X63gvwDlvlgu6UQY47RDKbA==</SignatureValue>
  <KeyInfo>
    <X509Data>
      <X509Certificate>MIIHwDCCBaigAwIBAgIQVKAD9IJT/0xc1JSPB9OyHzANBgkqhkiG9w0BAQsFADBPMRcwFQYDVQQFEw5SVUMgODAwODAwOTktMDELMAkGA1UEBhMCUFkxETAPBgNVBAoMCFZJVCBTLkEuMRQwEgYDVQQDEwtDQS1WSVQgUy5BLjAeFw0xOTA1MDkyMDU4NTRaFw0yMTA1MDkyMDU4NTRaMIGaMQ8wDQYDVQQqDAZST05BTEQxGTAXBgNVBAQMEETDnFJLU0VOIEZFREVSQVUxETAPBgNVBAUTCENJODc0MTE3MSAwHgYDVQQDDBdST05BTEQgRMOcUktTRU4gRkVERVJBVTERMA8GA1UECwwIRklSTUEgRjIxFzAVBgNVBAoMDlBFUlNPTkEgRklTSUNBMQswCQYDVQQGEwJQWTCCASIwDQYJKoZIhvcNAQEBBQADggEPADCCAQoCggEBAM/yGVb9QLngmFMRqvfUuOYQGdOaB6rc4a9cA0e+fjZihoEdiy3zQq+3iDiqMKpztpMxV3Y/4Mp9srBcCqs2PS4hwcar5JI4GvKzO++5d0cl/mKnA2V8w+FeL8B3caqSmI+2HmAuun1kQqYIZTzxpjO1yERA4ps1OkhVEP1zfw22hYAW2tKlvV2PYKFomNGw4PhRv08/iqSXYE14LREjMoUQy5leUa5W+5/kcv8JXfYnzYyL8Z475BVYTC9fdLWu0AN8scs6UqzLXfzOxIXgDjrgG2guWbebSTaLEFPcCIChcE903k2EPe7cPEA1vdJb7vxG8LwKcFgtjHuPhmxyXnMCAwEAAaOCA0owggNGMAwGA1UdEwEB/wQCMAAwDgYDVR0PAQH/BAQDAgXgMCwGA1UdJQEB/wQiMCAGCCsGAQUFBwMEBggrBgEFBQcDAgYKKwYBBAGCNxQCAjAdBgNVHQ4EFgQUITHR+whsl1iQju31axl8L96fM7g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SRFVFUktTRU5AVElHTy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NPoTEcjH4sMooryXwIsMfqE7LQ9vZJ4qapn4uphMnFLSA9WprAMO2HTX7EDNFVd77wYm4Rx/efl1Q5oOo/bFmxSvf1CXllCI7T3pzwbH2OffQ8bgTP34Giw9SkH7tFmwLpEzc1nK9op18nwMFXsPoaHd3IjiP4CRevYVq9Nlc5O96XCe4047qqpEAtwW5X0YO8qHZekreLkaurWJeinRPGI2ddqucyKAZMLlBkSptjhxMfsKMSWM+gW+fAOboSKbB51Gw5FOpHEmHTVR4e6fOZSJrkUrhm2ksD+c7pAEfov0JMbW2rIFbHetu/CllfUJ8+NCLwSCIpNOk775jsjyJMUTzQ3XYNct0k9bQU1w61ZIB6TO+Q63TakukN50QEzJBOMGkLVpRZEkFbdjvTqji2zXnHoVxkWJiErxLgQAVm6DsFPaSoZtCEd9affZdOPwuh4zZ2kJzKMZW6xsv2Zil+OhIzgTWmS9IRiV3Id8gEO6BMVqYIhrQd38A1x5HzRK4TOBzOFBOe3AfiBQIu7pGGSbsFVLBiTZkQf9s+hSSKrbrgu8D2r1RdWUquUhwjAd+pHNvgUsEhtWX92dPIsMMQNZwc3iGZ6wI7FYoVbXInNA3VeWWHfP9OKcxePVeGDCKQH7mWC53H9dIm4XJI7ieBrCwkALE8YPbWYNziG6IP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2020-11-04T10:51:52Z</mdssi:Value>
        </mdssi:SignatureTime>
      </SignatureProperty>
    </SignatureProperties>
  </Object>
  <Object Id="idOfficeObject">
    <SignatureProperties>
      <SignatureProperty Id="idOfficeV1Details" Target="#idPackageSignature">
        <SignatureInfoV1 xmlns="http://schemas.microsoft.com/office/2006/digsig">
          <SetupID>{DC292CEE-0017-4A45-A2C6-6F871DF44519}</SetupID>
          <SignatureText>Ronald Dürksen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2020-11-04T10:51:52Z</xd:SigningTime>
          <xd:SigningCertificate>
            <xd:Cert>
              <xd:CertDigest>
                <DigestMethod Algorithm="http://www.w3.org/2001/04/xmlenc#sha256"/>
                <DigestValue>nSmsPR2I+JDa6+15TzunIiidEL0G1K+n3Q3yAGJp36M=</DigestValue>
              </xd:CertDigest>
              <xd:IssuerSerial>
                <X509IssuerName>CN=CA-VIT S.A., O=VIT S.A., C=PY, SERIALNUMBER=RUC 80080099-0</X509IssuerName>
                <X509SerialNumber>112485999362533567911892006348464042527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DGHwAAXg8AACBFTUYAAAEAkBsAAKo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CHpMfK/38AABMAFAAAAAAAyD32yv9/AAAgQi0F+H8AAKykx8r/fwAAAAAAAAAAAAAgQi0F+H8AAJm2Mvk0AAAAAAAAAAAAAADuI59WMnMAANNnQcr/fwAASAAAAAAAAABkKfbK/38AAIAB/8r/fwAAgCv2ygAAAAABAAAAAAAAAMg99sr/fwAAAAAtBfh/AAAAAAAAAAAAAAAAAAA0AAAAsaelA/h/AAAAAAAAAAAAAAAAAAAAAAAA4JAMAEEBAAD4uDL5NAAAAHALAAAAAAAAAAAAAAAAAAAAAAAAAAAAAAAAAAAAAAAAcLgy+TQAAACnnMfKZHYACAAAAAAlAAAADAAAAAEAAAAYAAAADAAAAAAAAAISAAAADAAAAAEAAAAeAAAAGAAAAMMAAAAEAAAA9wAAABEAAAAlAAAADAAAAAEAAABUAAAAhAAAAMQAAAAEAAAA9QAAABAAAAABAAAAOiz+QVXV9UHEAAAABAAAAAkAAABMAAAAAAAAAAAAAAAAAAAA//////////9gAAAANAAvADEAMQAvADIAMAAyADAA//8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FwAAACI3rwD+H8AAAkAAAABAAAASK7IA/h/AAAAAAAAAAAAAAAAAAAAAAAAEQAAABEAAABo4TL5NAAAAAAAAAAAAAAAAAAAAAAAAADeS59WMnMAAAAAAAAAAAAA/////zQAAAAAAAAAAAAAAOCQDABBAQAA0OAy+QAAAACADFkDQQEAAAcAAAAAAAAAULbPdkEBAAAM4DL5NAAAAGDgMvk0AAAAsaelA/h/AAARAAAAQQEAAOOzvu0AAAAAMECWAEEBAAAQdpYAQQEAAAzgMvk0AAAABwAAADQAAAAAAAAAAAAAAAAAAAAAAAAAAAAAAAAAAABwAf/K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IjevAP4fwAAAgAAAAAAAABIrsgD+H8AAAAAAAAAAAAAAAAAAAAAAACI52UHQQEAAAIAAAAAAAAAAAAAAAAAAAAAAAAAAAAAAJ6an1YycwAAALgWAEEBAAAQUnoDQQEAAAAAAAAAAAAA4JAMAEEBAAAoEDL5AAAAAOD///8AAAAABgAAAAAAAAACAAAAAAAAAEwPMvk0AAAAoA8y+TQAAACxp6UD+H8AAP////8AAAAAOCM8ygAAAAD+//////////+gPMr/fwAATA8y+TQAAAAGAAAA/38AAAAAAAAAAAAAAAAAAAAAAAAAAAAAAAAAAOTmzwNkdgAIAAAAACUAAAAMAAAAAwAAABgAAAAMAAAAAAAAAhIAAAAMAAAAAQAAABYAAAAMAAAACAAAAFQAAABUAAAACgAAACcAAAAeAAAASgAAAAEAAAA6LP5BVdX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kAAABHAAAAKQAAADMAAABxAAAAFQAAACEA8AAAAAAAAAAAAAAAgD8AAAAAAAAAAAAAgD8AAAAAAAAAAAAAAAAAAAAAAAAAAAAAAAAAAAAAAAAAACUAAAAMAAAAAAAAgCgAAAAMAAAABAAAAFIAAABwAQAABAAAAPD///8AAAAAAAAAAAAAAACQAQAAAAAAAQAAAABzAGUAZwBvAGUAIAB1AGkAAAAAAAAAAAAAAAAAAAAAAAAAAAAAAAAAAAAAAAAAAAAAAAAAAAAAAAAAAAAAAAAAAAAAAAAAAAAAAAAAiN68A/h/AAAwAAAAAAAAAEiuyAP4fwAAAAAAAAAAAAAAAAAAAAAAADjnZQdBAQAAAQAAAP9/AAAAAAAAAAAAAAAAAAAAAAAAfp2fVjJzAAABAAAAAAAAANCyTQpBAQAAAAAAAAAAAADgkAwAQQEAAIgPMvkAAAAA8P///wAAAAAJAAAAAAAAAAMAAAAAAAAArA4y+TQAAAAADzL5NAAAALGnpQP4fwAAAAAAAAAAAADo+TfKAAAAAAjQbMr/fwAAgA4y+TQAAACsDjL5NAAAAAkAAAAAAAAAAAAAAAAAAAAAAAAAAAAAAAAAAAAAAAAA5ObPA2R2AAgAAAAAJQAAAAwAAAAEAAAAGAAAAAwAAAAAAAACEgAAAAwAAAABAAAAHgAAABgAAAApAAAAMwAAAJoAAABIAAAAJQAAAAwAAAAEAAAAVAAAAKAAAAAqAAAAMwAAAJgAAABHAAAAAQAAADos/kFV1fVBKgAAADMAAAAOAAAATAAAAAAAAAAAAAAAAAAAAP//////////aAAAAFIAbwBuAGEAbABkACAARAD8AHIAawBzAGUAbgAKAAAACQAAAAkAAAAIAAAABAAAAAkAAAAEAAAACwAAAAkAAAAGAAAACA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EAAAACgAAAFAAAACEAAAAXAAAAAEAAAA6LP5BVdX1QQoAAABQAAAAFAAAAEwAAAAAAAAAAAAAAAAAAAD//////////3QAAABMAEkAQwAuACAAUgBPAE4AQQBMAEQAIABEAFUARQBSAEsAUwBFAE4ABQAAAAMAAAAHAAAAAwAAAAMAAAAHAAAACQAAAAgAAAAHAAAABQAAAAgAAAADAAAACAAAAAgAAAAGAAAABwAAAAYAAAAGAAAABgAAAAg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8AAAACgAAAGAAAABGAAAAbAAAAAEAAAA6LP5BVdX1QQoAAABgAAAACAAAAEwAAAAAAAAAAAAAAAAAAAD//////////1wAAABDAE8ATgBUAEEARABPAFIABwAAAAkAAAAIAAAABgAAAAcAAAAIAAAACQAAAAcAAABLAAAAQAAAADAAAAAFAAAAIAAAAAEAAAABAAAAEAAAAAAAAAAAAAAAAAEAAIAAAAAAAAAAAAAAAAABAACAAAAAJQAAAAwAAAACAAAAJwAAABgAAAAFAAAAAAAAAP///wAAAAAAJQAAAAwAAAAFAAAATAAAAGQAAAAJAAAAcAAAAOIAAAB8AAAACQAAAHAAAADaAAAADQAAACEA8AAAAAAAAAAAAAAAgD8AAAAAAAAAAAAAgD8AAAAAAAAAAAAAAAAAAAAAAAAAAAAAAAAAAAAAAAAAACUAAAAMAAAAAAAAgCgAAAAMAAAABQAAACUAAAAMAAAAAQAAABgAAAAMAAAAAAAAAhIAAAAMAAAAAQAAABYAAAAMAAAAAAAAAFQAAAAgAQAACgAAAHAAAADhAAAAfAAAAAEAAAA6LP5BVdX1QQoAAABwAAAAIwAAAEwAAAAEAAAACQAAAHAAAADjAAAAfQAAAJQAAABGAGkAcgBtAGEAZABvACAAcABvAHIAOgAgAFIATwBOAEEATABEACAARADcAFIASwBTAEUATgAgAEYARQBEAEUAUgBBAFUAAAAGAAAAAwAAAAQAAAAJAAAABgAAAAcAAAAHAAAAAwAAAAcAAAAHAAAABAAAAAMAAAADAAAABwAAAAkAAAAIAAAABwAAAAUAAAAIAAAAAwAAAAgAAAAIAAAABwAAAAYAAAAGAAAABgAAAAgAAAADAAAABgAAAAYAAAAIAAAABgAAAAcAAAAHAAAACAAAABYAAAAMAAAAAAAAACUAAAAMAAAAAgAAAA4AAAAUAAAAAAAAABAAAAAUAAAA</Object>
  <Object Id="idInvalidSigLnImg">AQAAAGwAAAAAAAAAAAAAAP8AAAB/AAAAAAAAAAAAAADGHwAAXg8AACBFTUYAAAEAMB8AALAAAAAGAAAAAAAAAAAAAAAAAAAAVgUAAAADAACyAQAA7AAAAAAAAAAAAAAAAAAAAFCfBgDgm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YAwAAAAcKDQcKDQcJDQ4WMShFrjFU1TJV1gECBAIDBAECBQoRKyZBowsTMQAAAAAAfqbJd6PIeqDCQFZ4JTd0Lk/HMVPSGy5uFiE4GypVJ0KnHjN9AAABWAMAAACcz+7S6ffb7fnC0t1haH0hMm8aLXIuT8ggOIwoRKslP58cK08AAAEAAAAAAMHg9P///////////+bm5k9SXjw/SzBRzTFU0y1NwSAyVzFGXwEBAlgDCA8mnM/u69/SvI9jt4tgjIR9FBosDBEjMVTUMlXWMVPRKUSeDxk4AAAAAAAAAADT6ff///////+Tk5MjK0krSbkvUcsuT8YVJFoTIFIrSbgtTcEQHEdJAAAAAJzP7vT6/bTa8kRleixHhy1Nwi5PxiQtTnBwcJKSki81SRwtZAgOIwAAAAAAweD02+35gsLqZ5q6Jz1jNEJyOUZ4qamp+/v7////wdPeVnCJAQECTgAAAACv1/Ho8/ubzu6CwuqMudS3u769vb3////////////L5fZymsABAgMAAAAAAK/X8fz9/uLx+snk9uTy+vz9/v///////////////8vl9nKawAECA1gDAAAAotHvtdryxOL1xOL1tdry0+r32+350+r3tdryxOL1pdPvc5rAAQIDMTAAAABpj7ZnjrZqj7Zqj7ZnjrZtkbdukrdtkbdnjrZqj7ZojrZ3rdUCAwRYA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h6THyv9/AAATABQAAAAAAMg99sr/fwAAIEItBfh/AACspMfK/38AAAAAAAAAAAAAIEItBfh/AACZtjL5NAAAAAAAAAAAAAAA7iOfVjJzAADTZ0HK/38AAEgAAAAAAAAAZCn2yv9/AACAAf/K/38AAIAr9soAAAAAAQAAAAAAAADIPfbK/38AAAAALQX4fwAAAAAAAAAAAAAAAAAANAAAALGnpQP4fwAAAAAAAAAAAAAAAAAAAAAAAOCQDABBAQAA+Lgy+TQAAABwCwAAAAAAAAAAAAAAAAAAAAAAAAAAAAAAAAAAAAAAAHC4Mvk0AAAAp5zHymR2AAgAAAAAJQAAAAwAAAABAAAAGAAAAAwAAAD/AAACEgAAAAwAAAABAAAAHgAAABgAAAAiAAAABAAAAHIAAAARAAAAJQAAAAwAAAABAAAAVAAAAKgAAAAjAAAABAAAAHAAAAAQAAAAAQAAADos/kFV1fV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AAAABcAAAAiN68A/h/AAAJAAAAAQAAAEiuyAP4fwAAAAAAAAAAAAAAAAAAAAAAABEAAAARAAAAaOEy+TQAAAAAAAAAAAAAAAAAAAAAAAAA3kufVjJzAAAAAAAAAAAAAP////80AAAAAAAAAAAAAADgkAwAQQEAANDgMvkAAAAAgAxZA0EBAAAHAAAAAAAAAFC2z3ZBAQAADOAy+TQAAABg4DL5NAAAALGnpQP4fwAAEQAAAEEBAADjs77tAAAAADBAlgBBAQAAEHaWAEEBAAAM4DL5NAAAAAcAAAA0AAAAAAAAAAAAAAAAAAAAAAAAAAAAAAAAAAAAcAH/y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CI3rwD+H8AAAIAAAAAAAAASK7IA/h/AAAAAAAAAAAAAAAAAAAAAAAAiOdlB0EBAAACAAAAAAAAAAAAAAAAAAAAAAAAAAAAAACemp9WMnMAAAC4FgBBAQAAEFJ6A0EBAAAAAAAAAAAAAOCQDABBAQAAKBAy+QAAAADg////AAAAAAYAAAAAAAAAAgAAAAAAAABMDzL5NAAAAKAPMvk0AAAAsaelA/h/AAD/////AAAAADgjPMoAAAAA/v//////////oDzK/38AAEwPMvk0AAAABgAAAP9/AAAAAAAAAAAAAAAAAAAAAAAAAAAAAAAAAADk5s8DZHYACAAAAAAlAAAADAAAAAMAAAAYAAAADAAAAAAAAAISAAAADAAAAAEAAAAWAAAADAAAAAgAAABUAAAAVAAAAAoAAAAnAAAAHgAAAEoAAAABAAAAOiz+QVXV9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ZAAAARwAAACkAAAAzAAAAcQAAABUAAAAhAPAAAAAAAAAAAAAAAIA/AAAAAAAAAAAAAIA/AAAAAAAAAAAAAAAAAAAAAAAAAAAAAAAAAAAAAAAAAAAlAAAADAAAAAAAAIAoAAAADAAAAAQAAABSAAAAcAEAAAQAAADw////AAAAAAAAAAAAAAAAkAEAAAAAAAEAAAAAcwBlAGcAbwBlACAAdQBpAAAAAAAAAAAAAAAAAAAAAAAAAAAAAAAAAAAAAAAAAAAAAAAAAAAAAAAAAAAAAAAAAAAAAAAAAAAAAAAAAIjevAP4fwAAMAAAAAAAAABIrsgD+H8AAAAAAAAAAAAAAAAAAAAAAAA452UHQQEAAAEAAAD/fwAAAAAAAAAAAAAAAAAAAAAAAH6dn1YycwAAAQAAAAAAAADQsk0KQQEAAAAAAAAAAAAA4JAMAEEBAACIDzL5AAAAAPD///8AAAAACQAAAAAAAAADAAAAAAAAAKwOMvk0AAAAAA8y+TQAAACxp6UD+H8AAAAAAAAAAAAA6Pk3ygAAAAAI0GzK/38AAIAOMvk0AAAArA4y+TQAAAAJAAAAAAAAAAAAAAAAAAAAAAAAAAAAAAAAAAAAAAAAAOTmzwNkdgAIAAAAACUAAAAMAAAABAAAABgAAAAMAAAAAAAAAhIAAAAMAAAAAQAAAB4AAAAYAAAAKQAAADMAAACaAAAASAAAACUAAAAMAAAABAAAAFQAAACgAAAAKgAAADMAAACYAAAARwAAAAEAAAA6LP5BVdX1QSoAAAAzAAAADgAAAEwAAAAAAAAAAAAAAAAAAAD//////////2gAAABSAG8AbgBhAGwAZAAgAEQA/AByAGsAcwBlAG4ACgAAAAkAAAAJAAAACAAAAAQAAAAJAAAABAAAAAsAAAAJAAAABgAAAAg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xAAAAAoAAABQAAAAhAAAAFwAAAABAAAAOiz+QVXV9UEKAAAAUAAAABQAAABMAAAAAAAAAAAAAAAAAAAA//////////90AAAATABJAEMALgAgAFIATwBOAEEATABEACAARABVAEUAUgBLAFMARQBOAAUAAAADAAAABwAAAAMAAAADAAAABwAAAAkAAAAIAAAABwAAAAUAAAAIAAAAAwAAAAgAAAAIAAAABgAAAAcAAAAGAAAABgAAAAYAAAAI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fAAAAAoAAABgAAAARgAAAGwAAAABAAAAOiz+QVXV9UEKAAAAYAAAAAgAAABMAAAAAAAAAAAAAAAAAAAA//////////9cAAAAQwBPAE4AVABBAEQATwBSAAcAAAAJAAAACAAAAAYAAAAHAAAACAAAAAkAAAAHAAAASwAAAEAAAAAwAAAABQAAACAAAAABAAAAAQAAABAAAAAAAAAAAAAAAAABAACAAAAAAAAAAAAAAAAAAQAAgAAAACUAAAAMAAAAAgAAACcAAAAYAAAABQAAAAAAAAD///8AAAAAACUAAAAMAAAABQAAAEwAAABkAAAACQAAAHAAAADiAAAAfAAAAAkAAABwAAAA2gAAAA0AAAAhAPAAAAAAAAAAAAAAAIA/AAAAAAAAAAAAAIA/AAAAAAAAAAAAAAAAAAAAAAAAAAAAAAAAAAAAAAAAAAAlAAAADAAAAAAAAIAoAAAADAAAAAUAAAAlAAAADAAAAAEAAAAYAAAADAAAAAAAAAISAAAADAAAAAEAAAAWAAAADAAAAAAAAABUAAAAIAEAAAoAAABwAAAA4QAAAHwAAAABAAAAOiz+QVXV9UEKAAAAcAAAACMAAABMAAAABAAAAAkAAABwAAAA4wAAAH0AAACUAAAARgBpAHIAbQBhAGQAbwAgAHAAbwByADoAIABSAE8ATgBBAEwARAAgAEQA3ABSAEsAUwBFAE4AIABGAEUARABFAFIAQQBVAEUABgAAAAMAAAAEAAAACQAAAAYAAAAHAAAABwAAAAMAAAAHAAAABwAAAAQAAAADAAAAAwAAAAcAAAAJAAAACAAAAAcAAAAFAAAACAAAAAMAAAAIAAAACAAAAAcAAAAGAAAABgAAAAYAAAAIAAAAAwAAAAYAAAAGAAAACAAAAAYAAAAHAAAABwAAAAg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f8GiRiobxX+jFd5NHZpL1PmfymNDUQeU4ohRUv57gwI=</DigestValue>
    </Reference>
    <Reference Type="http://www.w3.org/2000/09/xmldsig#Object" URI="#idOfficeObject">
      <DigestMethod Algorithm="http://www.w3.org/2001/04/xmlenc#sha256"/>
      <DigestValue>C+UrgZtttWbyXoCZEnsI4ZxVg4K5f2mBilvT3ih6jUs=</DigestValue>
    </Reference>
    <Reference Type="http://uri.etsi.org/01903#SignedProperties" URI="#idSignedProperties">
      <Transforms>
        <Transform Algorithm="http://www.w3.org/TR/2001/REC-xml-c14n-20010315"/>
      </Transforms>
      <DigestMethod Algorithm="http://www.w3.org/2001/04/xmlenc#sha256"/>
      <DigestValue>TGhd7yM2VR6rkVwLJ70+66nVb0jveekOmQ/biwdeIuE=</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T6I2M5nI/nMZe0PuVjItjsw8OlBiDeBE9dl3qoKbrCM=</DigestValue>
    </Reference>
  </SignedInfo>
  <SignatureValue>s/13aVevAMDTas54r0mZCKA8/ESUwxOQA1ScH7KUYVLdikQyNS/15UcfI0sUyZG0eAEa9Jm5KFwi
4M+PuevUnYZ/jTOQRt5e4MiOrVU3iCo/SxxSQeBc0i/nt7mlannbBfIoQdBebDwB6YQneHyrus/N
vfO0wLfXSbvolzfgFn96IZVaziBlYDNAVhONkgkS5MKxtNIYQ43orOlbFttrcB0ZZhQE27iN//mS
GpqCk79UPIQDIKIwf8Pxv2u29EarQX2uofCowrdPJHE0du5u2ABA9ffTTV8M9BjfzxFOIEt9cYH/
CBWv0GhJwHVuaEFwFpWfVnbrlRWTm/rir3QMVA==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2020-11-03T17:03:02Z</mdssi:Value>
        </mdssi:SignatureTime>
      </SignatureProperty>
    </SignatureProperties>
  </Object>
  <Object Id="idOfficeObject">
    <SignatureProperties>
      <SignatureProperty Id="idOfficeV1Details" Target="#idPackageSignature">
        <SignatureInfoV1 xmlns="http://schemas.microsoft.com/office/2006/digsig">
          <SetupID>{49B6189F-0B53-4B8C-8C92-817913135096}</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2020-11-03T17:03:02Z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BEX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ykXi3/k+aKXOBVaFRh9PxBVuH4wVeaCyeJD3T2G93RQ=</DigestValue>
    </Reference>
    <Reference Type="http://www.w3.org/2000/09/xmldsig#Object" URI="#idOfficeObject">
      <DigestMethod Algorithm="http://www.w3.org/2001/04/xmlenc#sha256"/>
      <DigestValue>94hgOEzt0p3T5LXmVHXs7i8C40SCDFdcxRz429UpUqs=</DigestValue>
    </Reference>
    <Reference Type="http://uri.etsi.org/01903#SignedProperties" URI="#idSignedProperties">
      <Transforms>
        <Transform Algorithm="http://www.w3.org/TR/2001/REC-xml-c14n-20010315"/>
      </Transforms>
      <DigestMethod Algorithm="http://www.w3.org/2001/04/xmlenc#sha256"/>
      <DigestValue>28lOw9ZMji9e7zckqsUrLrQXx3XlsQ5HNpUOYoaTSis=</DigestValue>
    </Reference>
    <Reference Type="http://www.w3.org/2000/09/xmldsig#Object" URI="#idValidSigLnImg">
      <DigestMethod Algorithm="http://www.w3.org/2001/04/xmlenc#sha256"/>
      <DigestValue>f2AFc2VQCNR8diVzqd0OewAywvFhdbXxOHn9J3pyVhE=</DigestValue>
    </Reference>
    <Reference Type="http://www.w3.org/2000/09/xmldsig#Object" URI="#idInvalidSigLnImg">
      <DigestMethod Algorithm="http://www.w3.org/2001/04/xmlenc#sha256"/>
      <DigestValue>CYdBDF3Ea0IVzJW9/kHGZO27Au14rIaqSqEnk1xSvu8=</DigestValue>
    </Reference>
  </SignedInfo>
  <SignatureValue>SDOSWHx8JOrDR0jpNYDLZXEmU4FfI6XSflPFu/dqB0hVIhG9iH4WL7KJ9gMAMvJZONpQ31jRwUMB
eLQBc3yLF63MnswkGgL1zd5lkQWMKVQRkvTo0NfArPUPzxx2qPxOlaVHU4qRYoIKgOYil74dF0Al
vqUatf/QY9vyd+rT4wum0AbaFC6omG/H9BHEHgLID65WswGJeN2jtNmoLLa7vTKPg3YBk1t01LEI
tk10Z5Ta3/mPlamGJB0vbrgxhjWuXKr3Lz6Xhh/u3tJiqxKm+0NM48JlrrN5pVH4EoVpnFBOHbrF
NgqRdxVz6dtEgaPZ/ea2rQ4ykhVozT8muetDaQ==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2020-11-14T12:53:46Z</mdssi:Value>
        </mdssi:SignatureTime>
      </SignatureProperty>
    </SignatureProperties>
  </Object>
  <Object Id="idOfficeObject">
    <SignatureProperties>
      <SignatureProperty Id="idOfficeV1Details" Target="#idPackageSignature">
        <SignatureInfoV1 xmlns="http://schemas.microsoft.com/office/2006/digsig">
          <SetupID>{EF433AE7-EE2B-40A5-8190-F5ABA63EAA13}</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2020-11-14T12:53:46Z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UDgAAAAcKDQcKDQcJDQ4WMShFrjFU1TJV1gECBAIDBAECBQoRKyZBowsTMQBqAAAAfqbJd6PIeqDCQFZ4JTd0Lk/HMVPSGy5uFiE4GypVJ0KnHjN9AAAB6wEAAACcz+7S6ffb7fnC0t1haH0hMm8aLXIuT8ggOIwoRKslP58cK08AAAHCDgAAAMHg9P///////////+bm5k9SXjw/SzBRzTFU0y1NwSAyVzFGXwEBAsQXCA8mnM/u69/SvI9jt4tgjIR9FBosDBEjMVTUMlXWMVPRKUSeDxk4AAAApaoAAADT6ff///////+Tk5MjK0krSbkvUcsuT8YVJFoTIFIrSbgtTcEQHEcK6AAAAJzP7vT6/bTa8kRleixHhy1Nwi5PxiQtTnBwcJKSki81SRwtZAgOI+kBAAAAweD02+35gsLqZ5q6Jz1jNEJyOUZ4qamp+/v7////wdPeVnCJAQECzekAAACv1/Ho8/ubzu6CwuqMudS3u769vb3////////////L5fZymsABAgMMCgAAAK/X8fz9/uLx+snk9uTy+vz9/v///////////////8vl9nKawAECA5BAAAAAotHvtdryxOL1xOL1tdry0+r32+350+r3tdryxOL1pdPvc5rAAQIDEw4AAABpj7ZnjrZqj7Zqj7ZnjrZtkbdukrdtkbdnjrZqj7ZojrZ3rdUCAwTBN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K0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H4V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50wxrFUtS2zkTceWwHenJnibHZiEou6sV+oll6mShyk=</DigestValue>
    </Reference>
    <Reference Type="http://www.w3.org/2000/09/xmldsig#Object" URI="#idOfficeObject">
      <DigestMethod Algorithm="http://www.w3.org/2001/04/xmlenc#sha256"/>
      <DigestValue>Jnf2ezsJk9sgQF4uzWxCiP5q115p0mDyZQHinhNtxdI=</DigestValue>
    </Reference>
    <Reference Type="http://uri.etsi.org/01903#SignedProperties" URI="#idSignedProperties">
      <Transforms>
        <Transform Algorithm="http://www.w3.org/TR/2001/REC-xml-c14n-20010315"/>
      </Transforms>
      <DigestMethod Algorithm="http://www.w3.org/2001/04/xmlenc#sha256"/>
      <DigestValue>Jixzi/YnUpQ9F2AeyD0MH7lk2bJS1lA7OZepYNPGduk=</DigestValue>
    </Reference>
    <Reference Type="http://www.w3.org/2000/09/xmldsig#Object" URI="#idValidSigLnImg">
      <DigestMethod Algorithm="http://www.w3.org/2001/04/xmlenc#sha256"/>
      <DigestValue>zme8mf9b7nzOxPHu6aRB/fVlE3IhtwO6meJbDRLLels=</DigestValue>
    </Reference>
    <Reference Type="http://www.w3.org/2000/09/xmldsig#Object" URI="#idInvalidSigLnImg">
      <DigestMethod Algorithm="http://www.w3.org/2001/04/xmlenc#sha256"/>
      <DigestValue>Tobvni8hRTTDKmZHEVIn57ZjgGjH73s/RErLU0LulzY=</DigestValue>
    </Reference>
  </SignedInfo>
  <SignatureValue>fHmYl3brSn0l0RYE8COxEX+9PDdrIUk4OxdY2K2ZU18y1MX2UdWeUmutKVJ1AcyK/1ipFM2Qo8Ln
q11hnD1CqfEPcPUZhW6a0MLme1uZ2IDZEbJF7I1dK5npEGRJ3rHyTzUR2bDEDouQ13fTxkCM2i1F
SEEwosJ1E+fFAKKmXVrW5iO8eSV5FKtniay8WKTdounbDhbBe3CNIIm8HX3QVhqO6fDkEREL56nd
XxJLgEDejxPfadW/gXXLG6Win8gCvUbiPHtXWANvJMRWJ/swOnIUditfjIJrSnoc5cLThK4r5plT
RCSQEOfMxKPWkpt1hYp+MemY6X7olMd/30sqjw==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2020-11-14T12:54:19Z</mdssi:Value>
        </mdssi:SignatureTime>
      </SignatureProperty>
    </SignatureProperties>
  </Object>
  <Object Id="idOfficeObject">
    <SignatureProperties>
      <SignatureProperty Id="idOfficeV1Details" Target="#idPackageSignature">
        <SignatureInfoV1 xmlns="http://schemas.microsoft.com/office/2006/digsig">
          <SetupID>{A57D56FE-5967-446F-B458-2FDAE78BBB1D}</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2020-11-14T12:54:19Z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1c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H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gD8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JmZ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IQ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JmZ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U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ekM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GXrWWm28575FbEU3lc067E21ez8jbwpfQ5nLlj72NBo=</DigestValue>
    </Reference>
    <Reference Type="http://www.w3.org/2000/09/xmldsig#Object" URI="#idOfficeObject">
      <DigestMethod Algorithm="http://www.w3.org/2001/04/xmlenc#sha256"/>
      <DigestValue>pUEs7HItJddLZl3fu5og49mILrW10AtSuFFo9jOj8UQ=</DigestValue>
    </Reference>
    <Reference Type="http://uri.etsi.org/01903#SignedProperties" URI="#idSignedProperties">
      <Transforms>
        <Transform Algorithm="http://www.w3.org/TR/2001/REC-xml-c14n-20010315"/>
      </Transforms>
      <DigestMethod Algorithm="http://www.w3.org/2001/04/xmlenc#sha256"/>
      <DigestValue>9g+jzUUbAGjarSzL0j7tpIDoqmI65FHeYsK/y2QdBNI=</DigestValue>
    </Reference>
    <Reference Type="http://www.w3.org/2000/09/xmldsig#Object" URI="#idValidSigLnImg">
      <DigestMethod Algorithm="http://www.w3.org/2001/04/xmlenc#sha256"/>
      <DigestValue>LBLPquGcPvHB+DeoTzrvuXx3zvYYOQtEfQcID1Rwbbs=</DigestValue>
    </Reference>
    <Reference Type="http://www.w3.org/2000/09/xmldsig#Object" URI="#idInvalidSigLnImg">
      <DigestMethod Algorithm="http://www.w3.org/2001/04/xmlenc#sha256"/>
      <DigestValue>dekCIbO9ombSNsc7BJXcIZFWzQS03wL1jOKzAJahb2U=</DigestValue>
    </Reference>
  </SignedInfo>
  <SignatureValue>XtozVvXj7ivkKhSh7QFd8OoJtCax9ArewPPN7GKgbxk9m9yUrjqXuhr7yi2yh8ROl6+evrIS902v
Jo+N34vrlEpJRigY9QV0vqXZ1k1daGxmxMC7cm5Si3by6hURDZrdmV12/2OTZlKu64AEwoy88h8D
CfIEswB/N1odGosw7pbxwHFhlu+DDhQNmv2Y3ahorwX7luMmIbYkthIdBc4noF89mg/PBSNQfwdt
+qFI3S5jXh6+GPs0PmccFGJqPEB3xsKbWDxWq95dqeSTvnPdhDz9vQjaNFsDH3aA6KlMFWGXEPSC
zXdezEVAtHC1yK0NBiHjTIe9sEmXwbDK2B/x+A==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2020-11-14T12:54:39Z</mdssi:Value>
        </mdssi:SignatureTime>
      </SignatureProperty>
    </SignatureProperties>
  </Object>
  <Object Id="idOfficeObject">
    <SignatureProperties>
      <SignatureProperty Id="idOfficeV1Details" Target="#idPackageSignature">
        <SignatureInfoV1 xmlns="http://schemas.microsoft.com/office/2006/digsig">
          <SetupID>{681BA6A0-9056-4183-85ED-F39E2BE83B18}</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2020-11-14T12:54:39Z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BgQ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hE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Do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LSfDMxC7N5NpgTpKA2S0snz8Nzu4gEs/hQuG+qx5mMw=</DigestValue>
    </Reference>
    <Reference Type="http://www.w3.org/2000/09/xmldsig#Object" URI="#idOfficeObject">
      <DigestMethod Algorithm="http://www.w3.org/2001/04/xmlenc#sha256"/>
      <DigestValue>yd0X43KGBkaKAuNglFfXtR3dLbcdtZ7vISqmulMrjaI=</DigestValue>
    </Reference>
    <Reference Type="http://uri.etsi.org/01903#SignedProperties" URI="#idSignedProperties">
      <Transforms>
        <Transform Algorithm="http://www.w3.org/TR/2001/REC-xml-c14n-20010315"/>
      </Transforms>
      <DigestMethod Algorithm="http://www.w3.org/2001/04/xmlenc#sha256"/>
      <DigestValue>AqWRTrXSFL+4MmCLZWmaQwBoXk66YnSwpe13Tgza07w=</DigestValue>
    </Reference>
    <Reference Type="http://www.w3.org/2000/09/xmldsig#Object" URI="#idValidSigLnImg">
      <DigestMethod Algorithm="http://www.w3.org/2001/04/xmlenc#sha256"/>
      <DigestValue>9I99eUHtHtK55T0ihyQycvloOwnA6/5y83m30wTbCU8=</DigestValue>
    </Reference>
    <Reference Type="http://www.w3.org/2000/09/xmldsig#Object" URI="#idInvalidSigLnImg">
      <DigestMethod Algorithm="http://www.w3.org/2001/04/xmlenc#sha256"/>
      <DigestValue>JXLmc+NXUjQaqiEy9SCXlaOLdghcZ7hOx2ZyiSDqsFo=</DigestValue>
    </Reference>
  </SignedInfo>
  <SignatureValue>Bj3lH8Ski6pFW8opzeYRKTqTbb1gHpal8g+LKBgd2d0tSXJC9hh/WtVQDBHxp+yCfVs+MumJik8k
qYQvWOYU21AfiilHx4g3GfWGsYga00RTlDvPMs97MdvP4QjEVaGSthqeQQZMKJdeeouoFNvm6b7Z
BXnFq36dIxpMFlx947BW9LaUB0zuJHmijgs9rFAqX1kdyjkaByvEc4qk7jfgWZ48DDJTqnk1lx1Z
Y+w38VHFiJYH7Xw+JZEp/1zLbHnvFYW1oZbZbOJbfaw7GzJwNWV/GNHlTu8gd1JNAbrGzAR8bgAV
9bOeihlQ6T2tZ8kEbeXWfwinIEMGkCeCoBWfbA==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2020-11-14T12:54:52Z</mdssi:Value>
        </mdssi:SignatureTime>
      </SignatureProperty>
    </SignatureProperties>
  </Object>
  <Object Id="idOfficeObject">
    <SignatureProperties>
      <SignatureProperty Id="idOfficeV1Details" Target="#idPackageSignature">
        <SignatureInfoV1 xmlns="http://schemas.microsoft.com/office/2006/digsig">
          <SetupID>{0951C0CF-05B1-4570-9FAE-D49442F121F8}</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2020-11-14T12:54:52Z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QU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ZooAAAAfqbJd6PIeqDCQFZ4JTd0Lk/HMVPSGy5uFiE4GypVJ0KnHjN9AAABaZEAAACcz+7S6ffb7fnC0t1haH0hMm8aLXIuT8ggOIwoRKslP58cK08AAAEAAAAAAMHg9P///////////+bm5k9SXjw/SzBRzTFU0y1NwSAyVzFGXwEBAgAACA8mnM/u69/SvI9jt4tgjIR9FBosDBEjMVTUMlXWMVPRKUSeDxk4AAAA5WgAAADT6ff///////+Tk5MjK0krSbkvUcsuT8YVJFoTIFIrSbgtTcEQHEerwwAAAJzP7vT6/bTa8kRleixHhy1Nwi5PxiQtTnBwcJKSki81SRwtZAgOIwAAAAAAweD02+35gsLqZ5q6Jz1jNEJyOUZ4qamp+/v7////wdPeVnCJAQECAAAAAACv1/Ho8/ubzu6CwuqMudS3u769vb3////////////L5fZymsABAgOnugAAAK/X8fz9/uLx+snk9uTy+vz9/v///////////////8vl9nKawAECA9ixAAAAotHvtdryxOL1xOL1tdry0+r32+350+r3tdryxOL1pdPvc5rAAQIDAAAAAABpj7ZnjrZqj7Zqj7ZnjrZtkbdukrdtkbdnjrZqj7ZojrZ3rdUCAwQAAAAAAAAAAAAAAAAAAAAAAAAAAAAAAAAAAAAAAAAAAAAAAAAAAAAAAAAAAOv5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ekM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sbIK4/BgUlucKe7ccqqiyRau3ArNbCSXmGj0VPKDP/M=</DigestValue>
    </Reference>
    <Reference Type="http://www.w3.org/2000/09/xmldsig#Object" URI="#idOfficeObject">
      <DigestMethod Algorithm="http://www.w3.org/2001/04/xmlenc#sha256"/>
      <DigestValue>KIHTDDbKfcEyDpHKMTF2qlakD2twUTMThwAKv7kYOJU=</DigestValue>
    </Reference>
    <Reference Type="http://uri.etsi.org/01903#SignedProperties" URI="#idSignedProperties">
      <Transforms>
        <Transform Algorithm="http://www.w3.org/TR/2001/REC-xml-c14n-20010315"/>
      </Transforms>
      <DigestMethod Algorithm="http://www.w3.org/2001/04/xmlenc#sha256"/>
      <DigestValue>VhL3DuY+mayjyK7B202ZOIGk706gSvJJOoO3ezyEX44=</DigestValue>
    </Reference>
    <Reference Type="http://www.w3.org/2000/09/xmldsig#Object" URI="#idValidSigLnImg">
      <DigestMethod Algorithm="http://www.w3.org/2001/04/xmlenc#sha256"/>
      <DigestValue>Y4muwrA8xIA6IxtiEIumMRah+aJPsH72DA+6FdBLaoY=</DigestValue>
    </Reference>
    <Reference Type="http://www.w3.org/2000/09/xmldsig#Object" URI="#idInvalidSigLnImg">
      <DigestMethod Algorithm="http://www.w3.org/2001/04/xmlenc#sha256"/>
      <DigestValue>it8vNT61rPmqxw6tDibY3vFJEIfmHZElg8cMjDChJDQ=</DigestValue>
    </Reference>
  </SignedInfo>
  <SignatureValue>WwAQmAw+uuHb0WEQzmetZ3NdXhMGmiRdb2vrBXzv9LyYAKBBel/1rCrJdPriLBJ1ne8tnmMvzJic
gF3OmAZl6RcN9TtPr6wmKu6y/iVw8TL7nil8eqh0iRjr0l4qWkc12UfXEpDOijkwLF+mxWlUHShC
1NpkR4dQ2hAFM/lwvTDyZGNXZ64CJ5ShScKvK8XfsBKtOA9cS+gAJAzvtwRODC0oLBa+2DjWXd/X
GF9/b2+pYhe3hRnHGuc4DoVMVAh9nNn2noXqAc+nMQ3QoMk9BYpFgBjJT34o4H8Nkj8g1w19KzO0
ffvipLYnWiwM98VjyWSeV4JZwVahkOO1QkecnQ==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2020-11-14T12:55:06Z</mdssi:Value>
        </mdssi:SignatureTime>
      </SignatureProperty>
    </SignatureProperties>
  </Object>
  <Object Id="idOfficeObject">
    <SignatureProperties>
      <SignatureProperty Id="idOfficeV1Details" Target="#idPackageSignature">
        <SignatureInfoV1 xmlns="http://schemas.microsoft.com/office/2006/digsig">
          <SetupID>{F632E636-BDE0-45FF-98F2-ACF56019C39E}</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2020-11-14T12:55:06Z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Dp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uEE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Do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ekM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zPFc6NkERigbdlHVt7tQaEU1rHkKpqBNRK2p1Jl5Knc=</DigestValue>
    </Reference>
    <Reference Type="http://www.w3.org/2000/09/xmldsig#Object" URI="#idOfficeObject">
      <DigestMethod Algorithm="http://www.w3.org/2001/04/xmlenc#sha256"/>
      <DigestValue>AuGgFdzE9/9gqMQh+cdqnFySwc7+8b2sqIl9kkmHRPw=</DigestValue>
    </Reference>
    <Reference Type="http://uri.etsi.org/01903#SignedProperties" URI="#idSignedProperties">
      <Transforms>
        <Transform Algorithm="http://www.w3.org/TR/2001/REC-xml-c14n-20010315"/>
      </Transforms>
      <DigestMethod Algorithm="http://www.w3.org/2001/04/xmlenc#sha256"/>
      <DigestValue>UucB7gANavDXxLZdljsFaCDQGEcOIgh8Vfdxb7DmSts=</DigestValue>
    </Reference>
    <Reference Type="http://www.w3.org/2000/09/xmldsig#Object" URI="#idValidSigLnImg">
      <DigestMethod Algorithm="http://www.w3.org/2001/04/xmlenc#sha256"/>
      <DigestValue>WLsGuR3t/lhf7SjEd7K8UAQ6PMGdMfB/QFEEoEhoUHQ=</DigestValue>
    </Reference>
    <Reference Type="http://www.w3.org/2000/09/xmldsig#Object" URI="#idInvalidSigLnImg">
      <DigestMethod Algorithm="http://www.w3.org/2001/04/xmlenc#sha256"/>
      <DigestValue>WmbUqqxpexmbIVQhJ7DLsJGB9+6yvXugJHHL6ILga/k=</DigestValue>
    </Reference>
  </SignedInfo>
  <SignatureValue>f6Zw52mwolz4MahOvWFvJ2g/nGUyZxiJIfwAq6QCV8QyBYByn5OFaX7X+e1AwZExY+Jj2D2rVL6b
ZZATt+OGWnnFrmqKgD3GyhU6OJfcMJxQRG66/pUOq1Y/pstHnH1CMMFo9waAEpdkAkGuOzOnNFqy
MhXbtGoGVRzG/Ltxbe0bZBmrlYNomaM8qkbqyiJEJUNFu8K+litFA5iXEAPWwLamlQP6eA/+LY7r
3W8IGj6zmR0EjzriV+9v3Ey5VWKZ61g7iE0Njo3jSZf/kEcw0TPJOFOxLMIGqLsjkB/JoYsaDRKX
wFn8jdKPCZxwlWdlkI+LdEanMX6G+sVmOlbVCQ==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2020-11-14T12:55:16Z</mdssi:Value>
        </mdssi:SignatureTime>
      </SignatureProperty>
    </SignatureProperties>
  </Object>
  <Object Id="idOfficeObject">
    <SignatureProperties>
      <SignatureProperty Id="idOfficeV1Details" Target="#idPackageSignature">
        <SignatureInfoV1 xmlns="http://schemas.microsoft.com/office/2006/digsig">
          <SetupID>{DB3FF9F3-161B-494A-8FE0-FCCD9AABBB75}</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2020-11-14T12:55:16Z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iEM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IQAAAAcKDQcKDQcJDQ4WMShFrjFU1TJV1gECBAIDBAECBQoRKyZBowsTMfQeAAAAfqbJd6PIeqDCQFZ4JTd0Lk/HMVPSGy5uFiE4GypVJ0KnHjN9AAABdSEAAACcz+7S6ffb7fnC0t1haH0hMm8aLXIuT8ggOIwoRKslP58cK08AAAH0HgAAAMHg9P///////////+bm5k9SXjw/SzBRzTFU0y1NwSAyVzFGXwEBAuUeCA8mnM/u69/SvI9jt4tgjIR9FBosDBEjMVTUMlXWMVPRKUSeDxk4AAAAdh4AAADT6ff///////+Tk5MjK0krSbkvUcsuT8YVJFoTIFIrSbgtTcEQHEf2HgAAAJzP7vT6/bTa8kRleixHhy1Nwi5PxiQtTnBwcJKSki81SRwtZAgOI3ceAAAAweD02+35gsLqZ5q6Jz1jNEJyOUZ4qamp+/v7////wdPeVnCJAQECdx4AAACv1/Ho8/ubzu6CwuqMudS3u769vb3////////////L5fZymsABAgM/FgAAAK/X8fz9/uLx+snk9uTy+vz9/v///////////////8vl9nKawAECA+EbAAAAotHvtdryxOL1xOL1tdry0+r32+350+r3tdryxOL1pdPvc5rAAQIDNB4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//gEfBw9Mh6MZwc5zbn/s/3gMiyPYvoCpvysVWljQZY=</DigestValue>
    </Reference>
    <Reference Type="http://www.w3.org/2000/09/xmldsig#Object" URI="#idOfficeObject">
      <DigestMethod Algorithm="http://www.w3.org/2001/04/xmlenc#sha256"/>
      <DigestValue>yFhee+8khW0eG1iXKur4gmjZZSG+/fW5XN7wolBKTwE=</DigestValue>
    </Reference>
    <Reference Type="http://uri.etsi.org/01903#SignedProperties" URI="#idSignedProperties">
      <Transforms>
        <Transform Algorithm="http://www.w3.org/TR/2001/REC-xml-c14n-20010315"/>
      </Transforms>
      <DigestMethod Algorithm="http://www.w3.org/2001/04/xmlenc#sha256"/>
      <DigestValue>r6fbKzX5DRo+HcTL6BfXZx7C5medPwQI6VqDTcA3sFQ=</DigestValue>
    </Reference>
    <Reference Type="http://www.w3.org/2000/09/xmldsig#Object" URI="#idValidSigLnImg">
      <DigestMethod Algorithm="http://www.w3.org/2001/04/xmlenc#sha256"/>
      <DigestValue>BboI9e2q+cMysLT73bTKTehq0IX0GnxBzJjhfsS/tlo=</DigestValue>
    </Reference>
    <Reference Type="http://www.w3.org/2000/09/xmldsig#Object" URI="#idInvalidSigLnImg">
      <DigestMethod Algorithm="http://www.w3.org/2001/04/xmlenc#sha256"/>
      <DigestValue>WU6GM0VaZfjhPtoDIHDZWnlqTE/5IWGEikqmKhpcLbg=</DigestValue>
    </Reference>
  </SignedInfo>
  <SignatureValue>btlOMV6lDUhwz+sQJCHMlTpcQG7cMCJxmSscgM4eEK8PQMrYEXgL2E5zNHMS7FvBucdDMPpb+asz
SCAheaskBFQlufywPFY7l66UhoXdDVXB2jL2lS6ladhNdjX0Cit3KZXeNm3AlLBwxH+XCHwm05gA
QHnGYwLsD2PU8WCtCZfx64uNHXQSQ7EJpg46rU8MAeRGul2d0BejB6DM5enUQlZQl5ZBYVvFVGn0
CbSFZNBIFksGWTK2MOTfgvjw9WhDxtcVEZxzDJ6pIw5NmYVOerkd0Yq55SWPKpSIKArU5iQ1KuZi
oS3hyrE/HneFspi3wE2iFcV7muPeT6zJrnHN5Q==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2020-11-14T12:55:27Z</mdssi:Value>
        </mdssi:SignatureTime>
      </SignatureProperty>
    </SignatureProperties>
  </Object>
  <Object Id="idOfficeObject">
    <SignatureProperties>
      <SignatureProperty Id="idOfficeV1Details" Target="#idPackageSignature">
        <SignatureInfoV1 xmlns="http://schemas.microsoft.com/office/2006/digsig">
          <SetupID>{58F950CA-8AC4-4CAB-9BBF-9D4AEA3C86D5}</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2020-11-14T12:55:27Z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n0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jAQAAAAcKDQcKDQcJDQ4WMShFrjFU1TJV1gECBAIDBAECBQoRKyZBowsTMQAAAAAAfqbJd6PIeqDCQFZ4JTd0Lk/HMVPSGy5uFiE4GypVJ0KnHjN9AAABAAAAAACcz+7S6ffb7fnC0t1haH0hMm8aLXIuT8ggOIwoRKslP58cK08AAAHjAQAAAMHg9P///////////+bm5k9SXjw/SzBRzTFU0y1NwSAyVzFGXwEBAgAACA8mnM/u69/SvI9jt4tgjIR9FBosDBEjMVTUMlXWMVPRKUSeDxk4AAAAAAAAAADT6ff///////+Tk5MjK0krSbkvUcsuT8YVJFoTIFIrSbgtTcEQHEfjAQAAAJzP7vT6/bTa8kRleixHhy1Nwi5PxiQtTnBwcJKSki81SRwtZAgOIwAAAAAAweD02+35gsLqZ5q6Jz1jNEJyOUZ4qamp+/v7////wdPeVnCJAQECAAAAAACv1/Ho8/ubzu6CwuqMudS3u769vb3////////////L5fZymsABAgMAAAAAAK/X8fz9/uLx+snk9uTy+vz9/v///////////////8vl9nKawAECAwAAAAAAotHvtdryxOL1xOL1tdry0+r32+350+r3tdryxOL1pdPvc5rAAQID1v8AAABpj7ZnjrZqj7Zqj7ZnjrZtkbdukrdtkbdnjrZqj7ZojrZ3rdUCAwSt/wAAAAAAAAAAAAAAAAAAAAAAAAAAAAAAAAAAAAAAAAAAAAAAAAAAAAAAANb2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ekM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RnZqyjIjNESvnWfZKPzaTmKnpuRCPHEiQljhjWL7rVE=</DigestValue>
    </Reference>
    <Reference Type="http://www.w3.org/2000/09/xmldsig#Object" URI="#idOfficeObject">
      <DigestMethod Algorithm="http://www.w3.org/2001/04/xmlenc#sha256"/>
      <DigestValue>TY5ap9derEzxO0Inb50qHaUK+coCa8P3VTFieLhW9vM=</DigestValue>
    </Reference>
    <Reference Type="http://uri.etsi.org/01903#SignedProperties" URI="#idSignedProperties">
      <Transforms>
        <Transform Algorithm="http://www.w3.org/TR/2001/REC-xml-c14n-20010315"/>
      </Transforms>
      <DigestMethod Algorithm="http://www.w3.org/2001/04/xmlenc#sha256"/>
      <DigestValue>STGMx4AZkwy7C0UUi62KT6lSO/V/uiQ5qhKvE+44LEc=</DigestValue>
    </Reference>
    <Reference Type="http://www.w3.org/2000/09/xmldsig#Object" URI="#idValidSigLnImg">
      <DigestMethod Algorithm="http://www.w3.org/2001/04/xmlenc#sha256"/>
      <DigestValue>tlukGJKFLO/G75Q9XyiC/UrYSD5ssXYZJrq3LXEXypA=</DigestValue>
    </Reference>
    <Reference Type="http://www.w3.org/2000/09/xmldsig#Object" URI="#idInvalidSigLnImg">
      <DigestMethod Algorithm="http://www.w3.org/2001/04/xmlenc#sha256"/>
      <DigestValue>dekCIbO9ombSNsc7BJXcIZFWzQS03wL1jOKzAJahb2U=</DigestValue>
    </Reference>
  </SignedInfo>
  <SignatureValue>UpNI+pT4pV4L6D0D2xcN8BOaV7cKJWD00cYU20FMBfrl6f7MUcu4V4iGbMNg81U4Mcgf7X+KzCw4
kZBoHhejTaQiLofHReV0BVka/NjFdauBLoDCSWGpppTMjxsAQRLsE/ezJelxTezQGCdI3esONknB
q4JTt+ONjbcyeRTuhI/1SxJ8HZ2W+H+/8jm2watmJXimgU6dHVeSISVtzfUFgXDJeU/HLoIJj48W
/CB9fx1Uhh91S/zN86Y7AOcd/V0radMMbnb2NcWs21+tAj/qNknH+54rBBalLHPcjWgtYDQ2Go/h
1l2LpsfCuvHndu83ovh4eerDIo9raPQc+dNb0w==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2020-11-14T12:55:37Z</mdssi:Value>
        </mdssi:SignatureTime>
      </SignatureProperty>
    </SignatureProperties>
  </Object>
  <Object Id="idOfficeObject">
    <SignatureProperties>
      <SignatureProperty Id="idOfficeV1Details" Target="#idPackageSignature">
        <SignatureInfoV1 xmlns="http://schemas.microsoft.com/office/2006/digsig">
          <SetupID>{13FC50B6-3E07-42D7-BF05-0AEF287E5D71}</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2020-11-14T12:55:37Z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vk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Do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VqIxze+fds6N6PvoymssDUIgJyzD5Q4B9n7bsLYxi8c=</DigestValue>
    </Reference>
    <Reference Type="http://www.w3.org/2000/09/xmldsig#Object" URI="#idOfficeObject">
      <DigestMethod Algorithm="http://www.w3.org/2001/04/xmlenc#sha256"/>
      <DigestValue>Y1ty4f27doiQyh5fzL70ttr/RzvIx5o6m2BQIVetPcc=</DigestValue>
    </Reference>
    <Reference Type="http://uri.etsi.org/01903#SignedProperties" URI="#idSignedProperties">
      <Transforms>
        <Transform Algorithm="http://www.w3.org/TR/2001/REC-xml-c14n-20010315"/>
      </Transforms>
      <DigestMethod Algorithm="http://www.w3.org/2001/04/xmlenc#sha256"/>
      <DigestValue>WTvKNqgPtNZgc1bV5GgcDjy/hK3/cmNnLcwdrRniIyA=</DigestValue>
    </Reference>
    <Reference Type="http://www.w3.org/2000/09/xmldsig#Object" URI="#idValidSigLnImg">
      <DigestMethod Algorithm="http://www.w3.org/2001/04/xmlenc#sha256"/>
      <DigestValue>2sjSAooLl7o4U0aeQX7RgH8E9jD8Y3YZ8IP9G3Ikkuo=</DigestValue>
    </Reference>
    <Reference Type="http://www.w3.org/2000/09/xmldsig#Object" URI="#idInvalidSigLnImg">
      <DigestMethod Algorithm="http://www.w3.org/2001/04/xmlenc#sha256"/>
      <DigestValue>STNPyBZDMbSnYN/Lu9+oul0LCNqt5TDmCCxCvYGpnwo=</DigestValue>
    </Reference>
  </SignedInfo>
  <SignatureValue>lKwZDn1jceoKvyUhC4XWkKoiSmYTUeMG9uLAACmQS0/8KzCFhO3+XDePsCtE0A4P0oLL6RODs73t
5+Ww4m8ePdVhLqHdk50vtrXm+BwVky+Kxifn6P2lS5Nn4QKDzTdIv4M5b1Mw56Hx+el2VSz2UU8z
eV4AESljb8C6vsSsVfbfLcoUmLK0AlBUd8crVmfqg7VAhtxTt+tyFWBCJVEfNsSpHmXS42Rs2mW3
DI+u0kPkU5mVWHmxlSu7PxxCQP6gu4d4c5WCPKrUJaQrgf90bl0Kw7ixkntYdoiXI2Q9eSi5O77f
6zFOnAcLJj8bNgDhzP7Ie5K5lthkYTRo4iDaMA==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2020-11-14T12:55:47Z</mdssi:Value>
        </mdssi:SignatureTime>
      </SignatureProperty>
    </SignatureProperties>
  </Object>
  <Object Id="idOfficeObject">
    <SignatureProperties>
      <SignatureProperty Id="idOfficeV1Details" Target="#idPackageSignature">
        <SignatureInfoV1 xmlns="http://schemas.microsoft.com/office/2006/digsig">
          <SetupID>{55DC19BE-2C45-4E56-A50E-26C7CDF3CA6D}</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2020-11-14T12:55:47Z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k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JmZ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JmZ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CI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ekM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evT6+U0vYb/3ye/cbr4nBjdASvdAoPFSFVmfcngPoEQ=</DigestValue>
    </Reference>
    <Reference Type="http://www.w3.org/2000/09/xmldsig#Object" URI="#idOfficeObject">
      <DigestMethod Algorithm="http://www.w3.org/2001/04/xmlenc#sha256"/>
      <DigestValue>ToUVZYDmOLd4N6hfx8sk2FyvHPDeM1Url0D7b8UVvd0=</DigestValue>
    </Reference>
    <Reference Type="http://uri.etsi.org/01903#SignedProperties" URI="#idSignedProperties">
      <Transforms>
        <Transform Algorithm="http://www.w3.org/TR/2001/REC-xml-c14n-20010315"/>
      </Transforms>
      <DigestMethod Algorithm="http://www.w3.org/2001/04/xmlenc#sha256"/>
      <DigestValue>yUKOl9zY1BaoSA7On/xHxxNNy8128tljCx4QDXVEYHw=</DigestValue>
    </Reference>
    <Reference Type="http://www.w3.org/2000/09/xmldsig#Object" URI="#idValidSigLnImg">
      <DigestMethod Algorithm="http://www.w3.org/2001/04/xmlenc#sha256"/>
      <DigestValue>hROTrDkXn4hD7km2tRBHsrdXoe6vHrHve3vY14MyZ8Y=</DigestValue>
    </Reference>
    <Reference Type="http://www.w3.org/2000/09/xmldsig#Object" URI="#idInvalidSigLnImg">
      <DigestMethod Algorithm="http://www.w3.org/2001/04/xmlenc#sha256"/>
      <DigestValue>97LlQ1hJ58E623fPep+A2wONoMrUWNKpn6TrCIaTdxI=</DigestValue>
    </Reference>
  </SignedInfo>
  <SignatureValue>l2p+HaWQxbsef4xOTMgfEkPoc/pSJPNCDgEgzizYVRD53MzcCMflc4kDxqV6pnw2bGa9wG4aR1/K
TAp6mOHlRZvKv+h4rp7BZ2HF21G7UzrF5tzeehgP4VCbjodlNoal1sVtkkY+Pnqizf/434Aiy7Er
emHqZDD2Aq2A4hRrtxuU0Agv7Imy1G44sFkKXQt1rwre9q7+27v9ZMfXrwPd+LOUjf23hD8d3pkI
V/RCj17PxFLX78PXA9HAYnQ671T7Mk1rg4x7mNx9lQUAkioAZXtMgjvC/P7QQV1Z5DebtUZUe68j
mL97ZqhNGPWVUG6AcbvpKud85zkHGX0KJJOF/Q==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2020-11-14T12:55:55Z</mdssi:Value>
        </mdssi:SignatureTime>
      </SignatureProperty>
    </SignatureProperties>
  </Object>
  <Object Id="idOfficeObject">
    <SignatureProperties>
      <SignatureProperty Id="idOfficeV1Details" Target="#idPackageSignature">
        <SignatureInfoV1 xmlns="http://schemas.microsoft.com/office/2006/digsig">
          <SetupID>{A0FF07DF-6873-426A-BFB2-1755DF0EACD8}</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2020-11-14T12:55:55Z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e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P//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McB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kQI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igg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8PwAAAAcKDQcKDQcJDQ4WMShFrjFU1TJV1gECBAIDBAECBQoRKyZBowsTMZ49AAAAfqbJd6PIeqDCQFZ4JTd0Lk/HMVPSGy5uFiE4GypVJ0KnHjN9AAABeD8AAACcz+7S6ffb7fnC0t1haH0hMm8aLXIuT8ggOIwoRKslP58cK08AAAGgPgAAAMHg9P///////////+bm5k9SXjw/SzBRzTFU0y1NwSAyVzFGXwEBAno/CA8mnM/u69/SvI9jt4tgjIR9FBosDBEjMVTUMlXWMVPRKUSeDxk4AAAAAD8AAADT6ff///////+Tk5MjK0krSbkvUcsuT8YVJFoTIFIrSbgtTcEQHEdyPwAAAJzP7vT6/bTa8kRleixHhy1Nwi5PxiQtTnBwcJKSki81SRwtZAgOI20/AAAAweD02+35gsLqZ5q6Jz1jNEJyOUZ4qamp+/v7////wdPeVnCJAQECez8AAACv1/Ho8/ubzu6CwuqMudS3u769vb3////////////L5fZymsABAgM9PwAAAK/X8fz9/uLx+snk9uTy+vz9/v///////////////8vl9nKawAECA2w/AAAAotHvtdryxOL1xOL1tdry0+r32+350+r3tdryxOL1pdPvc5rAAQIDZj8AAABpj7ZnjrZqj7Zqj7ZnjrZtkbdukrdtkbdnjrZqj7ZojrZ3rdUCAwRuPwAAAAAAAAAAAAAAAAAAAAAAAAAAAAAAAAAAAAAAAAAAAAAAAAAAAAAAAEQ9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JmZ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IQ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JmZ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RQ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ekM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qo1lH/b/2COS7Nhh242ixVRaX92iYX4cQGuAVJ6f/jc=</DigestValue>
    </Reference>
    <Reference Type="http://www.w3.org/2000/09/xmldsig#Object" URI="#idOfficeObject">
      <DigestMethod Algorithm="http://www.w3.org/2001/04/xmlenc#sha256"/>
      <DigestValue>nPfXnC7tUwG4csviqLxHUrHEldm4anvrfSn15hauIXo=</DigestValue>
    </Reference>
    <Reference Type="http://uri.etsi.org/01903#SignedProperties" URI="#idSignedProperties">
      <Transforms>
        <Transform Algorithm="http://www.w3.org/TR/2001/REC-xml-c14n-20010315"/>
      </Transforms>
      <DigestMethod Algorithm="http://www.w3.org/2001/04/xmlenc#sha256"/>
      <DigestValue>0WhsGS2pjGFjwclcmRxTUJ1Ej2qBjo9SEgghId7wJ4w=</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XEXe4ecgELNHtzwshFfXwDJpov8lMUfiqHn3AmXYqb8=</DigestValue>
    </Reference>
  </SignedInfo>
  <SignatureValue>if8tWIVn9pGq69wnHxsHNhmyQuDomwUoQZNNooASKjD8J6GF2xL59k2ope5pz4uCRYpAGMWvE/6O
W4Fsf0iehPgJUf9qxpf9M8/dRECN+51qpVLGbQLjuWita5mf8rXab6KXDTdhtmw9zwZ1bLdYaxRR
e8R/LzvWXgmSiO85rSF/Sgg8aEcNDa2jg/eoZmC6jz+r3S73NG/pxIFtSKGK/9iuD6meLKWDzUpn
hAPLXFjD97l9uRkLhpg9L1JsvG6ByKmCIgndFOJtr8ULN7HEOEh5zOUzxLulUyxezx4gx7XYndIW
TVjXHA2MKxEUDWxPaImOcDfQnoVRmYCJ6WZ6BA==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2020-11-03T17:03:07Z</mdssi:Value>
        </mdssi:SignatureTime>
      </SignatureProperty>
    </SignatureProperties>
  </Object>
  <Object Id="idOfficeObject">
    <SignatureProperties>
      <SignatureProperty Id="idOfficeV1Details" Target="#idPackageSignature">
        <SignatureInfoV1 xmlns="http://schemas.microsoft.com/office/2006/digsig">
          <SetupID>{4979C6D7-AE81-43E3-B31D-1273AF03D082}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2020-11-03T17:03:07Z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K4T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/4KleUHsa+sHm1d3ad9ogqeJ9xzXQPDnfHI8T3F0Onc=</DigestValue>
    </Reference>
    <Reference Type="http://www.w3.org/2000/09/xmldsig#Object" URI="#idOfficeObject">
      <DigestMethod Algorithm="http://www.w3.org/2001/04/xmlenc#sha256"/>
      <DigestValue>vx80C7KXKWJ4Xna/QOECmMdU4xH5rl2ZOqWOy8DVvAI=</DigestValue>
    </Reference>
    <Reference Type="http://uri.etsi.org/01903#SignedProperties" URI="#idSignedProperties">
      <Transforms>
        <Transform Algorithm="http://www.w3.org/TR/2001/REC-xml-c14n-20010315"/>
      </Transforms>
      <DigestMethod Algorithm="http://www.w3.org/2001/04/xmlenc#sha256"/>
      <DigestValue>vu9+6C+OzjzYtTLqz6ytLtCxOsnBNa7Zx/H4TqMZ7hk=</DigestValue>
    </Reference>
    <Reference Type="http://www.w3.org/2000/09/xmldsig#Object" URI="#idValidSigLnImg">
      <DigestMethod Algorithm="http://www.w3.org/2001/04/xmlenc#sha256"/>
      <DigestValue>u9TNdCghiOFs4e8KY9J7XETzwYNK9Jx+vW0Syk4Cxew=</DigestValue>
    </Reference>
    <Reference Type="http://www.w3.org/2000/09/xmldsig#Object" URI="#idInvalidSigLnImg">
      <DigestMethod Algorithm="http://www.w3.org/2001/04/xmlenc#sha256"/>
      <DigestValue>kaWYSLaqho+oVgpPaJSuPtA1NHmPyBkjkA1uc41kKAA=</DigestValue>
    </Reference>
  </SignedInfo>
  <SignatureValue>igJAiFP9ZoUeWRFGourjIzzeQrJLd4rD3OLMRAUcJcxuqOPsVBFp9NF+4CTV51Cx7qzxjxmCS9sF
6eIY7mLeXV+rBZlSdujSVN1Y9NYn3gK5NaovVJcaTAARIoipSL9zp2/MA0LRPzE/xba8nzHZwUdE
4n1oXRgzAWS7JL0ixW+apeogBCFh1/A1KZGUtQjzpiuh4Fwq07pGT7rQHcNWydanZ7Jht1vn6Efm
V59/342+iTkj32kTyD0ZWTWo4fUWgNi3VURYUp1WhowsevhVpq5AtiW5wnhA99FInhJ+9pelLZyO
RU9oLe7ZQle0jDB3FLs814EYlazHmQSMBsLW7g==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2020-11-14T12:56:06Z</mdssi:Value>
        </mdssi:SignatureTime>
      </SignatureProperty>
    </SignatureProperties>
  </Object>
  <Object Id="idOfficeObject">
    <SignatureProperties>
      <SignatureProperty Id="idOfficeV1Details" Target="#idPackageSignature">
        <SignatureInfoV1 xmlns="http://schemas.microsoft.com/office/2006/digsig">
          <SetupID>{1A4BD38F-2C54-429D-93D8-3A06692C510B}</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2020-11-14T12:56:06Z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lR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Lw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MePpJrx9eiPrxRxbcaN+bIwhjX4Tf+5c4DXzMwPz5dc=</DigestValue>
    </Reference>
    <Reference Type="http://www.w3.org/2000/09/xmldsig#Object" URI="#idOfficeObject">
      <DigestMethod Algorithm="http://www.w3.org/2001/04/xmlenc#sha256"/>
      <DigestValue>C8mCxriXIPe7niKfmQVb+TU5MiPqHGUD/7LNffJ4grE=</DigestValue>
    </Reference>
    <Reference Type="http://uri.etsi.org/01903#SignedProperties" URI="#idSignedProperties">
      <Transforms>
        <Transform Algorithm="http://www.w3.org/TR/2001/REC-xml-c14n-20010315"/>
      </Transforms>
      <DigestMethod Algorithm="http://www.w3.org/2001/04/xmlenc#sha256"/>
      <DigestValue>WFxZScwR/ej0ghLIBG2ZU/u/7BiUkTPqADW/AKakb/g=</DigestValue>
    </Reference>
    <Reference Type="http://www.w3.org/2000/09/xmldsig#Object" URI="#idValidSigLnImg">
      <DigestMethod Algorithm="http://www.w3.org/2001/04/xmlenc#sha256"/>
      <DigestValue>9I99eUHtHtK55T0ihyQycvloOwnA6/5y83m30wTbCU8=</DigestValue>
    </Reference>
    <Reference Type="http://www.w3.org/2000/09/xmldsig#Object" URI="#idInvalidSigLnImg">
      <DigestMethod Algorithm="http://www.w3.org/2001/04/xmlenc#sha256"/>
      <DigestValue>kaWYSLaqho+oVgpPaJSuPtA1NHmPyBkjkA1uc41kKAA=</DigestValue>
    </Reference>
  </SignedInfo>
  <SignatureValue>Fa6cZZDQ+g6OK15FR8khKHICy5NyJWq+PVrKz/o3A5ILeI3f8qv9+k6yFSsUrsw7vzbMsCWE4DvD
R/UQ7bidkajN7/DpnIl/u1uaYxlub2pFhisTj46BEmEc7DWUGylKegoL62BnTFp3GHDgs9Qftw5a
Plg4ZGEdn73a8LFco/1w7NJHZJkfUFXBs1PI/ACPgMNBY1GeRPJPSJgbQVSF0QGLBFyWCOy87vjw
2gn2u0kb7z4QqWnl0a9OrBvkeCn3ZxVMQ6CFPKO4mGC0NOEVgb8crGzVFpq+yHthgAjiot2EnCFS
S5IkdznIYdqdII+0qnMyRau+bC01drKRvb0j4Q==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2020-11-14T12:56:12Z</mdssi:Value>
        </mdssi:SignatureTime>
      </SignatureProperty>
    </SignatureProperties>
  </Object>
  <Object Id="idOfficeObject">
    <SignatureProperties>
      <SignatureProperty Id="idOfficeV1Details" Target="#idPackageSignature">
        <SignatureInfoV1 xmlns="http://schemas.microsoft.com/office/2006/digsig">
          <SetupID>{EFA003C6-C68F-481F-955D-53C55319D91A}</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2020-11-14T12:56:12Z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QUQ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ZVIUzw6R9jlDCzxR6eaMnLha0U+LKj9NZnpx8MLcHs8=</DigestValue>
    </Reference>
    <Reference Type="http://www.w3.org/2000/09/xmldsig#Object" URI="#idOfficeObject">
      <DigestMethod Algorithm="http://www.w3.org/2001/04/xmlenc#sha256"/>
      <DigestValue>PgvdOyjCW8zK3M1yDyZsj3P/Sb98vQq520tX7jiAPBo=</DigestValue>
    </Reference>
    <Reference Type="http://uri.etsi.org/01903#SignedProperties" URI="#idSignedProperties">
      <Transforms>
        <Transform Algorithm="http://www.w3.org/TR/2001/REC-xml-c14n-20010315"/>
      </Transforms>
      <DigestMethod Algorithm="http://www.w3.org/2001/04/xmlenc#sha256"/>
      <DigestValue>3z+vUciTfe3+9bbaa06PmFuIlhc+sI7eoAvhmBz4Bx8=</DigestValue>
    </Reference>
    <Reference Type="http://www.w3.org/2000/09/xmldsig#Object" URI="#idValidSigLnImg">
      <DigestMethod Algorithm="http://www.w3.org/2001/04/xmlenc#sha256"/>
      <DigestValue>X0dufzaiG0dXEbNwfosSWkmI5GmkMGdTGPa27v9pqwo=</DigestValue>
    </Reference>
    <Reference Type="http://www.w3.org/2000/09/xmldsig#Object" URI="#idInvalidSigLnImg">
      <DigestMethod Algorithm="http://www.w3.org/2001/04/xmlenc#sha256"/>
      <DigestValue>wBTr+RADjIuRp1Esa6lDcy11pLG5nI09mfV9wckLjiw=</DigestValue>
    </Reference>
  </SignedInfo>
  <SignatureValue>cHaZEz0+d6oUH+jzV0ku5rw5kAlYWCjb0Q9yl9ttquz+y0jtAz4S1fTJ4twZWMAUG5AWAXLWqbMm
v+/HrLSbxchiknhH74cuUh6DwKisP4KQcUnei7Fborz2tAUlsqLmqFkt3NcdzdmwT+97jotICDNr
PTZW5tLWCRri3m59S4jMde9u2c7kmvNvqNl1/a8vSXyDApnffyvZkwQCw6RGIXiJHHO1I2LdVnJv
w/p1Dac23iYmrkKLfIb2Ptd8dQ7bCKxfak+fDX6pnw+CyeExowYTN14md1fKzrRtEE9KXHgTebk/
ggYl0jRppOZtZgHuyxfz3FrqkN5WDeFyxs7I9w==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2020-11-14T12:56:20Z</mdssi:Value>
        </mdssi:SignatureTime>
      </SignatureProperty>
    </SignatureProperties>
  </Object>
  <Object Id="idOfficeObject">
    <SignatureProperties>
      <SignatureProperty Id="idOfficeV1Details" Target="#idPackageSignature">
        <SignatureInfoV1 xmlns="http://schemas.microsoft.com/office/2006/digsig">
          <SetupID>{1B49296E-731A-4327-8E71-DAC6071BF0E4}</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2020-11-14T12:56:20Z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Dp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McB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mEM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yHgAAAAcKDQcKDQcJDQ4WMShFrjFU1TJV1gECBAIDBAECBQoRKyZBowsTMfIeAAAAfqbJd6PIeqDCQFZ4JTd0Lk/HMVPSGy5uFiE4GypVJ0KnHjN9AAAB8h4AAACcz+7S6ffb7fnC0t1haH0hMm8aLXIuT8ggOIwoRKslP58cK08AAAHyHgAAAMHg9P///////////+bm5k9SXjw/SzBRzTFU0y1NwSAyVzFGXwEBArIeCA8mnM/u69/SvI9jt4tgjIR9FBosDBEjMVTUMlXWMVPRKUSeDxk4AAAArx4AAADT6ff///////+Tk5MjK0krSbkvUcsuT8YVJFoTIFIrSbgtTcEQHEeBHgAAAJzP7vT6/bTa8kRleixHhy1Nwi5PxiQtTnBwcJKSki81SRwtZAgOIxweAAAAweD02+35gsLqZ5q6Jz1jNEJyOUZ4qamp+/v7////wdPeVnCJAQECsh4AAACv1/Ho8/ubzu6CwuqMudS3u769vb3////////////L5fZymsABAgNEHgAAAK/X8fz9/uLx+snk9uTy+vz9/v///////////////8vl9nKawAECA38eAAAAotHvtdryxOL1xOL1tdry0+r32+350+r3tdryxOL1pdPvc5rAAQIDPhYAAABpj7ZnjrZqj7Zqj7ZnjrZtkbdukrdtkbdnjrZqj7ZojrZ3rdUCAwQMQwAAAAAAAAAAAAAAAAAAAAAAAAAAAAAAAAAAAAAAAAAAAAAAAAAAAAAAAEI/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ekM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sze1cFL0MeL1gTaUyiME7TWLaqLztplkKUwYmvDvoRw=</DigestValue>
    </Reference>
    <Reference Type="http://www.w3.org/2000/09/xmldsig#Object" URI="#idOfficeObject">
      <DigestMethod Algorithm="http://www.w3.org/2001/04/xmlenc#sha256"/>
      <DigestValue>S5nRlpXRhNBFFsFANwsGWVn8IsnS7qF2pu/NrvUjqsc=</DigestValue>
    </Reference>
    <Reference Type="http://uri.etsi.org/01903#SignedProperties" URI="#idSignedProperties">
      <Transforms>
        <Transform Algorithm="http://www.w3.org/TR/2001/REC-xml-c14n-20010315"/>
      </Transforms>
      <DigestMethod Algorithm="http://www.w3.org/2001/04/xmlenc#sha256"/>
      <DigestValue>u7J1bmNzT9waxw2Rlm4fpaTPk34TlHvmSEA+gHoADyk=</DigestValue>
    </Reference>
    <Reference Type="http://www.w3.org/2000/09/xmldsig#Object" URI="#idValidSigLnImg">
      <DigestMethod Algorithm="http://www.w3.org/2001/04/xmlenc#sha256"/>
      <DigestValue>ruLh5MZY3PKSVSh7e66Xs4t+ZXR4rnRI2hqOTmkqNqo=</DigestValue>
    </Reference>
    <Reference Type="http://www.w3.org/2000/09/xmldsig#Object" URI="#idInvalidSigLnImg">
      <DigestMethod Algorithm="http://www.w3.org/2001/04/xmlenc#sha256"/>
      <DigestValue>5dCOTHhIlkV1nH3HCW17N7MmMCth6rALnHuwvPAFsw0=</DigestValue>
    </Reference>
  </SignedInfo>
  <SignatureValue>tNpe8Rpv7ROsgK0Ekkotgtb2a7Jq2TGSuUtM2p9kBLTt6WF7lVepB/FeMpyXGs3sjZVtRW+ff6Gk
eG1JUhbESiVlkq/yLzsJsh16r9B3BLwCn1m9LfPUFK6aul1uNtMdLTueXUR+yVBc2nLsJSHitDkk
fhh+UmZuo7zhCpVt9WFmhcyj/e2CD+PHjUSZRza7iuK+E+egA+Va+kmfqM2Mapu7dcZ6NvmZvkTO
0JZUjB2hTvdLgSHuEmBiKaujqpUgWb2x7HtPlDg1X55M3EHVVXyiPr3xGgu63QMvb8TAexJnSMku
h5u63FoKWu08doJAzDAgDm9g8SmgzLmqbs3HJQ==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2020-11-14T12:56:28Z</mdssi:Value>
        </mdssi:SignatureTime>
      </SignatureProperty>
    </SignatureProperties>
  </Object>
  <Object Id="idOfficeObject">
    <SignatureProperties>
      <SignatureProperty Id="idOfficeV1Details" Target="#idPackageSignature">
        <SignatureInfoV1 xmlns="http://schemas.microsoft.com/office/2006/digsig">
          <SetupID>{6CF0F583-5530-4F81-B157-88F0C5E5D295}</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2020-11-14T12:56:28Z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lR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xHgAAAAcKDQcKDQcJDQ4WMShFrjFU1TJV1gECBAIDBAECBQoRKyZBowsTMfAeAAAAfqbJd6PIeqDCQFZ4JTd0Lk/HMVPSGy5uFiE4GypVJ0KnHjN9AAABUR4AAACcz+7S6ffb7fnC0t1haH0hMm8aLXIuT8ggOIwoRKslP58cK08AAAHxHgAAAMHg9P///////////+bm5k9SXjw/SzBRzTFU0y1NwSAyVzFGXwEBAkceCA8mnM/u69/SvI9jt4tgjIR9FBosDBEjMVTUMlXWMVPRKUSeDxk4AAAAzx4AAADT6ff///////+Tk5MjK0krSbkvUcsuT8YVJFoTIFIrSbgtTcEQHEewHgAAAJzP7vT6/bTa8kRleixHhy1Nwi5PxiQtTnBwcJKSki81SRwtZAgOI90eAAAAweD02+35gsLqZ5q6Jz1jNEJyOUZ4qamp+/v7////wdPeVnCJAQECRh4AAACv1/Ho8/ubzu6CwuqMudS3u769vb3////////////L5fZymsABAgO0HgAAAK/X8fz9/uLx+snk9uTy+vz9/v///////////////8vl9nKawAECA4IhAAAAotHvtdryxOL1xOL1tdry0+r32+350+r3tdryxOL1pdPvc5rAAQIDNB4AAABpj7ZnjrZqj7Zqj7ZnjrZtkbdukrdtkbdnjrZqj7ZojrZ3rdUCAwQMQwAAAAAAAAAAAAAAAAAAAAAAAAAAAAAAAAAAAAAAAAAAAAAAAAAAAAAAAEI/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YIEgMHEypyFOaZXaU7usEuTglU2RRWlxPuG6drr2Edk=</DigestValue>
    </Reference>
    <Reference Type="http://www.w3.org/2000/09/xmldsig#Object" URI="#idOfficeObject">
      <DigestMethod Algorithm="http://www.w3.org/2001/04/xmlenc#sha256"/>
      <DigestValue>2yePDKW19+uq5z+F7prkOQpqhEM4HK/bscRvFJreb60=</DigestValue>
    </Reference>
    <Reference Type="http://uri.etsi.org/01903#SignedProperties" URI="#idSignedProperties">
      <Transforms>
        <Transform Algorithm="http://www.w3.org/TR/2001/REC-xml-c14n-20010315"/>
      </Transforms>
      <DigestMethod Algorithm="http://www.w3.org/2001/04/xmlenc#sha256"/>
      <DigestValue>UlqzvY0rvUlbzbvgLF8uby1JDfjiVlBrUhtgvN98cU8=</DigestValue>
    </Reference>
    <Reference Type="http://www.w3.org/2000/09/xmldsig#Object" URI="#idValidSigLnImg">
      <DigestMethod Algorithm="http://www.w3.org/2001/04/xmlenc#sha256"/>
      <DigestValue>JEaa0nUu6sQYSIN3mcUP1T8XL8hgxhirH4c999Fg3x0=</DigestValue>
    </Reference>
    <Reference Type="http://www.w3.org/2000/09/xmldsig#Object" URI="#idInvalidSigLnImg">
      <DigestMethod Algorithm="http://www.w3.org/2001/04/xmlenc#sha256"/>
      <DigestValue>ivT6vIsVu6Cic5/rJ0dvPf+YK16sNLoEfd+m+Betejk=</DigestValue>
    </Reference>
  </SignedInfo>
  <SignatureValue>jUvKJVkwM/TrQB4monbRHp3RUMy8ueSs6G0uutdYesl32zl9Zuy8H/OahvJ/Da5OaBleshcMJ/Pq
o6UKf+5MkJtavyJQtF68PdloYj2O3hrpERycdRK9Dz5iP9qifwUWbDhahOhry9ibfNlFG/tHAaxN
hnNd6/yK56z1ECnObnbm5Z2eP7hR8wOuzun8v32fQpv8vXWiPssn4a4iEvgAUu32cSJjJ/0WWDgr
gwofW/gsNOy/0Tpa6HyMXE8BR+Iop5UmHjv+4nCjgH6e71apWS84qOUBrgASvyxHZqFswSunWUEh
7pHsr+TxjQwwlHLNJqeI9MsGYTAT5V/e09Abfg==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2020-11-14T12:56:46Z</mdssi:Value>
        </mdssi:SignatureTime>
      </SignatureProperty>
    </SignatureProperties>
  </Object>
  <Object Id="idOfficeObject">
    <SignatureProperties>
      <SignatureProperty Id="idOfficeV1Details" Target="#idPackageSignature">
        <SignatureInfoV1 xmlns="http://schemas.microsoft.com/office/2006/digsig">
          <SetupID>{B9B29D43-5430-4B91-9828-F57012CA131B}</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2020-11-14T12:56:46Z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A1ch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gD8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eQgAAAAcKDQcKDQcJDQ4WMShFrjFU1TJV1gECBAIDBAECBQoRKyZBowsTMZm/AAAAfqbJd6PIeqDCQFZ4JTd0Lk/HMVPSGy5uFiE4GypVJ0KnHjN9AAABnkIAAACcz+7S6ffb7fnC0t1haH0hMm8aLXIuT8ggOIwoRKslP58cK08AAAGbwAAAAMHg9P///////////+bm5k9SXjw/SzBRzTFU0y1NwSAyVzFGXwEBAqJCCA8mnM/u69/SvI9jt4tgjIR9FBosDBEjMVTUMlXWMVPRKUSeDxk4AAAAOL8AAADT6ff///////+Tk5MjK0krSbkvUcsuT8YVJFoTIFIrSbgtTcEQHEeqQgAAAJzP7vT6/bTa8kRleixHhy1Nwi5PxiQtTnBwcJKSki81SRwtZAgOI5jAAAAAweD02+35gsLqZ5q6Jz1jNEJyOUZ4qamp+/v7////wdPeVnCJAQEC50EAAACv1/Ho8/ubzu6CwuqMudS3u769vb3////////////L5fZymsABAgMUwQAAAK/X8fz9/uLx+snk9uTy+vz9/v///////////////8vl9nKawAECAxtCAAAAotHvtdryxOL1xOL1tdry0+r32+350+r3tdryxOL1pdPvc5rAAQIDsMAAAABpj7ZnjrZqj7Zqj7ZnjrZtkbdukrdtkbdnjrZqj7ZojrZ3rdUCAwQjQgAAAAAAAAAAAAAAAAAAAAAAAAAAAAAAAAAAAAAAAAAAAAAAAAAAAAAAABXB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JmZ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4Q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JmZ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RQ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ekM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UsqyVCKUaY/jrr3vDCvSzsQAiouAvcNK7SgW/hj7ukI=</DigestValue>
    </Reference>
    <Reference Type="http://www.w3.org/2000/09/xmldsig#Object" URI="#idOfficeObject">
      <DigestMethod Algorithm="http://www.w3.org/2001/04/xmlenc#sha256"/>
      <DigestValue>aBHJWdXwYquUvJp5I+orh2UItGxuMam84RYlbSutA8Y=</DigestValue>
    </Reference>
    <Reference Type="http://uri.etsi.org/01903#SignedProperties" URI="#idSignedProperties">
      <Transforms>
        <Transform Algorithm="http://www.w3.org/TR/2001/REC-xml-c14n-20010315"/>
      </Transforms>
      <DigestMethod Algorithm="http://www.w3.org/2001/04/xmlenc#sha256"/>
      <DigestValue>aQwkEv8ClQ09ymDYOnHXJIdOzEUQGrVFjy7Fxqx93ok=</DigestValue>
    </Reference>
    <Reference Type="http://www.w3.org/2000/09/xmldsig#Object" URI="#idValidSigLnImg">
      <DigestMethod Algorithm="http://www.w3.org/2001/04/xmlenc#sha256"/>
      <DigestValue>ruLh5MZY3PKSVSh7e66Xs4t+ZXR4rnRI2hqOTmkqNqo=</DigestValue>
    </Reference>
    <Reference Type="http://www.w3.org/2000/09/xmldsig#Object" URI="#idInvalidSigLnImg">
      <DigestMethod Algorithm="http://www.w3.org/2001/04/xmlenc#sha256"/>
      <DigestValue>kaWYSLaqho+oVgpPaJSuPtA1NHmPyBkjkA1uc41kKAA=</DigestValue>
    </Reference>
  </SignedInfo>
  <SignatureValue>c/ZjvIBSKIX/Txim6eQy0j++fflO6IclE6WScng9qKxF5CdOo2IV3oQqjBBf2TnS8xiWujWflftp
F/w/NEldnCC+MzMUiaJQqAGgivyOLVQp160gJt1vjjPwj1exWWhc7tzy6W8sLAnOfxRfGdPJjMxi
5vK8cBXStj9yoXr6zvWvkFwC3eijvmf3PPRX/Q0q9jVKdyFR7wvVZkKlT9x6wuo01TKN9YAaFpWT
JKDSnU/D9ew5/tfhSfCh6ToqUwOyD7YwcFtsEmVjRNgUYlP2TxZhIknE08G2Q6ywtzDaXCAiQxvv
PZuhn/fLbzcR/CO1PRl/dYebCNtfE7nxMBuvrQ==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2020-11-14T12:56:55Z</mdssi:Value>
        </mdssi:SignatureTime>
      </SignatureProperty>
    </SignatureProperties>
  </Object>
  <Object Id="idOfficeObject">
    <SignatureProperties>
      <SignatureProperty Id="idOfficeV1Details" Target="#idPackageSignature">
        <SignatureInfoV1 xmlns="http://schemas.microsoft.com/office/2006/digsig">
          <SetupID>{89E54F51-A2EA-4CE4-80E8-315A8756E0D1}</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2020-11-14T12:56:55Z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lR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5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Kxyp8UjHyCIvKEAK3ls5dhrkpbQOORGWLJ8blEhMFbc=</DigestValue>
    </Reference>
    <Reference Type="http://www.w3.org/2000/09/xmldsig#Object" URI="#idOfficeObject">
      <DigestMethod Algorithm="http://www.w3.org/2001/04/xmlenc#sha256"/>
      <DigestValue>mU1j1dSuOhz0K9P32chflZFyUdP3ktc7omRv1F7h31o=</DigestValue>
    </Reference>
    <Reference Type="http://uri.etsi.org/01903#SignedProperties" URI="#idSignedProperties">
      <Transforms>
        <Transform Algorithm="http://www.w3.org/TR/2001/REC-xml-c14n-20010315"/>
      </Transforms>
      <DigestMethod Algorithm="http://www.w3.org/2001/04/xmlenc#sha256"/>
      <DigestValue>Y616S+YkA9D2Ax+AHnNDkul+xnFj3JmtgilwJ53tX68=</DigestValue>
    </Reference>
    <Reference Type="http://www.w3.org/2000/09/xmldsig#Object" URI="#idValidSigLnImg">
      <DigestMethod Algorithm="http://www.w3.org/2001/04/xmlenc#sha256"/>
      <DigestValue>ruLh5MZY3PKSVSh7e66Xs4t+ZXR4rnRI2hqOTmkqNqo=</DigestValue>
    </Reference>
    <Reference Type="http://www.w3.org/2000/09/xmldsig#Object" URI="#idInvalidSigLnImg">
      <DigestMethod Algorithm="http://www.w3.org/2001/04/xmlenc#sha256"/>
      <DigestValue>kaWYSLaqho+oVgpPaJSuPtA1NHmPyBkjkA1uc41kKAA=</DigestValue>
    </Reference>
  </SignedInfo>
  <SignatureValue>a/NyJloFbL2vj/detbwhdE+Ac3RFQtA64nx7uMeT/36KsKnMmjrKz6XctxvCtOR1pzBxbFYZ9fxV
SqK+Ul/3sDKi7UjaKM4CMC/WiTh+5Px0cJvUeXmT/UdqO0UHhWVS5ybUyGSTYLgIyT9oHYqrqbhA
Br5DgFctxvqdQt1KIDbtiTe26FHjllnF+Aedw6qiO60sg5lCjL/TIJtTNkoAdeofjGJ2+w0gBZWv
n6gW+5WHTFBHSU4YZH/49WfGGkMiddZL4ZDGOElczywvDdTDqZ2p/JH94iffNEYTRg5Berz64n0l
1un4oocyQY9FDhiVYx99gRKs2ebv7BU42hyGQg==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oA5vvPHiHVMBGl0h1mdhg6JX+/alxExC09mvWTbNzIc=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vZq6RfQN7Jb92MDA4OXdi5suZtv5HiO/OQwlporpXdQ=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66EQ8mrICn7SqL4J7CFl4sXlhNfFBn1ar7+I0oG3LzM=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pNQJfP5c5+8vufTqguY8a1748aiZrxx+Cl63UEGK3rY=</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JyHjHqwEIZSqe/5/vIyjjN0sVOFVJTV0bNX0ehA/ioo=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zP29s7Z21giO5Gmw/N7qURHnhQJthkUCV6lPbAYWl1w=</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CLFgc5Gjw8bRIcHoqkEn0rXyWtasOI3malKsU8RyqE4=</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tQh60L16f1ODEKCGse+3P04YhFOIu6yEOlDChzwujjY=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xJFSNRSNTbRX7EKMmz//LAQip1DCJeuReLnkC8HzH2s=</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tQh60L16f1ODEKCGse+3P04YhFOIu6yEOlDChzwujjY=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OimS6we3uF9vdQYnvBPTf9z8J98ExyJgeryPcf7kSRo=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CLFgc5Gjw8bRIcHoqkEn0rXyWtasOI3malKsU8RyqE4=</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Zx9XLEmd/sO5LSUxUtfG1hKZS0IiZcr5VQbM1SFsDiY=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J+nIvl73Ahfhwv7mUsEATnHPE9nUMTqLaT3bXIHfbeM=</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f3puzHlFHRL1vcePj9gaiSJJjH9nGr/nnqbxdw1TWhs=</DigestValue>
      </Reference>
      <Reference URI="/xl/media/image11.png?ContentType=image/png">
        <DigestMethod Algorithm="http://www.w3.org/2001/04/xmlenc#sha256"/>
        <DigestValue>mQ1kIb72ZreCoT90RWTTCezjVoWy7MvO80344FToMlQ=</DigestValue>
      </Reference>
      <Reference URI="/xl/media/image12.png?ContentType=image/png">
        <DigestMethod Algorithm="http://www.w3.org/2001/04/xmlenc#sha256"/>
        <DigestValue>6HaDLsi3+xsx2F9eggLFlQGpLJpqURdFTvX4y8VNczI=</DigestValue>
      </Reference>
      <Reference URI="/xl/media/image13.png?ContentType=image/png">
        <DigestMethod Algorithm="http://www.w3.org/2001/04/xmlenc#sha256"/>
        <DigestValue>PvZykrOcni/d9Ixml5TTMHJHokjSJMnCYwAfWO+i9Lo=</DigestValue>
      </Reference>
      <Reference URI="/xl/media/image14.emf?ContentType=image/x-emf">
        <DigestMethod Algorithm="http://www.w3.org/2001/04/xmlenc#sha256"/>
        <DigestValue>xFSl7eXIOF2zMQ4Zgc/Yohm5Y+2UXw99iL6XQ22XwM4=</DigestValue>
      </Reference>
      <Reference URI="/xl/media/image15.emf?ContentType=image/x-emf">
        <DigestMethod Algorithm="http://www.w3.org/2001/04/xmlenc#sha256"/>
        <DigestValue>u/mHwm2EFZCbbfDHcnDzQBmKK6s6xGIYN1uLS8f8Guc=</DigestValue>
      </Reference>
      <Reference URI="/xl/media/image16.emf?ContentType=image/x-emf">
        <DigestMethod Algorithm="http://www.w3.org/2001/04/xmlenc#sha256"/>
        <DigestValue>/WCBnPVGcIsdcXjOxyGWP/IpHCsMuug/vag7yOik+38=</DigestValue>
      </Reference>
      <Reference URI="/xl/media/image17.emf?ContentType=image/x-emf">
        <DigestMethod Algorithm="http://www.w3.org/2001/04/xmlenc#sha256"/>
        <DigestValue>J63yCsDjZfL4tHSCiKPL9XUjtZ1nNo9agxxF8xVISg8=</DigestValue>
      </Reference>
      <Reference URI="/xl/media/image18.emf?ContentType=image/x-emf">
        <DigestMethod Algorithm="http://www.w3.org/2001/04/xmlenc#sha256"/>
        <DigestValue>VQnIh+m7/AyfWgrXnvGSXj2ttYtJKLpqTviz7BSe9vI=</DigestValue>
      </Reference>
      <Reference URI="/xl/media/image2.emf?ContentType=image/x-emf">
        <DigestMethod Algorithm="http://www.w3.org/2001/04/xmlenc#sha256"/>
        <DigestValue>iW5QOP32d2iZyMGO80rECwmc7Z+NpKRhEWP9k2ifoFE=</DigestValue>
      </Reference>
      <Reference URI="/xl/media/image3.emf?ContentType=image/x-emf">
        <DigestMethod Algorithm="http://www.w3.org/2001/04/xmlenc#sha256"/>
        <DigestValue>lc2Ues8qMOa5iLJmCF2viRsI3/9eXl+50x26aNT8HwE=</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QeOZNcr+IullY8m4pJmzR3zPMDoW8kzutGm1h2zz3yk=</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3punStDjo36qPOYDx5BAqh/18JkLV+wyjkva/MJh14U=</DigestValue>
      </Reference>
      <Reference URI="/xl/media/image8.emf?ContentType=image/x-emf">
        <DigestMethod Algorithm="http://www.w3.org/2001/04/xmlenc#sha256"/>
        <DigestValue>S+A0FtHhNFo4e5pdCY6/vg6mq2tmESfFKFTthsI1X+A=</DigestValue>
      </Reference>
      <Reference URI="/xl/media/image9.emf?ContentType=image/x-emf">
        <DigestMethod Algorithm="http://www.w3.org/2001/04/xmlenc#sha256"/>
        <DigestValue>Je2x4I/8nchuVkU9TYnGJO1z91MD6zmEqxknssATsiU=</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IWkJqJoyaMckksWd3oWNNw8yUIcr57M2mq1d+2JATwE=</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xKeu5xACYDZ9IJQRmp5dcHLvnWA/6GOIc1mJkbyaBq0=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8/2CYaF83OaPDUDq7X+OK3conuGYgWnwOdYBkPZRNns=</DigestValue>
      </Reference>
      <Reference URI="/xl/worksheets/sheet10.xml?ContentType=application/vnd.openxmlformats-officedocument.spreadsheetml.worksheet+xml">
        <DigestMethod Algorithm="http://www.w3.org/2001/04/xmlenc#sha256"/>
        <DigestValue>q74T/3tJ5zOfDYpF8fO1OrUJdTc0N7TKJBtIGYdNais=</DigestValue>
      </Reference>
      <Reference URI="/xl/worksheets/sheet11.xml?ContentType=application/vnd.openxmlformats-officedocument.spreadsheetml.worksheet+xml">
        <DigestMethod Algorithm="http://www.w3.org/2001/04/xmlenc#sha256"/>
        <DigestValue>H7Xgs88KZpCDufGm+hptjsGxqkOkTRYM4usjvTGnhHw=</DigestValue>
      </Reference>
      <Reference URI="/xl/worksheets/sheet12.xml?ContentType=application/vnd.openxmlformats-officedocument.spreadsheetml.worksheet+xml">
        <DigestMethod Algorithm="http://www.w3.org/2001/04/xmlenc#sha256"/>
        <DigestValue>GBDoLqZnY7uz7mc8qs1s8k+prkG1X2y3zwacUAqnGB8=</DigestValue>
      </Reference>
      <Reference URI="/xl/worksheets/sheet13.xml?ContentType=application/vnd.openxmlformats-officedocument.spreadsheetml.worksheet+xml">
        <DigestMethod Algorithm="http://www.w3.org/2001/04/xmlenc#sha256"/>
        <DigestValue>t38ErjZxMo3lOboUo1z6pkwJs0roR59egfHK71ldJaM=</DigestValue>
      </Reference>
      <Reference URI="/xl/worksheets/sheet14.xml?ContentType=application/vnd.openxmlformats-officedocument.spreadsheetml.worksheet+xml">
        <DigestMethod Algorithm="http://www.w3.org/2001/04/xmlenc#sha256"/>
        <DigestValue>DVaZvGIFxZo62trmr5CRMJSQThO+c3bqh4HuAyCUwYE=</DigestValue>
      </Reference>
      <Reference URI="/xl/worksheets/sheet15.xml?ContentType=application/vnd.openxmlformats-officedocument.spreadsheetml.worksheet+xml">
        <DigestMethod Algorithm="http://www.w3.org/2001/04/xmlenc#sha256"/>
        <DigestValue>rgSHEx2iK1K9TllYXsvXcVE5Ng9oZ+8eF9fTMURNN2Q=</DigestValue>
      </Reference>
      <Reference URI="/xl/worksheets/sheet16.xml?ContentType=application/vnd.openxmlformats-officedocument.spreadsheetml.worksheet+xml">
        <DigestMethod Algorithm="http://www.w3.org/2001/04/xmlenc#sha256"/>
        <DigestValue>OSq/J9++s/b7F2e0WHXhPxSXUip4B6TQ94dVeBmtobA=</DigestValue>
      </Reference>
      <Reference URI="/xl/worksheets/sheet17.xml?ContentType=application/vnd.openxmlformats-officedocument.spreadsheetml.worksheet+xml">
        <DigestMethod Algorithm="http://www.w3.org/2001/04/xmlenc#sha256"/>
        <DigestValue>P+W4b5tUfHZuJC/AjACZUY6Vdpudxo7HB1ozsyypdh4=</DigestValue>
      </Reference>
      <Reference URI="/xl/worksheets/sheet2.xml?ContentType=application/vnd.openxmlformats-officedocument.spreadsheetml.worksheet+xml">
        <DigestMethod Algorithm="http://www.w3.org/2001/04/xmlenc#sha256"/>
        <DigestValue>vsvxSFF7JrVxscMUdlsQOwoY80XOPO7VF4f4khbd23I=</DigestValue>
      </Reference>
      <Reference URI="/xl/worksheets/sheet3.xml?ContentType=application/vnd.openxmlformats-officedocument.spreadsheetml.worksheet+xml">
        <DigestMethod Algorithm="http://www.w3.org/2001/04/xmlenc#sha256"/>
        <DigestValue>ih6tvpBUqBGQ4O64PsTu5nmVdm0Y9d85Si7ZNLtHhq0=</DigestValue>
      </Reference>
      <Reference URI="/xl/worksheets/sheet4.xml?ContentType=application/vnd.openxmlformats-officedocument.spreadsheetml.worksheet+xml">
        <DigestMethod Algorithm="http://www.w3.org/2001/04/xmlenc#sha256"/>
        <DigestValue>QanyFx+nDIxfvGf5uAvpMenMqt9W2XNWLBy5N7tfoZY=</DigestValue>
      </Reference>
      <Reference URI="/xl/worksheets/sheet5.xml?ContentType=application/vnd.openxmlformats-officedocument.spreadsheetml.worksheet+xml">
        <DigestMethod Algorithm="http://www.w3.org/2001/04/xmlenc#sha256"/>
        <DigestValue>8kBpxjEhDr+agq5G/fAK5gm+CiX1cW/qr9uO2QC6ejI=</DigestValue>
      </Reference>
      <Reference URI="/xl/worksheets/sheet6.xml?ContentType=application/vnd.openxmlformats-officedocument.spreadsheetml.worksheet+xml">
        <DigestMethod Algorithm="http://www.w3.org/2001/04/xmlenc#sha256"/>
        <DigestValue>b36P039b78ULc+hG6nyY1Y+SxoiO/v8e78nDdJgorwE=</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qCmzeAhtNCOmsPYKzKBWZoBfeLMAlf7mSoIhnp0/UGU=</DigestValue>
      </Reference>
      <Reference URI="/xl/worksheets/sheet9.xml?ContentType=application/vnd.openxmlformats-officedocument.spreadsheetml.worksheet+xml">
        <DigestMethod Algorithm="http://www.w3.org/2001/04/xmlenc#sha256"/>
        <DigestValue>YDZiNnrR5vAchuzc4o3svR+U8N7fV6venUyp1JNxjlM=</DigestValue>
      </Reference>
    </Manifest>
    <SignatureProperties>
      <SignatureProperty Id="idSignatureTime" Target="#idPackageSignature">
        <mdssi:SignatureTime xmlns:mdssi="http://schemas.openxmlformats.org/package/2006/digital-signature">
          <mdssi:Format>YYYY-MM-DDThh:mm:ssTZD</mdssi:Format>
          <mdssi:Value>2020-11-14T12:57:03Z</mdssi:Value>
        </mdssi:SignatureTime>
      </SignatureProperty>
    </SignatureProperties>
  </Object>
  <Object Id="idOfficeObject">
    <SignatureProperties>
      <SignatureProperty Id="idOfficeV1Details" Target="#idPackageSignature">
        <SignatureInfoV1 xmlns="http://schemas.microsoft.com/office/2006/digsig">
          <SetupID>{EBD87287-F29A-4523-89C8-541EE0FC4CC5}</SetupID>
          <SignatureText>Lic. Arnold Klassen</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2020-11-14T12:57:03Z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x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I8CIF7qdlDRsQIQUdRzkDO7AMzHjwK4yY8C3vE4dijHjwLyTXx3LREKnAkAAAAMTnx3oMePAADisQIAAAAAUNGxAlDRsQJQ0YdyAAAAAClgNXIJAAAAAAAAAAAAAAAAAAAAAAAAAAjWsQIAAAAAAAAAAAAAAAAAAAAAAAAAAAAADoEAAAAAIMmPAvnwOHYAAOp2UKJ4dwAAAAAAAAAA9f///ywbe3fKHWN3/////5THjwKYx48CBAAAANDHjwIAANRzAKDUcwCwAgDAx48CKZrCcwCg1HMAAOp28KN4dwAAAADIx48CaJrCc3BH13N/msJziuU5cgAAAAAAAAAAZHYACAAAAAAlAAAADAAAAAEAAAAYAAAADAAAAAAAAAISAAAADAAAAAEAAAAeAAAAGAAAAL0AAAAEAAAA9wAAABEAAAAlAAAADAAAAAEAAABUAAAAiAAAAL4AAAAEAAAA9QAAABAAAAABAAAA0XbJQasKyUG+AAAABAAAAAoAAABMAAAAAAAAAAAAAAAAAAAA//////////9gAAAAMQA0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lR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AAA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Object Id="idInvalidSigLnImg">AQAAAGwAAAAAAAAAAAAAAP8AAAB/AAAAAAAAAAAAAAAvGQAAkQwAACBFTUYAAAEAY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CPAiBe6nZQ0bECEFHUc5AzuwDMx48CuMmPAt7xOHYox48C8k18dy0RCpwJAAAADE58d6DHjwAA4rECAAAAAFDRsQJQ0bECUNGHcgAAAAApYDVyCQAAAAAAAAAAAAAAAAAAAAAAAAAI1rECAAAAAAAAAAAAAAAAAAAAAAAAAAAAAA6BAAAAACDJjwL58Dh2AADqdlCieHcAAAAAAAAAAPX///8sG3t3yh1jd/////+Ux48CmMePAgQAAADQx48CAADUcwCg1HMAsAIAwMePAimawnMAoNRzAADqdvCjeHcAAAAAyMePAmiawnNwR9dzf5rCc4rlOXIAAAAAAAAAAGR2AAgAAAAAJQAAAAwAAAABAAAAGAAAAAwAAAD/AAACEgAAAAwAAAABAAAAHgAAABgAAAAiAAAABAAAAHIAAAARAAAAJQAAAAwAAAABAAAAVAAAAKgAAAAjAAAABAAAAHAAAAAQAAAAAQAAANF2yUGrCslBIwAAAAQAAAAPAAAATAAAAAAAAAAAAAAAAAAAAP//////////bAAAAEYAaQByAG0AYQAgAG4AbwAgAHYA4QBsAGkAZABhAIoE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PAvJNfHdQ0bECCQAAAAxOfHcJAAAAcOWxAgAAAABQ0bECUNGxAvZQ1HMAAAAA0EeqcwkAAAAAAAAAAAAAAAAAAAAAAAAACNaxAgAAAAAAAAAAAAAAAAAAAAAAAAAAAAAAAAAAAAAAAAAAAAAAAAAAAAAAAAAAAAAAAAAAAAAAAAAAAAAAAADyjwLuQw09aGaGd/TyjwI4EXh3UNGxAtBHqnMAAAAASBJ4d///AAAAAAAAKxN4dysTeHck848CAAAAAAAAAADUr2F3AAAAAFTzjwIHAAAAVPOPAgAAAAABAAAAAdgAAAAC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4CZAEAAAAAAAAAAAAAuJBYFgTqjgLw644C3vE4dieFOHJArmFyJhMKHAAAAABArmFy7zQ2ckgJugIo6Y4CjOmOAuKGXHL/////eOmOAvi4OHJPHj1yLLk4cvYuN3IILzdy64U4ckCuYXILhThyoOmOAtm4OHLoQCESAAAAAAAAD4HI6Y4CWOuOAvnwOHao6Y4CBwAAAAXxOHbg82Fy4P///wAAAAAAAAAAAAAAAJABAAAAAAABAAAAAGEAcgAAAAAAAAAAANSvYXcAAAAA/OqOAgYAAAD86o4CAAAAAAEAAAAB2AAAAAIAAAAAAAAAAAAAAAAAAAAAAAAAAAAAZHYACAAAAAAlAAAADAAAAAMAAAAYAAAADAAAAAAAAAISAAAADAAAAAEAAAAWAAAADAAAAAgAAABUAAAAVAAAAAoAAAAnAAAAHgAAAEoAAAABAAAA0XbJQasKyUEKAAAASwAAAAEAAABMAAAABAAAAAkAAAAnAAAAIAAAAEsAAABQAAAAWACAP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gwAAABUAAAAhAPAAAAAAAAAAAAAAAIA/AAAAAAAAAAAAAIA/AAAAAAAAAAAAAAAAAAAAAAAAAAAAAAAAAAAAAAAAAAAlAAAADAAAAAAAAIAoAAAADAAAAAQAAABSAAAAcAEAAAQAAADw////AAAAAAAAAAAAAAAAkAEAAAAAAAEAAAAAcwBlAGcAbwBlACAAdQBpAAAAAAAAAAAAAAAAAAAAAAAAAAAAAAAAAAAAAAAAAAAAAAAAAAAAAAAAAAAAAAAAAAAAjwJkAQAAAAAAAAAAAAD0UTkW2PGPAsTzjwLe8Th2IAAAAEBRORbqFAoYwAEAAAABAAAAAAAAdPGPAsmeOXYgAAAAXwAAAF8AAAB+AAAAIAAAAACwAgBSEyX//////1Q0AAAKJQoAEKHTFQAAAADzEYH//////1Q0AABfAAAAAAAOgSAAAAAs848C+fA4dnzxjwIDAAAABfE4drjxjwLw////AAAAAAAAAAAAAAAAkAEAAAAAAAEAAAAAcwBlAAAAbwAJAAAAAAAAANSvYXcAAAAA0PKPAgkAAADQ8o8CAAAAAAEAAAAB2AAAAAIAAAAAAAAAAAAAAAAAAODE63ZkdgAIAAAAACUAAAAMAAAABAAAABgAAAAMAAAAAAAAAhIAAAAMAAAAAQAAAB4AAAAYAAAAKQAAADMAAACsAAAASAAAACUAAAAMAAAABAAAAFQAAADAAAAAKgAAADMAAACqAAAARwAAAAEAAADRdslBqwrJQSoAAAAzAAAAEwAAAEwAAAAAAAAAAAAAAAAAAAD//////////3QAAABMAGkAYwAuACAAQQByAG4AbwBsAGQAIABLAGwAYQBzAHMAZQBuAIoECAAAAAQAAAAHAAAAAwAAAAQAAAAKAAAABgAAAAkAAAAJAAAABAAAAAkAAAAEAAAACQAAAAQAAAAIAAAABwAAAAcAAAAIAAAACQ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5AAAAXAAAAAEAAADRdslBqwrJQQoAAABQAAAAEwAAAEwAAAAAAAAAAAAAAAAAAAD//////////3QAAABMAEkAQwAuACAAQQBSAE4ATwBMAEQAIABLAEwAQQBTAFMARQBOAAAABQAAAAMAAAAHAAAAAwAAAAMAAAAHAAAABwAAAAgAAAAJAAAABQAAAAgAAAADAAAABgAAAAUAAAAHAAAABgAAAAYAAAAGAAAACA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JwAAAAKAAAAYAAAAF0AAABsAAAAAQAAANF2yUGrCslBCgAAAGAAAAANAAAATAAAAAAAAAAAAAAAAAAAAP//////////aAAAAFMATwBDAEkATwAgAEcARQBSAEUATgBUAEUAAAAGAAAACQAAAAcAAAADAAAACQAAAAMAAAAIAAAABgAAAAcAAAAGAAAACAAAAAYAAAAGAAAASwAAAEAAAAAwAAAABQAAACAAAAABAAAAAQAAABAAAAAAAAAAAAAAAAABAACAAAAAAAAAAAAAAAAAAQAAgAAAACUAAAAMAAAAAgAAACcAAAAYAAAABQAAAAAAAAD///8AAAAAACUAAAAMAAAABQAAAEwAAABkAAAACQAAAHAAAADTAAAAfAAAAAkAAABwAAAAywAAAA0AAAAhAPAAAAAAAAAAAAAAAIA/AAAAAAAAAAAAAIA/AAAAAAAAAAAAAAAAAAAAAAAAAAAAAAAAAAAAAAAAAAAlAAAADAAAAAAAAIAoAAAADAAAAAUAAAAlAAAADAAAAAEAAAAYAAAADAAAAAAAAAISAAAADAAAAAEAAAAWAAAADAAAAAAAAABUAAAAFAEAAAoAAABwAAAA0gAAAHwAAAABAAAA0XbJQasKyUEKAAAAcAAAACEAAABMAAAABAAAAAkAAABwAAAA1AAAAH0AAACQAAAARgBpAHIAbQBhAGQAbwAgAHAAbwByADoAIABBAFIATgBPAEwARAAgAEsATABBAFMAUwBFAE4AIABUAE8ARQBXAFMAAAAGAAAAAwAAAAQAAAAJAAAABgAAAAcAAAAHAAAAAwAAAAcAAAAHAAAABAAAAAMAAAADAAAABwAAAAcAAAAIAAAACQAAAAUAAAAIAAAAAwAAAAYAAAAFAAAABwAAAAYAAAAGAAAABgAAAAgAAAADAAAABgAAAAkAAAAGAAAACwAAAAYAAAAWAAAADAAAAAAAAAAlAAAADAAAAAIAAAAOAAAAFAAAAAAAAAAQAAAAFA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eqTnXBrmsaOi80RHYymYjkOcjQv1tLsMbr0o2Fpfz8g=</DigestValue>
    </Reference>
    <Reference Type="http://www.w3.org/2000/09/xmldsig#Object" URI="#idOfficeObject">
      <DigestMethod Algorithm="http://www.w3.org/2001/04/xmlenc#sha256"/>
      <DigestValue>8H1e7RDWrMBsh0T/faJyDYGdnI2PujYIMpD4WRi1vto=</DigestValue>
    </Reference>
    <Reference Type="http://uri.etsi.org/01903#SignedProperties" URI="#idSignedProperties">
      <Transforms>
        <Transform Algorithm="http://www.w3.org/TR/2001/REC-xml-c14n-20010315"/>
      </Transforms>
      <DigestMethod Algorithm="http://www.w3.org/2001/04/xmlenc#sha256"/>
      <DigestValue>npJ+quDrH9bjonEle9jYuBnJgL+9IvXaPNauq9Zmt8A=</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/ekBD77oQ6uUA8AzP17rawGOQHCVY1SFp5oBL+wqV2M=</DigestValue>
    </Reference>
  </SignedInfo>
  <SignatureValue>A9WDjHL9NCezvh0LqtX4f7hoo8EGl00J54EWX9KZgWKHOpOGFTbQyH8QAHeLZi7q5l05bi/uO7qA
Q6ty6c8BckgycrBaDitKD1y8OXL1sm6QLk8sE8oL5nkSWMqOhRxOHgMf+JcNZI/8uiQYVbLKPfDA
CpfSwRabyiTlVDEkj5imNF9d8Sq3EEuamlI1ohiN3pggguzoDZPfa2fI/xU6VzzYFHzYyccR0t7p
nGGOOedGu2WRl9K5ud5eEEP7q+LAIRAuTfzg9FZ8zpeTtcU50wB7Kc2aZ28bgRtN3gWC4hpGCash
FtYCMDxlxRx/h9xl23QoSrqXITmH/qybT8pEYA==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2020-11-03T17:03:11Z</mdssi:Value>
        </mdssi:SignatureTime>
      </SignatureProperty>
    </SignatureProperties>
  </Object>
  <Object Id="idOfficeObject">
    <SignatureProperties>
      <SignatureProperty Id="idOfficeV1Details" Target="#idPackageSignature">
        <SignatureInfoV1 xmlns="http://schemas.microsoft.com/office/2006/digsig">
          <SetupID>{F248F2F4-2416-4251-8E2D-08E0A8AEF252}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2020-11-03T17:03:11Z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CEH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YwTlAaPyQ+bKNDAp8RlLoZyx0R+UeFhF7aREKh1+AfM=</DigestValue>
    </Reference>
    <Reference Type="http://www.w3.org/2000/09/xmldsig#Object" URI="#idOfficeObject">
      <DigestMethod Algorithm="http://www.w3.org/2001/04/xmlenc#sha256"/>
      <DigestValue>3EIPapKCaOsiPNJGyU2azRVSpkVmtD1dHTed4jP8fgg=</DigestValue>
    </Reference>
    <Reference Type="http://uri.etsi.org/01903#SignedProperties" URI="#idSignedProperties">
      <Transforms>
        <Transform Algorithm="http://www.w3.org/TR/2001/REC-xml-c14n-20010315"/>
      </Transforms>
      <DigestMethod Algorithm="http://www.w3.org/2001/04/xmlenc#sha256"/>
      <DigestValue>kiMMctorTZ84xVbJRq8rbIiBxZ0NeiDDveyvKI9Dcqo=</DigestValue>
    </Reference>
    <Reference Type="http://www.w3.org/2000/09/xmldsig#Object" URI="#idValidSigLnImg">
      <DigestMethod Algorithm="http://www.w3.org/2001/04/xmlenc#sha256"/>
      <DigestValue>GexkACUdk90YNAhLv/Dd183mHKtrM1QerdF/AEY7O7w=</DigestValue>
    </Reference>
    <Reference Type="http://www.w3.org/2000/09/xmldsig#Object" URI="#idInvalidSigLnImg">
      <DigestMethod Algorithm="http://www.w3.org/2001/04/xmlenc#sha256"/>
      <DigestValue>ENFeN2vLUgwUNAWLCTiLHhTcvZqUslCt8n0oSrJbgXw=</DigestValue>
    </Reference>
  </SignedInfo>
  <SignatureValue>zZ7XHZ7DzR/OEQ20N69MsKTLg7kMRmhOVhLoKuEtl4uV4apOHxYp7oyPuijHUiBKg8g1AyEWm54V
SlwtuRgWvQW6GhlwfpZyaAyemaxREdJJKhLyM2VBmZUulaIFsPWI0r9SgU5PSID44FDX9CxVVmme
YAHqhQwRJVLSoGbbYtR2NzJxEDJgIQbgGHnLZko+kK0Uhwu07QD5jjmfA8FM5VvoxECMd/Ld760T
7KiSt+uJwX12j8KC2viraBS93BmDvyYy69bNkerRaFJnm61Mo9gEDRUMWkH7MZ+5SjnG+9EbiwRZ
KLOGWa7oQkiu243nuj6ZgGvuS/MCa8QAPN+eGg==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2020-11-03T17:03:16Z</mdssi:Value>
        </mdssi:SignatureTime>
      </SignatureProperty>
    </SignatureProperties>
  </Object>
  <Object Id="idOfficeObject">
    <SignatureProperties>
      <SignatureProperty Id="idOfficeV1Details" Target="#idPackageSignature">
        <SignatureInfoV1 xmlns="http://schemas.microsoft.com/office/2006/digsig">
          <SetupID>{203B0B44-13FB-488A-A0D7-0141B5804972}</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2020-11-03T17:03:16Z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3jwAAAAcKDQcKDQcJDQ4WMShFrjFU1TJV1gECBAIDBAECBQoRKyZBowsTMf+GAAAAfqbJd6PIeqDCQFZ4JTd0Lk/HMVPSGy5uFiE4GypVJ0KnHjN9AAABVdYAAACcz+7S6ffb7fnC0t1haH0hMm8aLXIuT8ggOIwoRKslP58cK08AAAFngQAAAMHg9P///////////+bm5k9SXjw/SzBRzTFU0y1NwSAyVzFGXwEBAv//CA8mnM/u69/SvI9jt4tgjIR9FBosDBEjMVTUMlXWMVPRKUSeDxk4AAAA//8AAADT6ff///////+Tk5MjK0krSbkvUcsuT8YVJFoTIFIrSbgtTcEQHEf//wAAAJzP7vT6/bTa8kRleixHhy1Nwi5PxiQtTnBwcJKSki81SRwtZAgOI///AAAAweD02+35gsLqZ5q6Jz1jNEJyOUZ4qamp+/v7////wdPeVnCJAQEC//8AAACv1/Ho8/ubzu6CwuqMudS3u769vb3////////////L5fZymsABAgNycgAAAK/X8fz9/uLx+snk9uTy+vz9/v///////////////8vl9nKawAECA///AAAAotHvtdryxOL1xOL1tdry0+r32+350+r3tdryxOL1pdPvc5rAAQID//8AAABpj7ZnjrZqj7Zqj7ZnjrZtkbdukrdtkbdnjrZqj7ZojrZ3rdUCAwT//wAAAAAAAAAAAAAAAAAAAAAAAAAAAAAAAAAAAAAAAAAAAAAAAAAAAAAAAMn/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jj1mL/N4iqtrKTCUKlT6GtTfIFkLVXwkq4epZE0Qkz0=</DigestValue>
    </Reference>
    <Reference Type="http://www.w3.org/2000/09/xmldsig#Object" URI="#idOfficeObject">
      <DigestMethod Algorithm="http://www.w3.org/2001/04/xmlenc#sha256"/>
      <DigestValue>wXu5vVvU4Su4dnS062KYpBB5q6SqyTws1LqD4TgUYnA=</DigestValue>
    </Reference>
    <Reference Type="http://uri.etsi.org/01903#SignedProperties" URI="#idSignedProperties">
      <Transforms>
        <Transform Algorithm="http://www.w3.org/TR/2001/REC-xml-c14n-20010315"/>
      </Transforms>
      <DigestMethod Algorithm="http://www.w3.org/2001/04/xmlenc#sha256"/>
      <DigestValue>W3fvXxjZeOrmSrEZbY+41ANrW1BUh2CNjkBRndRKWE4=</DigestValue>
    </Reference>
    <Reference Type="http://www.w3.org/2000/09/xmldsig#Object" URI="#idValidSigLnImg">
      <DigestMethod Algorithm="http://www.w3.org/2001/04/xmlenc#sha256"/>
      <DigestValue>fIThF/SV+ww41YOr48V/F2RRjwzhekQYeMSuYkZRE0w=</DigestValue>
    </Reference>
    <Reference Type="http://www.w3.org/2000/09/xmldsig#Object" URI="#idInvalidSigLnImg">
      <DigestMethod Algorithm="http://www.w3.org/2001/04/xmlenc#sha256"/>
      <DigestValue>lKyAr1gtS6zgwfnCBzbaGv6l4Xx40dvQXcbYbFuNobQ=</DigestValue>
    </Reference>
  </SignedInfo>
  <SignatureValue>LmDdUDla3cFVfM/ycghFhWF4EKZMUsAsuqOU+UQHz08WKMOd7ELaTLtfoLYfzTBkOZ/5veFnrbFa
w3EpwsES+nomCdr9nVwOfNr5aTUb/BO/OcpmyL8aDkigRuJm3LzUV+7JLJ3UMBGJYvxZUMjqjSut
bEpFrDEWYr6SQOWRSffT7sSVHT+1aNVoXw0TDpLG7qLVYeokV/eg3rMxPS1Yb+9REkAyV8zhJ7ux
JSFQNaPHxu6Dqk15/P7nQlFyrFh8UCKc/nGxDyRvxKJMK3Kyb1OXCQVkJQz2G7/sfy4ZQm6Cduae
QA23in22NErglaFIz7SscqvihEE03EQRt/GUBw==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2020-11-03T17:03:20Z</mdssi:Value>
        </mdssi:SignatureTime>
      </SignatureProperty>
    </SignatureProperties>
  </Object>
  <Object Id="idOfficeObject">
    <SignatureProperties>
      <SignatureProperty Id="idOfficeV1Details" Target="#idPackageSignature">
        <SignatureInfoV1 xmlns="http://schemas.microsoft.com/office/2006/digsig">
          <SetupID>{BC721E12-2AAF-449C-BB2E-510011D612CB}</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2020-11-03T17:03:20Z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Gp2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dYBAAAAfqbJd6PIeqDCQFZ4JTd0Lk/HMVPSGy5uFiE4GypVJ0KnHjN9AAABrhMAAACcz+7S6ffb7fnC0t1haH0hMm8aLXIuT8ggOIwoRKslP58cK08AAAEAAAAAAMHg9P///////////+bm5k9SXjw/SzBRzTFU0y1NwSAyVzFGXwEBAgAACA8mnM/u69/SvI9jt4tgjIR9FBosDBEjMVTUMlXWMVPRKUSeDxk4AAAArhMAAADT6ff///////+Tk5MjK0krSbkvUcsuT8YVJFoTIFIrSbgtTcEQHEcAAAAAAJzP7vT6/bTa8kRleixHhy1Nwi5PxiQtTnBwcJKSki81SRwtZAgOIwAAAAAAweD02+35gsLqZ5q6Jz1jNEJyOUZ4qamp+/v7////wdPeVnCJAQECrhMAAACv1/Ho8/ubzu6CwuqMudS3u769vb3////////////L5fZymsABAgOuEwAAAK/X8fz9/uLx+snk9uTy+vz9/v///////////////8vl9nKawAECAzEuAAAAotHvtdryxOL1xOL1tdry0+r32+350+r3tdryxOL1pdPvc5rAAQIDLjcAAABpj7ZnjrZqj7Zqj7ZnjrZtkbdukrdtkbdnjrZqj7ZojrZ3rdUCAwQuMwAAAAAAAAAAAAAAAAAAAAAAAAAAAAAAAAAAAAAAAAAAAAAAAAAAAAAAAC41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A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AA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AAABgAAAAMAAAAEAAAACQAAAAYAAAAHAAAABwAAAAMAAAAHAAAABwAAAAQAAAADAAAAAwAAAAcAAAAIAAAACAAAAAkAAAAFAAAABgAAAAMAAAALAAAAAwAAAAYAAAAIAAAABgAAAAMAAAAIAAAABgAAAAgAAAAGAAAABgAAAAUAAAAI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9NtRQPUTz3mG7g5QCAcEbc8bqDsx23qae7C2TPvvn94=</DigestValue>
    </Reference>
    <Reference Type="http://www.w3.org/2000/09/xmldsig#Object" URI="#idOfficeObject">
      <DigestMethod Algorithm="http://www.w3.org/2001/04/xmlenc#sha256"/>
      <DigestValue>E7mA/3BLWgK2oIZ7AeCxgUP1TAa9wGpLw/vGOFAYAE0=</DigestValue>
    </Reference>
    <Reference Type="http://uri.etsi.org/01903#SignedProperties" URI="#idSignedProperties">
      <Transforms>
        <Transform Algorithm="http://www.w3.org/TR/2001/REC-xml-c14n-20010315"/>
      </Transforms>
      <DigestMethod Algorithm="http://www.w3.org/2001/04/xmlenc#sha256"/>
      <DigestValue>amwCL9k93+s7D682dqQ+7cYpwTAfArkk/siF6NOqDfY=</DigestValue>
    </Reference>
    <Reference Type="http://www.w3.org/2000/09/xmldsig#Object" URI="#idValidSigLnImg">
      <DigestMethod Algorithm="http://www.w3.org/2001/04/xmlenc#sha256"/>
      <DigestValue>wVv12YdGaPLK+oG0WgytfE2setAEiu1M+E8VbjE/sr8=</DigestValue>
    </Reference>
    <Reference Type="http://www.w3.org/2000/09/xmldsig#Object" URI="#idInvalidSigLnImg">
      <DigestMethod Algorithm="http://www.w3.org/2001/04/xmlenc#sha256"/>
      <DigestValue>iOulCRR2DdThPrc001VSHTZ05xsAWL2suHkHRWpBt2I=</DigestValue>
    </Reference>
  </SignedInfo>
  <SignatureValue>oa7+a7OwYN5MuEpzNVE8ybQcY65U30yd+BETUvDTiIAea92nEx6llydK7ysinI7GWS09jGCLN6He
J37BjLTWsL+cUN5Rx07WkFSxfartrfBmbdzdScmCFBDVfNewIoJ/6ebAWrM3i9mlw2ZVX8tRqE6t
ECI35d8Cu+OGBeG4J+6zhKKhMvdmmdyzM0YjHJRir+Lo8/p/ikRDjX1J2epkQNSLpZQSQnOcRtlt
1wNxdG3tI8GRMQUT+izAbUSmpgQTMoKzXdMbkFCrKKG+RnsIXC2HF/rcIFkpvt3YQU5e9kUPnCIp
+//opzJnOlFd1tNz9OTJWiz7Yh2U5blh+lX2Gw==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eC3ryibQIaUw9COg//uny+TXG1vfRkJDrCFO4aevfxA=</DigestValue>
      </Reference>
      <Reference URI="/xl/calcChain.xml?ContentType=application/vnd.openxmlformats-officedocument.spreadsheetml.calcChain+xml">
        <DigestMethod Algorithm="http://www.w3.org/2001/04/xmlenc#sha256"/>
        <DigestValue>C0Fu935pZPJh05SU0HkhJ16bCcAfdi6IqhNCczQ6OmE=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rzy9rEA3/6g5M8uedYaQmxCBGvu3Ya94YYd+Ct0d8hg=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AYH4BSi8ZWzGZvCUOdu7hviiJBWld7hoDbPHw6cDZnQ=</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HQ+c0Hki8xkZy75lu2hr9onNqRAxPi1iw45QiBQ+cgM=</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HQ+c0Hki8xkZy75lu2hr9onNqRAxPi1iw45QiBQ+cgM=</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pRhYRvYpZ6Ii4nLwd/ehV77sw5luqMuf8u7Nga1mJDI=</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7PqrQ+stmrWUQZnWzHwQeUxwd9TGd/2ZpWeNYWBksZ8=</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gdZ9Hhm2TNg2rdNLu/O9j1HsS+ekR54dBjBI4iAfWi0=</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gdZ9Hhm2TNg2rdNLu/O9j1HsS+ekR54dBjBI4iAfWi0=</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4DlVkGW+O1w7YOKDAPl7ofdUVS1Gv4sfRqut/i9qwTQ=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DHqO4SnHPBUq/HpVddBflbsmzRvmRwKcO+NejOMx9vA=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7uApeVfEhRdi+xq6WeBgeeArc4/bgjRwZw6kx+VC2B4=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dLIq3lGyd7y5XFA517fHpyfmd/kj2zaLL8AqFNBAGuY=</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dLIq3lGyd7y5XFA517fHpyfmd/kj2zaLL8AqFNBAGuY=</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RXgNW2YEqJUZi2429+H5+2mRnbNx5XNlJi3jyuquSoY=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5h/ITnhWyVDpC74i+jbi3A6rrpAT3y1BLoIpKEJMutM=</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mespkv8yl24YYSIJN9RSKweA9KaUK09Jvef8VyZ17gM=</DigestValue>
      </Reference>
      <Reference URI="/xl/drawings/drawing1.xml?ContentType=application/vnd.openxmlformats-officedocument.drawing+xml">
        <DigestMethod Algorithm="http://www.w3.org/2001/04/xmlenc#sha256"/>
        <DigestValue>q7OhtjMrhWPVrVRLPBy15it7FOQU62iAsQEBFIoaZfk=</DigestValue>
      </Reference>
      <Reference URI="/xl/drawings/drawing2.xml?ContentType=application/vnd.openxmlformats-officedocument.drawing+xml">
        <DigestMethod Algorithm="http://www.w3.org/2001/04/xmlenc#sha256"/>
        <DigestValue>0FHQDHy9NV5G0yRTgFTJwyKCz2oJmU/yIATrP7oUV/A=</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iS9WNqKj8DLCpAzSp+HzlkWD2yrG5BOjYZ87/LIq3u0=</DigestValue>
      </Reference>
      <Reference URI="/xl/drawings/vmlDrawing1.vml?ContentType=application/vnd.openxmlformats-officedocument.vmlDrawing">
        <DigestMethod Algorithm="http://www.w3.org/2001/04/xmlenc#sha256"/>
        <DigestValue>oZlLoyt50VxGuV479zHSi0EoC6XTjADPcTHL0Nl2aUI=</DigestValue>
      </Reference>
      <Reference URI="/xl/drawings/vmlDrawing10.vml?ContentType=application/vnd.openxmlformats-officedocument.vmlDrawing">
        <DigestMethod Algorithm="http://www.w3.org/2001/04/xmlenc#sha256"/>
        <DigestValue>jm/Cb1VmM6xCmtgu1JRKThYAVYOnsyDQsrs/B0UfyNc=</DigestValue>
      </Reference>
      <Reference URI="/xl/drawings/vmlDrawing11.vml?ContentType=application/vnd.openxmlformats-officedocument.vmlDrawing">
        <DigestMethod Algorithm="http://www.w3.org/2001/04/xmlenc#sha256"/>
        <DigestValue>U8/bnjd38Vz8xaIfY0l21EEfgRzwV9S/2eq7A1k0QVM=</DigestValue>
      </Reference>
      <Reference URI="/xl/drawings/vmlDrawing12.vml?ContentType=application/vnd.openxmlformats-officedocument.vmlDrawing">
        <DigestMethod Algorithm="http://www.w3.org/2001/04/xmlenc#sha256"/>
        <DigestValue>gAP39rIElVbfwMwX3S5Xj1syOoNXxxsOrkqe0Ia7DH4=</DigestValue>
      </Reference>
      <Reference URI="/xl/drawings/vmlDrawing13.vml?ContentType=application/vnd.openxmlformats-officedocument.vmlDrawing">
        <DigestMethod Algorithm="http://www.w3.org/2001/04/xmlenc#sha256"/>
        <DigestValue>zAxTBriyYf3wKzhejPCObG7hSekuLkCAUbxNiyG/18U=</DigestValue>
      </Reference>
      <Reference URI="/xl/drawings/vmlDrawing14.vml?ContentType=application/vnd.openxmlformats-officedocument.vmlDrawing">
        <DigestMethod Algorithm="http://www.w3.org/2001/04/xmlenc#sha256"/>
        <DigestValue>eUjNBt6ub8A9ezOtD3Hh4mKuFJqUAPikMWFnW38wGrA=</DigestValue>
      </Reference>
      <Reference URI="/xl/drawings/vmlDrawing15.vml?ContentType=application/vnd.openxmlformats-officedocument.vmlDrawing">
        <DigestMethod Algorithm="http://www.w3.org/2001/04/xmlenc#sha256"/>
        <DigestValue>+unPJd6hfMNfRFBvQK203yW3cFcu6a7x7T4wRs/gEkM=</DigestValue>
      </Reference>
      <Reference URI="/xl/drawings/vmlDrawing16.vml?ContentType=application/vnd.openxmlformats-officedocument.vmlDrawing">
        <DigestMethod Algorithm="http://www.w3.org/2001/04/xmlenc#sha256"/>
        <DigestValue>66249AuLmysTB+hwhYPeqQsBWP2FNI+YfGUA8WppICg=</DigestValue>
      </Reference>
      <Reference URI="/xl/drawings/vmlDrawing17.vml?ContentType=application/vnd.openxmlformats-officedocument.vmlDrawing">
        <DigestMethod Algorithm="http://www.w3.org/2001/04/xmlenc#sha256"/>
        <DigestValue>LeNiAjZz7YvnRnHO42oNYvARm+Hf+0K2y1oqUsm87+Y=</DigestValue>
      </Reference>
      <Reference URI="/xl/drawings/vmlDrawing2.vml?ContentType=application/vnd.openxmlformats-officedocument.vmlDrawing">
        <DigestMethod Algorithm="http://www.w3.org/2001/04/xmlenc#sha256"/>
        <DigestValue>rmUdjVaO2+gqJmalOD/itVoDGOeTOesz6wVNOyX+xZU=</DigestValue>
      </Reference>
      <Reference URI="/xl/drawings/vmlDrawing3.vml?ContentType=application/vnd.openxmlformats-officedocument.vmlDrawing">
        <DigestMethod Algorithm="http://www.w3.org/2001/04/xmlenc#sha256"/>
        <DigestValue>D2z2h76hydXkFuHmUs2w0rBLZA6GTpijW1HI52u6KNU=</DigestValue>
      </Reference>
      <Reference URI="/xl/drawings/vmlDrawing4.vml?ContentType=application/vnd.openxmlformats-officedocument.vmlDrawing">
        <DigestMethod Algorithm="http://www.w3.org/2001/04/xmlenc#sha256"/>
        <DigestValue>/kYu5dBaQf7KU4TEMWOGvRSmyP5OYCvomFgYhgHw9i8=</DigestValue>
      </Reference>
      <Reference URI="/xl/drawings/vmlDrawing5.vml?ContentType=application/vnd.openxmlformats-officedocument.vmlDrawing">
        <DigestMethod Algorithm="http://www.w3.org/2001/04/xmlenc#sha256"/>
        <DigestValue>K0Q53B+yjWGaJNXQaot8JkHig13IWGvojwjxb4Jpf9A=</DigestValue>
      </Reference>
      <Reference URI="/xl/drawings/vmlDrawing6.vml?ContentType=application/vnd.openxmlformats-officedocument.vmlDrawing">
        <DigestMethod Algorithm="http://www.w3.org/2001/04/xmlenc#sha256"/>
        <DigestValue>Pd0woWWdULSKmfZs24ZJ3bxjExrvXoP3xIyZRmcftkQ=</DigestValue>
      </Reference>
      <Reference URI="/xl/drawings/vmlDrawing7.vml?ContentType=application/vnd.openxmlformats-officedocument.vmlDrawing">
        <DigestMethod Algorithm="http://www.w3.org/2001/04/xmlenc#sha256"/>
        <DigestValue>vhGlEOe0XfrTXVxinrXy01azLdHbuJUgP71WRakWPgM=</DigestValue>
      </Reference>
      <Reference URI="/xl/drawings/vmlDrawing8.vml?ContentType=application/vnd.openxmlformats-officedocument.vmlDrawing">
        <DigestMethod Algorithm="http://www.w3.org/2001/04/xmlenc#sha256"/>
        <DigestValue>osucgLh5c15L9kLjlvHC+SckbltprYWDPfLNmd26uLU=</DigestValue>
      </Reference>
      <Reference URI="/xl/drawings/vmlDrawing9.vml?ContentType=application/vnd.openxmlformats-officedocument.vmlDrawing">
        <DigestMethod Algorithm="http://www.w3.org/2001/04/xmlenc#sha256"/>
        <DigestValue>Q2WqdKOpAu4ftdt3dUFd7vYwyAbq2y3c3bYn3lVgd/k=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8kqt20H9SxBkvdP4l2oX3U7mWit9c5uMCKK7IjerJts=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/WG6zlaxSmqxAL/Ekia/guedzXY1knYymWUc/WMLVJU=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10.xml?ContentType=application/vnd.openxmlformats-officedocument.spreadsheetml.externalLink+xml">
        <DigestMethod Algorithm="http://www.w3.org/2001/04/xmlenc#sha256"/>
        <DigestValue>p/8F170CVn/v42XeHC0KHyLzCk4lJG4G9J8RFYWnT9A=</DigestValue>
      </Reference>
      <Reference URI="/xl/externalLinks/externalLink2.xml?ContentType=application/vnd.openxmlformats-officedocument.spreadsheetml.externalLink+xml">
        <DigestMethod Algorithm="http://www.w3.org/2001/04/xmlenc#sha256"/>
        <DigestValue>GCcue5H+V9MJmULPJOJCvBrE5A+/vz+7wcprwcC0jBc=</DigestValue>
      </Reference>
      <Reference URI="/xl/externalLinks/externalLink3.xml?ContentType=application/vnd.openxmlformats-officedocument.spreadsheetml.externalLink+xml">
        <DigestMethod Algorithm="http://www.w3.org/2001/04/xmlenc#sha256"/>
        <DigestValue>HSrQVz7PWIk3jaRgxzXPLSKB802G2spAof0kgAhl9xg=</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nudu9U7U4lMovohchXe7FMqJimIQlpKmL2ZOGhQCIds=</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zjBcq45A2fL1SnmqAOsYgpnryJPnWxHZB33C5EwbHeE=</DigestValue>
      </Reference>
      <Reference URI="/xl/externalLinks/externalLink8.xml?ContentType=application/vnd.openxmlformats-officedocument.spreadsheetml.externalLink+xml">
        <DigestMethod Algorithm="http://www.w3.org/2001/04/xmlenc#sha256"/>
        <DigestValue>YMibguoejQk6rykxXZMeebjTrNIHU/eIa2oItyNbSW8=</DigestValue>
      </Reference>
      <Reference URI="/xl/externalLinks/externalLink9.xml?ContentType=application/vnd.openxmlformats-officedocument.spreadsheetml.externalLink+xml">
        <DigestMethod Algorithm="http://www.w3.org/2001/04/xmlenc#sha256"/>
        <DigestValue>5jro2NtZGwc/zVeiuDlMVg0fF+kFDk4luiPsZmrjbdA=</DigestValue>
      </Reference>
      <Reference URI="/xl/media/image1.jpeg?ContentType=image/jpeg">
        <DigestMethod Algorithm="http://www.w3.org/2001/04/xmlenc#sha256"/>
        <DigestValue>nN3b1bhtNqPef0LqQqbGMEoaiq+dXaITQBeo63+vnN0=</DigestValue>
      </Reference>
      <Reference URI="/xl/media/image10.emf?ContentType=image/x-emf">
        <DigestMethod Algorithm="http://www.w3.org/2001/04/xmlenc#sha256"/>
        <DigestValue>ZxnncuJKR7cpuYyMWwWRAq1e26kvHmONRjnlSJBnswA=</DigestValue>
      </Reference>
      <Reference URI="/xl/media/image11.emf?ContentType=image/x-emf">
        <DigestMethod Algorithm="http://www.w3.org/2001/04/xmlenc#sha256"/>
        <DigestValue>Je2x4I/8nchuVkU9TYnGJO1z91MD6zmEqxknssATsiU=</DigestValue>
      </Reference>
      <Reference URI="/xl/media/image12.png?ContentType=image/png">
        <DigestMethod Algorithm="http://www.w3.org/2001/04/xmlenc#sha256"/>
        <DigestValue>f3puzHlFHRL1vcePj9gaiSJJjH9nGr/nnqbxdw1TWhs=</DigestValue>
      </Reference>
      <Reference URI="/xl/media/image13.png?ContentType=image/png">
        <DigestMethod Algorithm="http://www.w3.org/2001/04/xmlenc#sha256"/>
        <DigestValue>mQ1kIb72ZreCoT90RWTTCezjVoWy7MvO80344FToMlQ=</DigestValue>
      </Reference>
      <Reference URI="/xl/media/image14.png?ContentType=image/png">
        <DigestMethod Algorithm="http://www.w3.org/2001/04/xmlenc#sha256"/>
        <DigestValue>6HaDLsi3+xsx2F9eggLFlQGpLJpqURdFTvX4y8VNczI=</DigestValue>
      </Reference>
      <Reference URI="/xl/media/image15.png?ContentType=image/png">
        <DigestMethod Algorithm="http://www.w3.org/2001/04/xmlenc#sha256"/>
        <DigestValue>PvZykrOcni/d9Ixml5TTMHJHokjSJMnCYwAfWO+i9Lo=</DigestValue>
      </Reference>
      <Reference URI="/xl/media/image16.emf?ContentType=image/x-emf">
        <DigestMethod Algorithm="http://www.w3.org/2001/04/xmlenc#sha256"/>
        <DigestValue>zlpqDlBMd+IOarZKakytG6yupEFpJoXDu30k75sP+30=</DigestValue>
      </Reference>
      <Reference URI="/xl/media/image17.emf?ContentType=image/x-emf">
        <DigestMethod Algorithm="http://www.w3.org/2001/04/xmlenc#sha256"/>
        <DigestValue>yUICNEdmVsGOxZqHVDbDciPtB/5BulbyfQyIKKNT0NE=</DigestValue>
      </Reference>
      <Reference URI="/xl/media/image18.emf?ContentType=image/x-emf">
        <DigestMethod Algorithm="http://www.w3.org/2001/04/xmlenc#sha256"/>
        <DigestValue>/WCBnPVGcIsdcXjOxyGWP/IpHCsMuug/vag7yOik+38=</DigestValue>
      </Reference>
      <Reference URI="/xl/media/image19.emf?ContentType=image/x-emf">
        <DigestMethod Algorithm="http://www.w3.org/2001/04/xmlenc#sha256"/>
        <DigestValue>HlmCAS1Il0W2L36K0aK3afthGsRX0zSyEi0ZT0riZUg=</DigestValue>
      </Reference>
      <Reference URI="/xl/media/image2.emf?ContentType=image/x-emf">
        <DigestMethod Algorithm="http://www.w3.org/2001/04/xmlenc#sha256"/>
        <DigestValue>FDa/r/IR/UxBBAPrU5p8XAo+nOqwnaR8r1wAQ9CRXx4=</DigestValue>
      </Reference>
      <Reference URI="/xl/media/image20.emf?ContentType=image/x-emf">
        <DigestMethod Algorithm="http://www.w3.org/2001/04/xmlenc#sha256"/>
        <DigestValue>J63yCsDjZfL4tHSCiKPL9XUjtZ1nNo9agxxF8xVISg8=</DigestValue>
      </Reference>
      <Reference URI="/xl/media/image21.emf?ContentType=image/x-emf">
        <DigestMethod Algorithm="http://www.w3.org/2001/04/xmlenc#sha256"/>
        <DigestValue>55zXhjHse5JG/LkabYEB3gbkSEiz5zk+7CddiFbSH4k=</DigestValue>
      </Reference>
      <Reference URI="/xl/media/image22.emf?ContentType=image/x-emf">
        <DigestMethod Algorithm="http://www.w3.org/2001/04/xmlenc#sha256"/>
        <DigestValue>VQnIh+m7/AyfWgrXnvGSXj2ttYtJKLpqTviz7BSe9vI=</DigestValue>
      </Reference>
      <Reference URI="/xl/media/image3.emf?ContentType=image/x-emf">
        <DigestMethod Algorithm="http://www.w3.org/2001/04/xmlenc#sha256"/>
        <DigestValue>4nL5QA4a1Ast4gssR116AtwZ1M8+NeSs5dKOEHX4A7U=</DigestValue>
      </Reference>
      <Reference URI="/xl/media/image4.emf?ContentType=image/x-emf">
        <DigestMethod Algorithm="http://www.w3.org/2001/04/xmlenc#sha256"/>
        <DigestValue>H+c4rxL7SdgSdD6syIdTB5Rysq/wypJ42uKsTJ5T5i8=</DigestValue>
      </Reference>
      <Reference URI="/xl/media/image5.emf?ContentType=image/x-emf">
        <DigestMethod Algorithm="http://www.w3.org/2001/04/xmlenc#sha256"/>
        <DigestValue>V8LD/54XwRjYvUV0AfZSW1fKY9NyVIochd+CW4dMBvg=</DigestValue>
      </Reference>
      <Reference URI="/xl/media/image6.emf?ContentType=image/x-emf">
        <DigestMethod Algorithm="http://www.w3.org/2001/04/xmlenc#sha256"/>
        <DigestValue>fw4uwbCYPcMCDAiXKRMflSEaoi+SJN5qEIgeZWS5HoM=</DigestValue>
      </Reference>
      <Reference URI="/xl/media/image7.emf?ContentType=image/x-emf">
        <DigestMethod Algorithm="http://www.w3.org/2001/04/xmlenc#sha256"/>
        <DigestValue>g6PFNhyfKpR0v+lKBArmqAghpDp4A7p2y4CBy4sgboo=</DigestValue>
      </Reference>
      <Reference URI="/xl/media/image8.emf?ContentType=image/x-emf">
        <DigestMethod Algorithm="http://www.w3.org/2001/04/xmlenc#sha256"/>
        <DigestValue>3punStDjo36qPOYDx5BAqh/18JkLV+wyjkva/MJh14U=</DigestValue>
      </Reference>
      <Reference URI="/xl/media/image9.emf?ContentType=image/x-emf">
        <DigestMethod Algorithm="http://www.w3.org/2001/04/xmlenc#sha256"/>
        <DigestValue>pVfFhqmyLi2HnFntk8dF8AoHEUw6V5AI+fkY0ahj0N8=</DigestValue>
      </Reference>
      <Reference URI="/xl/printerSettings/printerSettings1.bin?ContentType=application/vnd.openxmlformats-officedocument.spreadsheetml.printerSettings">
        <DigestMethod Algorithm="http://www.w3.org/2001/04/xmlenc#sha256"/>
        <DigestValue>ZrTrOTQJwQRK0uu989hf0LLLPgX/tdqwAwS7W+UNqak=</DigestValue>
      </Reference>
      <Reference URI="/xl/printerSettings/printerSettings10.bin?ContentType=application/vnd.openxmlformats-officedocument.spreadsheetml.printerSettings">
        <DigestMethod Algorithm="http://www.w3.org/2001/04/xmlenc#sha256"/>
        <DigestValue>Y/vRBGwktjPQb8Qqll3INMicQSn31vkJ0w3XbxvjSB0=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tqkArYr64kd5rx+KazVxgeMQTi8uuFNs2pmjM+CmqV0=</DigestValue>
      </Reference>
      <Reference URI="/xl/printerSettings/printerSettings14.bin?ContentType=application/vnd.openxmlformats-officedocument.spreadsheetml.printerSettings">
        <DigestMethod Algorithm="http://www.w3.org/2001/04/xmlenc#sha256"/>
        <DigestValue>uMvpw3DiyrrF+bwhJ9ekJu+uAvFlv7KzZQh7gcJ5rK4=</DigestValue>
      </Reference>
      <Reference URI="/xl/printerSettings/printerSettings15.bin?ContentType=application/vnd.openxmlformats-officedocument.spreadsheetml.printerSettings">
        <DigestMethod Algorithm="http://www.w3.org/2001/04/xmlenc#sha256"/>
        <DigestValue>tqkArYr64kd5rx+KazVxgeMQTi8uuFNs2pmjM+CmqV0=</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2.bin?ContentType=application/vnd.openxmlformats-officedocument.spreadsheetml.printerSettings">
        <DigestMethod Algorithm="http://www.w3.org/2001/04/xmlenc#sha256"/>
        <DigestValue>uMvpw3DiyrrF+bwhJ9ekJu+uAvFlv7KzZQh7gcJ5rK4=</DigestValue>
      </Reference>
      <Reference URI="/xl/printerSettings/printerSettings3.bin?ContentType=application/vnd.openxmlformats-officedocument.spreadsheetml.printerSettings">
        <DigestMethod Algorithm="http://www.w3.org/2001/04/xmlenc#sha256"/>
        <DigestValue>uMvpw3DiyrrF+bwhJ9ekJu+uAvFlv7KzZQh7gcJ5rK4=</DigestValue>
      </Reference>
      <Reference URI="/xl/printerSettings/printerSettings4.bin?ContentType=application/vnd.openxmlformats-officedocument.spreadsheetml.printerSettings">
        <DigestMethod Algorithm="http://www.w3.org/2001/04/xmlenc#sha256"/>
        <DigestValue>uMvpw3DiyrrF+bwhJ9ekJu+uAvFlv7KzZQh7gcJ5rK4=</DigestValue>
      </Reference>
      <Reference URI="/xl/printerSettings/printerSettings5.bin?ContentType=application/vnd.openxmlformats-officedocument.spreadsheetml.printerSettings">
        <DigestMethod Algorithm="http://www.w3.org/2001/04/xmlenc#sha256"/>
        <DigestValue>vkJNvqHgt8/JZ45xsK8l+l/nlRrdrxGl0aTHXW8B1hg=</DigestValue>
      </Reference>
      <Reference URI="/xl/printerSettings/printerSettings6.bin?ContentType=application/vnd.openxmlformats-officedocument.spreadsheetml.printerSettings">
        <DigestMethod Algorithm="http://www.w3.org/2001/04/xmlenc#sha256"/>
        <DigestValue>uMvpw3DiyrrF+bwhJ9ekJu+uAvFlv7KzZQh7gcJ5rK4=</DigestValue>
      </Reference>
      <Reference URI="/xl/printerSettings/printerSettings7.bin?ContentType=application/vnd.openxmlformats-officedocument.spreadsheetml.printerSettings">
        <DigestMethod Algorithm="http://www.w3.org/2001/04/xmlenc#sha256"/>
        <DigestValue>FIpsLias1mACsiRWt7whMyRmMFQIbRAHt5hKQeRbeqw=</DigestValue>
      </Reference>
      <Reference URI="/xl/printerSettings/printerSettings8.bin?ContentType=application/vnd.openxmlformats-officedocument.spreadsheetml.printerSettings">
        <DigestMethod Algorithm="http://www.w3.org/2001/04/xmlenc#sha256"/>
        <DigestValue>cK0jtj4rUDXeNRGmVwcXygfdl4UwWAHqCJ03PfRDXFw=</DigestValue>
      </Reference>
      <Reference URI="/xl/printerSettings/printerSettings9.bin?ContentType=application/vnd.openxmlformats-officedocument.spreadsheetml.printerSettings">
        <DigestMethod Algorithm="http://www.w3.org/2001/04/xmlenc#sha256"/>
        <DigestValue>t6Ng3CggoVY0AWrZ9uDplPxs4Ynv7sy18LH8UTu7Fps=</DigestValue>
      </Reference>
      <Reference URI="/xl/sharedStrings.xml?ContentType=application/vnd.openxmlformats-officedocument.spreadsheetml.sharedStrings+xml">
        <DigestMethod Algorithm="http://www.w3.org/2001/04/xmlenc#sha256"/>
        <DigestValue>SxwMJVG1RqhC5teeCEOC7jO9+UMz7hsQcD8CAVpvBFA=</DigestValue>
      </Reference>
      <Reference URI="/xl/styles.xml?ContentType=application/vnd.openxmlformats-officedocument.spreadsheetml.styles+xml">
        <DigestMethod Algorithm="http://www.w3.org/2001/04/xmlenc#sha256"/>
        <DigestValue>dkUdTKfz1VhaOLdM2xYT8bJ8+w4Xkgzv0BsNdqVIgZ4=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sZDnn5IwvcQbZqLD/6gxzyW+OajGH35ZfSe2blea3DU=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Ds5HuQ5PS9ZhlEDI5C2v8Cs6EGYoRuXBZcrVu3cIFas=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9+z2hcykzNcSZIng4oNs9hLgxMy7vGDfjhDO6B48nNU=</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+JWOuRQD/3pVsQ5zviGbgd1+8kiO8nttRBpiUnjw1Io=</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az94H+pV4rql/X0YbIw4Ux0goz/2mTDH7bAeCuHVcHU=</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6ddR1MXGGoJReSekV1e9TonCVZjxkPSi4OWIMckxIkc=</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eKWqcAEr8girn1N22VGJgk19zaDcSx/97x2vULV7daM=</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MNAIxASBxeYhGN8VSeVGoeVlyYuMoVj/VXiWtVTR1B0=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0OA9m+MiNTBusMTK0s70uorXzdx2JqcRr0DwzjVt8iE=</DigestValue>
      </Reference>
      <Reference URI="/xl/worksheets/sheet1.xml?ContentType=application/vnd.openxmlformats-officedocument.spreadsheetml.worksheet+xml">
        <DigestMethod Algorithm="http://www.w3.org/2001/04/xmlenc#sha256"/>
        <DigestValue>k4M76b266OSWT1na+v/PBwG1h3yYL8HBBLAHlbYSQlM=</DigestValue>
      </Reference>
      <Reference URI="/xl/worksheets/sheet10.xml?ContentType=application/vnd.openxmlformats-officedocument.spreadsheetml.worksheet+xml">
        <DigestMethod Algorithm="http://www.w3.org/2001/04/xmlenc#sha256"/>
        <DigestValue>3D+K3Emp89hz1vfaEp+P6tJ1vtGDUbd1KFh5OSy6zeU=</DigestValue>
      </Reference>
      <Reference URI="/xl/worksheets/sheet11.xml?ContentType=application/vnd.openxmlformats-officedocument.spreadsheetml.worksheet+xml">
        <DigestMethod Algorithm="http://www.w3.org/2001/04/xmlenc#sha256"/>
        <DigestValue>kBaTcXdTOTTrD5wMlu5QPjSJ98p5mlBEg3cRzVUVt+0=</DigestValue>
      </Reference>
      <Reference URI="/xl/worksheets/sheet12.xml?ContentType=application/vnd.openxmlformats-officedocument.spreadsheetml.worksheet+xml">
        <DigestMethod Algorithm="http://www.w3.org/2001/04/xmlenc#sha256"/>
        <DigestValue>pY/gLTrhzW+2V6oamBKBzH7EXxk8OtDpdFD8Gvzlx9g=</DigestValue>
      </Reference>
      <Reference URI="/xl/worksheets/sheet13.xml?ContentType=application/vnd.openxmlformats-officedocument.spreadsheetml.worksheet+xml">
        <DigestMethod Algorithm="http://www.w3.org/2001/04/xmlenc#sha256"/>
        <DigestValue>qHH3cvRGCpkvWyz2N6NXwVN7kfPfhsyscRuGyyCKraQ=</DigestValue>
      </Reference>
      <Reference URI="/xl/worksheets/sheet14.xml?ContentType=application/vnd.openxmlformats-officedocument.spreadsheetml.worksheet+xml">
        <DigestMethod Algorithm="http://www.w3.org/2001/04/xmlenc#sha256"/>
        <DigestValue>xTHkvanxlmJR8A4RfwexSJTrlJAkn7K/bz37DVR6bUk=</DigestValue>
      </Reference>
      <Reference URI="/xl/worksheets/sheet15.xml?ContentType=application/vnd.openxmlformats-officedocument.spreadsheetml.worksheet+xml">
        <DigestMethod Algorithm="http://www.w3.org/2001/04/xmlenc#sha256"/>
        <DigestValue>VOLocre3X3QflWm8vOvUTyZ3ICN0mKIE2v3jeGoME1k=</DigestValue>
      </Reference>
      <Reference URI="/xl/worksheets/sheet16.xml?ContentType=application/vnd.openxmlformats-officedocument.spreadsheetml.worksheet+xml">
        <DigestMethod Algorithm="http://www.w3.org/2001/04/xmlenc#sha256"/>
        <DigestValue>zJwifrGsL6YKW23Mz8UeKHK7mqJAoMc9Z3nRXeO71qY=</DigestValue>
      </Reference>
      <Reference URI="/xl/worksheets/sheet17.xml?ContentType=application/vnd.openxmlformats-officedocument.spreadsheetml.worksheet+xml">
        <DigestMethod Algorithm="http://www.w3.org/2001/04/xmlenc#sha256"/>
        <DigestValue>26XmiAqjrkUIcec/nVvBx3WIMLk1tAimUlpRA0kk2gY=</DigestValue>
      </Reference>
      <Reference URI="/xl/worksheets/sheet2.xml?ContentType=application/vnd.openxmlformats-officedocument.spreadsheetml.worksheet+xml">
        <DigestMethod Algorithm="http://www.w3.org/2001/04/xmlenc#sha256"/>
        <DigestValue>Lw09PD68405FbbhYv8McJe7HGEMsX2rYa9kZe6iOjrc=</DigestValue>
      </Reference>
      <Reference URI="/xl/worksheets/sheet3.xml?ContentType=application/vnd.openxmlformats-officedocument.spreadsheetml.worksheet+xml">
        <DigestMethod Algorithm="http://www.w3.org/2001/04/xmlenc#sha256"/>
        <DigestValue>liGRvQci/cOiuel8ZjWgL+EPg67caIe39JfbIP4kCUA=</DigestValue>
      </Reference>
      <Reference URI="/xl/worksheets/sheet4.xml?ContentType=application/vnd.openxmlformats-officedocument.spreadsheetml.worksheet+xml">
        <DigestMethod Algorithm="http://www.w3.org/2001/04/xmlenc#sha256"/>
        <DigestValue>VDy1zFsZs4i2TivpxNeWGdXLm/rZQWBGUN129JOUnBs=</DigestValue>
      </Reference>
      <Reference URI="/xl/worksheets/sheet5.xml?ContentType=application/vnd.openxmlformats-officedocument.spreadsheetml.worksheet+xml">
        <DigestMethod Algorithm="http://www.w3.org/2001/04/xmlenc#sha256"/>
        <DigestValue>vP9IBphB3fuO8W6lo1HP98bogU/bAE8LjdjxUXEFfWY=</DigestValue>
      </Reference>
      <Reference URI="/xl/worksheets/sheet6.xml?ContentType=application/vnd.openxmlformats-officedocument.spreadsheetml.worksheet+xml">
        <DigestMethod Algorithm="http://www.w3.org/2001/04/xmlenc#sha256"/>
        <DigestValue>FneM5TD0SxgCb7Zogp2F/uOHOdz8Dv0Q9ohYgrDQvi4=</DigestValue>
      </Reference>
      <Reference URI="/xl/worksheets/sheet7.xml?ContentType=application/vnd.openxmlformats-officedocument.spreadsheetml.worksheet+xml">
        <DigestMethod Algorithm="http://www.w3.org/2001/04/xmlenc#sha256"/>
        <DigestValue>o720rdx4BX2GGseSxN4kvBM2qnIipmVhvBARO3dg38o=</DigestValue>
      </Reference>
      <Reference URI="/xl/worksheets/sheet8.xml?ContentType=application/vnd.openxmlformats-officedocument.spreadsheetml.worksheet+xml">
        <DigestMethod Algorithm="http://www.w3.org/2001/04/xmlenc#sha256"/>
        <DigestValue>KHJi8KgM9EHHW2w6WQ8udYw6LMyoU6wQoPSt9uVmTMg=</DigestValue>
      </Reference>
      <Reference URI="/xl/worksheets/sheet9.xml?ContentType=application/vnd.openxmlformats-officedocument.spreadsheetml.worksheet+xml">
        <DigestMethod Algorithm="http://www.w3.org/2001/04/xmlenc#sha256"/>
        <DigestValue>dZ0/VpdtzbOrRYgxFHhch3V19aMsuisTFovsU73CamM=</DigestValue>
      </Reference>
    </Manifest>
    <SignatureProperties>
      <SignatureProperty Id="idSignatureTime" Target="#idPackageSignature">
        <mdssi:SignatureTime xmlns:mdssi="http://schemas.openxmlformats.org/package/2006/digital-signature">
          <mdssi:Format>YYYY-MM-DDThh:mm:ssTZD</mdssi:Format>
          <mdssi:Value>2020-11-03T17:03:25Z</mdssi:Value>
        </mdssi:SignatureTime>
      </SignatureProperty>
    </SignatureProperties>
  </Object>
  <Object Id="idOfficeObject">
    <SignatureProperties>
      <SignatureProperty Id="idOfficeV1Details" Target="#idPackageSignature">
        <SignatureInfoV1 xmlns="http://schemas.microsoft.com/office/2006/digsig">
          <SetupID>{DAC06584-750D-4ED1-B668-8F20A42EDF4A}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2020-11-03T17:03:25Z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a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Px0PLN1brjNNQDgzEgCiMs1AnjLNQIAAAAAvlUydwkAAACg2kgC6VUyd9TLNQKg2kgCiop1bgAAAACKinVuAQAAAKDaSAIAAAAAAAAAAAAAAAAAAAAAmOBIAgAAAAAAAAAAAAAAAAAAAAAAAAAAW9hsdQAAAAAozTUCadpqdgAANQIAAAAAddpqdgAAAAD1////AAAAAAAAAAAAAAAAkAEAAKAkJYHEyzUCUbY9dgAA+nS4yzUCAAAAAMDLNQIAAAAAAAAAADZEPnYAAAAAVAZB/wkAAADYzDUC8F00dgHYAADYzDUCAAAAAAAAAAAAAAAAAAAAAAAAAAA8s3VuZHYACAAAAAAlAAAADAAAAAEAAAAYAAAADAAAAAAAAAISAAAADAAAAAEAAAAeAAAAGAAAAL0AAAAEAAAA9wAAABEAAAAlAAAADAAAAAEAAABUAAAAiAAAAL4AAAAEAAAA9QAAABAAAAABAAAAAADYQVVV1UG+AAAABAAAAAoAAABMAAAAAAAAAAAAAAAAAAAA//////////9gAAAAMAAzAC8AMQAx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6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CI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4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HAABgAAAAMAAAAEAAAACQAAAAYAAAAHAAAABwAAAAMAAAAHAAAABwAAAAQAAAADAAAAAwAAAAcAAAAIAAAACAAAAAkAAAAFAAAABgAAAAMAAAALAAAAAwAAAAYAAAAIAAAABgAAAAMAAAAIAAAABgAAAAgAAAAGAAAABgAAAAUAAAAIAAAAFgAAAAwAAAAAAAAAJQAAAAwAAAACAAAADgAAABQAAAAAAAAAEAAAABQAAAA=</Object>
  <Object Id="idInvalidSigLnImg">AQAAAGwAAAAAAAAAAAAAAP8AAAB/AAAAAAAAAAAAAAAAGwAAVg0AACBFTUYAAAEABB8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BAAAAAAcKDQcKDQcJDQ4WMShFrjFU1TJV1gECBAIDBAECBQoRKyZBowsTMWsAAAAAfqbJd6PIeqDCQFZ4JTd0Lk/HMVPSGy5uFiE4GypVJ0KnHjN9AAABZwAAAACcz+7S6ffb7fnC0t1haH0hMm8aLXIuT8ggOIwoRKslP58cK08AAAFBAAAAAMHg9P///////////+bm5k9SXjw/SzBRzTFU0y1NwSAyVzFGXwEBAkUACA8mnM/u69/SvI9jt4tgjIR9FBosDBEjMVTUMlXWMVPRKUSeDxk4AAAARQAAAADT6ff///////+Tk5MjK0krSbkvUcsuT8YVJFoTIFIrSbgtTcEQHEd3AAAAAJzP7vT6/bTa8kRleixHhy1Nwi5PxiQtTnBwcJKSki81SRwtZAgOI0EAAAAAweD02+35gsLqZ5q6Jz1jNEJyOUZ4qamp+/v7////wdPeVnCJAQECQQAAAACv1/Ho8/ubzu6CwuqMudS3u769vb3////////////L5fZymsABAgNBAAAAAK/X8fz9/uLx+snk9uTy+vz9/v///////////////8vl9nKawAECA0EAAAAAotHvtdryxOL1xOL1tdry0+r32+350+r3tdryxOL1pdPvc5rAAQIDQQAAAABpj7ZnjrZqj7Zqj7ZnjrZtkbdukrdtkbdnjrZqj7ZojrZ3rdUCAwRBAAAAAAAAAAAAAAAAAAAAAAAAAAAAAAAAAAAAAAAAAAAAAAAAAAAAAAAAAE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D8dDyzdW64zTUA4MxIAojLNQJ4yzUCAAAAAL5VMncJAAAAoNpIAulVMnfUyzUCoNpIAoqKdW4AAAAAiop1bgEAAACg2kgCAAAAAAAAAAAAAAAAAAAAAJjgSAIAAAAAAAAAAAAAAAAAAAAAAAAAAFvYbHUAAAAAKM01AmnaanYAADUCAAAAAHXaanYAAAAA9f///wAAAAAAAAAAAAAAAJABAACgJCWBxMs1AlG2PXYAAPp0uMs1AgAAAADAyzUCAAAAAAAAAAA2RD52AAAAAFQGQf8JAAAA2Mw1AvBdNHYB2AAA2Mw1AgAAAAAAAAAAAAAAAAAAAAAAAAAAPLN1bm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6E3ARuhMUmWZycCxqcsgRuhMBAAAAdBG6E3DuNQKaLGpyTF9ncpARuhOc7jUCeypqcnARuhNMX2dykBG6E9DtaXKw52lyaBG6E6TuNQIBAAAAUBG6EwIAAAAAAAAAtO41AkPoaHJQEboTIOhocvjuNQJOImpyVSJqcnC0+TAAALoTCJtmcrAsanIAAAAAUBG6E8gRuhME7zUCnypqcnxfZ3JAvTIJcBG6ExSZZnJwLGpyVSJqcgEAAAB0EboTAAA1AgcAAAAAAAAANkQ+dkDvNQJUBkH/BwAAADTwNQLwXTR2AdgAADTwNQI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MXYFQ1AkRWNQI922p2AQAAAARUNQIAAAAADQEAAAAAAAC6BgAABQAAAK0FAADwL0YXAAAAANh8CxdIW08XAAAAAEiOCxcAAAAA2HwLF8qDFm0DAAAA0IMWbQEAAACgaUYXcIVMbVqJEm2SdYd010BsdeA6UAK0VTUCadpqdgAANQICAAAAddpqdqxaNQLg////AAAAAAAAAAAAAAAAkAEAAAAAAAEAAAAAYQByAGkAYQBsAAAAAAAAAAAAAAAAAAAABgAAAAAAAAA2RD52AAAAAFQGQf8GAAAAZFU1AvBdNHYB2AAAZFU1Ag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ExeYUzUCfFU1Aj3banZsAAAAPFM1AgAAAADUUjUCt5QkbVITARD4OicHHYskbRjCJAf4OicH0B8SFxUAAAD4OicHSYskbfBPUQL4OicHHAAAABUAAAD8UzUC0B8SFwAAAAAAAAAAAAAAAAgAAAAfQGx1AQAAAOxUNQJp2mp2AAA1AgMAAAB12mp2pFc1AvD///8AAAAAAAAAAAAAAACQAQAAAAAAAQAAAABzAGUAZwBvAGUAIAB1AGkAAAAAAAAAAAAJAAAAAAAAADZEPnYAAAAAVAZB/wkAAACcVDUC8F00dgHYAACcVDUC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tAAAAAoAAABQAAAAbgAAAFwAAAABAAAAAADYQVVV1UEKAAAAUAAAABEAAABMAAAAAAAAAAAAAAAAAAAA//////////9wAAAATABJAEMALgAgAFIAVQBEAE8ATABGACAAVwBJAEUATgBTAHAABQAAAAMAAAAHAAAAAwAAAAMAAAAHAAAACAAAAAgAAAAJAAAABQAAAAYAAAADAAAACwAAAAMAAAAGAAAACA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4AAAACgAAAGAAAAA1AAAAbAAAAAEAAAAAANhBVVXVQQoAAABgAAAABwAAAEwAAAAAAAAAAAAAAAAAAAD//////////1wAAABTAEkATgBEAEkAQwBPACIABgAAAAMAAAAIAAAACAAAAAMAAAAHAAAACQAAAEsAAABAAAAAMAAAAAUAAAAgAAAAAQAAAAEAAAAQAAAAAAAAAAAAAAAAAQAAgAAAAAAAAAAAAAAAAAEAAIAAAAAlAAAADAAAAAIAAAAnAAAAGAAAAAUAAAAAAAAA////AAAAAAAlAAAADAAAAAUAAABMAAAAZAAAAAkAAABwAAAA0QAAAHwAAAAJAAAAcAAAAMkAAAANAAAAIQDwAAAAAAAAAAAAAACAPwAAAAAAAAAAAACAPwAAAAAAAAAAAAAAAAAAAAAAAAAAAAAAAAAAAAAAAAAAJQAAAAwAAAAAAACAKAAAAAwAAAAFAAAAJQAAAAwAAAABAAAAGAAAAAwAAAAAAAACEgAAAAwAAAABAAAAFgAAAAwAAAAAAAAAVAAAABQBAAAKAAAAcAAAANAAAAB8AAAAAQAAAAAA2EFVVdVBCgAAAHAAAAAhAAAATAAAAAQAAAAJAAAAcAAAANIAAAB9AAAAkAAAAEYAaQByAG0AYQBkAG8AIABwAG8AcgA6ACAAUgBVAEQATwBMAEYAIABXAEkARQBOAFMAIABOAEUAVQBGAEUATABEAGUABgAAAAMAAAAEAAAACQAAAAYAAAAHAAAABwAAAAMAAAAHAAAABwAAAAQAAAADAAAAAwAAAAcAAAAIAAAACAAAAAkAAAAFAAAABgAAAAMAAAALAAAAAwAAAAYAAAAIAAAABgAAAAMAAAAIAAAABgAAAAgAAAAGAAAABgAAAAUAAAAI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15</vt:i4>
      </vt:variant>
    </vt:vector>
  </HeadingPairs>
  <TitlesOfParts>
    <vt:vector size="32" baseType="lpstr">
      <vt:lpstr>ENCABEZADO</vt:lpstr>
      <vt:lpstr>ACTIVO</vt:lpstr>
      <vt:lpstr>PASIVO</vt:lpstr>
      <vt:lpstr>RESULTADO</vt:lpstr>
      <vt:lpstr>EPN</vt:lpstr>
      <vt:lpstr>FE</vt:lpstr>
      <vt:lpstr>NOTAS ECC</vt:lpstr>
      <vt:lpstr>A</vt:lpstr>
      <vt:lpstr>B</vt:lpstr>
      <vt:lpstr>C</vt:lpstr>
      <vt:lpstr>D</vt:lpstr>
      <vt:lpstr>E</vt:lpstr>
      <vt:lpstr>F</vt:lpstr>
      <vt:lpstr>G</vt:lpstr>
      <vt:lpstr>H</vt:lpstr>
      <vt:lpstr>I</vt:lpstr>
      <vt:lpstr>J</vt:lpstr>
      <vt:lpstr>A!Área_de_impresión</vt:lpstr>
      <vt:lpstr>ACTIVO!Área_de_impresión</vt:lpstr>
      <vt:lpstr>B!Área_de_impresión</vt:lpstr>
      <vt:lpstr>'C'!Área_de_impresión</vt:lpstr>
      <vt:lpstr>D!Área_de_impresión</vt:lpstr>
      <vt:lpstr>E!Área_de_impresión</vt:lpstr>
      <vt:lpstr>EPN!Área_de_impresión</vt:lpstr>
      <vt:lpstr>'F'!Área_de_impresión</vt:lpstr>
      <vt:lpstr>FE!Área_de_impresión</vt:lpstr>
      <vt:lpstr>G!Área_de_impresión</vt:lpstr>
      <vt:lpstr>H!Área_de_impresión</vt:lpstr>
      <vt:lpstr>I!Área_de_impresión</vt:lpstr>
      <vt:lpstr>J!Área_de_impresión</vt:lpstr>
      <vt:lpstr>PASIVO!Área_de_impresión</vt:lpstr>
      <vt:lpstr>RESULTADO!Área_de_impresión</vt:lpstr>
    </vt:vector>
  </TitlesOfParts>
  <Company>GESTION EMPRESARIAL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PARA LA COMISION NACIONAL DE VALORES</dc:title>
  <dc:creator>Cesar Acosta</dc:creator>
  <cp:lastModifiedBy>Bergen, Heidi</cp:lastModifiedBy>
  <cp:lastPrinted>2020-10-30T16:24:57Z</cp:lastPrinted>
  <dcterms:created xsi:type="dcterms:W3CDTF">2001-10-24T20:55:40Z</dcterms:created>
  <dcterms:modified xsi:type="dcterms:W3CDTF">2020-11-04T10:48:42Z</dcterms:modified>
</cp:coreProperties>
</file>